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<sst xmlns="http://schemas.openxmlformats.org/spreadsheetml/2006/main" count="3018" uniqueCount="498">
  <si>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Esq</t>
  </si>
  <si>
    <t>ATUALIZADO 11/08/2026</t>
  </si>
  <si>
    <t>Anv</t>
  </si>
  <si>
    <t>esforço ano</t>
  </si>
  <si>
    <t>mensal anv</t>
  </si>
  <si>
    <t>SN</t>
  </si>
  <si>
    <t>ANV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</si>
  <si>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</si>
  <si>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</si>
  <si>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</si>
  <si>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</si>
  <si>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</si>
  <si>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</si>
  <si>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2027 _____11077h</t>
  </si>
  <si>
    <t>SERIAL</t>
  </si>
  <si>
    <t>Tempo HSI</t>
  </si>
  <si>
    <t>TSO</t>
  </si>
  <si>
    <t>Descrição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</si>
  <si>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</si>
  <si>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</si>
  <si>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</si>
  <si>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</si>
  <si>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</si>
  <si>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</si>
  <si>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</si>
  <si>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</si>
  <si>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PCE-PC2115</t>
  </si>
  <si>
    <t>Atualizar coluna de esforço</t>
  </si>
  <si>
    <t>MAIO</t>
  </si>
  <si>
    <t>JUN</t>
  </si>
  <si>
    <t>JUL</t>
  </si>
  <si>
    <t>AGO</t>
  </si>
  <si>
    <t>emp 7 eta</t>
  </si>
  <si>
    <t xml:space="preserve">SET </t>
  </si>
  <si>
    <t>OUT</t>
  </si>
  <si>
    <t>definitivo 7 eta</t>
  </si>
  <si>
    <t xml:space="preserve">NOV </t>
  </si>
  <si>
    <t>DEZ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</si>
  <si>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</si>
  <si>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</si>
  <si>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</si>
  <si>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</si>
  <si>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</si>
  <si>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</si>
  <si>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</si>
  <si>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</si>
  <si>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</si>
  <si>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</si>
  <si>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</si>
  <si>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</si>
  <si>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</si>
  <si>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</si>
  <si>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</si>
  <si>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</si>
  <si>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</si>
  <si>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</si>
  <si>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</si>
  <si>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PCE-PC1211</t>
  </si>
  <si>
    <t>Observações</t>
  </si>
  <si>
    <t>PCE-PC1832</t>
  </si>
  <si>
    <t>PCE-PC2360</t>
  </si>
  <si>
    <t xml:space="preserve"> EMP 01/05 GAV</t>
  </si>
  <si>
    <t>definitivo rumba</t>
  </si>
  <si>
    <t>CLA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</si>
  <si>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</si>
  <si>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</si>
  <si>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</si>
  <si>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</si>
  <si>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</si>
  <si>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</si>
  <si>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</si>
  <si>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PCE-PC2223</t>
  </si>
  <si>
    <t>OS</t>
  </si>
  <si>
    <t>DACTA II</t>
  </si>
  <si>
    <t>PCE-PC0743</t>
  </si>
  <si>
    <t>1/5GAV</t>
  </si>
  <si>
    <t>dacta = baco</t>
  </si>
  <si>
    <t>PC-E17377</t>
  </si>
  <si>
    <t>APL</t>
  </si>
  <si>
    <t>X</t>
  </si>
  <si>
    <t>2ETA</t>
  </si>
  <si>
    <t>PT6A-114A</t>
  </si>
  <si>
    <t>PC-EPC0431</t>
  </si>
  <si>
    <t>NÃO HÁ AT</t>
  </si>
  <si>
    <t>PCE-PC2050</t>
  </si>
  <si>
    <t>PAMALS</t>
  </si>
  <si>
    <t>PCE-PC1868</t>
  </si>
  <si>
    <t>PCE-PC0499</t>
  </si>
  <si>
    <t>1 ETA</t>
  </si>
  <si>
    <t>PCE-PC1666</t>
  </si>
  <si>
    <t>DACTAII</t>
  </si>
  <si>
    <t>PCE-PC0797</t>
  </si>
  <si>
    <t>SIGADAER OPERADOR: DATA ESTIMADA DO VENCIMENTO TBO 12/10/2025</t>
  </si>
  <si>
    <t>AT 313000000695 O MOTOR EM QUESTÃO PODE OPERAR ATÉ O TSO DE 4.450:00 FH, ANTES DE REALIZAR A PRÓXIMA REVISÃO GERAL</t>
  </si>
  <si>
    <t>PCE-PC2047</t>
  </si>
  <si>
    <t>1/15 GAV</t>
  </si>
  <si>
    <t>PCE-PC1002</t>
  </si>
  <si>
    <t>PCE-PC0764</t>
  </si>
  <si>
    <t>sem motor</t>
  </si>
  <si>
    <t>anv acidentada</t>
  </si>
  <si>
    <t>REPARA</t>
  </si>
  <si>
    <t>381/201900011201</t>
  </si>
  <si>
    <t>7ETA</t>
  </si>
  <si>
    <t>PCE-PC0776</t>
  </si>
  <si>
    <t>1/5 GAV</t>
  </si>
  <si>
    <t>6 eta</t>
  </si>
  <si>
    <t>ATÉ DEZ/26 NO 6 ETA</t>
  </si>
  <si>
    <t>2 ETA</t>
  </si>
  <si>
    <t>HÁ AT</t>
  </si>
  <si>
    <t>PCE-PC0790</t>
  </si>
  <si>
    <t>PCE-PC2055</t>
  </si>
  <si>
    <t>708/202200008802</t>
  </si>
  <si>
    <t>ATUALIZADO 12/08/26</t>
  </si>
  <si>
    <t>5 ETA</t>
  </si>
  <si>
    <t>PCE-PC2232</t>
  </si>
  <si>
    <t>6 ETA</t>
  </si>
  <si>
    <t>PCE-PC2257</t>
  </si>
  <si>
    <t>1ETA</t>
  </si>
  <si>
    <t>PCE-PC2261</t>
  </si>
  <si>
    <t>SIGADAER OPERADOR: DATA ESTIMADA DO VENCIMENTO HSI 02/2026</t>
  </si>
  <si>
    <t>PCE-PC0863</t>
  </si>
  <si>
    <t>PCE-PC2358</t>
  </si>
  <si>
    <t>AT 396000000363  / 4.500:00 HORAS PARA REVISÃO GERAL
AT 396000000321   /   HSI COM 4057H. SEGUNDO OPERADOR CUMPRIU HSI 13/05/2026</t>
  </si>
  <si>
    <t>REQUIS</t>
  </si>
  <si>
    <t>SPTG20501U8</t>
  </si>
  <si>
    <t>PCE-PC1570</t>
  </si>
  <si>
    <t>1/15GAV</t>
  </si>
  <si>
    <t>NãoConsta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</si>
  <si>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</si>
  <si>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</si>
  <si>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</si>
  <si>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</si>
  <si>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</si>
  <si>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</si>
  <si>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</si>
  <si>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PCE-PC1391</t>
  </si>
  <si>
    <t>ENGINE PT6A-114A</t>
  </si>
  <si>
    <t>SIGADAER OPERADOR: DATA ESTIMADA DO VENCIMENTO TBO 02/2027</t>
  </si>
  <si>
    <t>ENGINE PT6A-114</t>
  </si>
  <si>
    <t>PCE-PC1659</t>
  </si>
  <si>
    <t>5ETA</t>
  </si>
  <si>
    <t>PCE-PC1734</t>
  </si>
  <si>
    <t>6ETA</t>
  </si>
  <si>
    <t>BACG</t>
  </si>
  <si>
    <t>PCE-PC1783</t>
  </si>
  <si>
    <t>RECOLH</t>
  </si>
  <si>
    <t>CTR0114P</t>
  </si>
  <si>
    <t>SIGADAER OPERADOR: DATA ESTIMADA DO VENCIMENTO HSI 08/26 e TBO 12/2026</t>
  </si>
  <si>
    <t>AT 386000001002 AUTORIZA-SE A PRORROGAÇÃO EM ATÉ 500H DA REVISÃO GERAL</t>
  </si>
  <si>
    <t>PCE-PC1801</t>
  </si>
  <si>
    <t>BAMN</t>
  </si>
  <si>
    <t>1/15</t>
  </si>
  <si>
    <t>PCE-PC1835</t>
  </si>
  <si>
    <t>TOTAL</t>
  </si>
  <si>
    <t>SIGADAER OPERADOR: DATA ESTIMADA DO VENCIMENTO TBO 11/2026</t>
  </si>
  <si>
    <t>BACO</t>
  </si>
  <si>
    <t xml:space="preserve">
sem at de tbo</t>
  </si>
  <si>
    <t>PCE-PC1850</t>
  </si>
  <si>
    <t>REMOV</t>
  </si>
  <si>
    <t>media de voo =</t>
  </si>
  <si>
    <t>PCE-PC1860</t>
  </si>
  <si>
    <t>OBS: alterar apenas as células em amarelo.</t>
  </si>
  <si>
    <t>PCE-PC2042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</si>
  <si>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</si>
  <si>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</si>
  <si>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</si>
  <si>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</si>
  <si>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SIGADAER OPERADOR: DATA ESTIMADA DO VENCIMENTO HSI 10/26 e TBO 12/2026</t>
  </si>
  <si>
    <t>OBS: O cálculo considera o mês atual no 1º dia</t>
  </si>
  <si>
    <t>PCE-PC2081</t>
  </si>
  <si>
    <t>AT 685000001498   /  2.439:15 HORAS DE MOTOR COM 707:05 HORAS DISPONÍVEIS PARA HSI.OU SEJA 3146:20 E  AT 685000002002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</si>
  <si>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</si>
  <si>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</si>
  <si>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</si>
  <si>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</si>
  <si>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</si>
  <si>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</si>
  <si>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</si>
  <si>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</si>
  <si>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</si>
  <si>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</si>
  <si>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</si>
  <si>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PCE-PC2224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</si>
  <si>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</si>
  <si>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</si>
  <si>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</si>
  <si>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</si>
  <si>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</si>
  <si>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</si>
  <si>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</si>
  <si>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t>381/201900204351</t>
  </si>
  <si>
    <r>
      <rPr>
        <b/>
        <color rgb="FF1155CC"/>
        <u/>
      </rPr>
      <t>CLA</t>
    </r>
  </si>
  <si>
    <t>SIGADAER OPERADOR: DATA ESTIMADA DO VENCIMENTO HSI 06/29</t>
  </si>
  <si>
    <t xml:space="preserve"> segundo operador (placon) hsi em 2903,08 e tbo em 4000h</t>
  </si>
  <si>
    <t>TBO*</t>
  </si>
  <si>
    <t>C-98A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</si>
  <si>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</si>
  <si>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ult hsi 1941,16 em 22/04/2024</t>
  </si>
  <si>
    <t>PCE-PC2289</t>
  </si>
  <si>
    <r>
      <rPr>
        <b/>
        <color rgb="FF1155CC"/>
        <u/>
      </rPr>
      <t>DACTA II</t>
    </r>
  </si>
  <si>
    <t>AT 685000002046, CONCEDEU MAIS 400H</t>
  </si>
  <si>
    <r>
      <rPr>
        <b/>
        <color rgb="FF1155CC"/>
        <u/>
      </rPr>
      <t>EEAR</t>
    </r>
  </si>
  <si>
    <t>C-98</t>
  </si>
  <si>
    <t>SIGADAER OPERADOR: DATA ESTIMADA DO VENCIMENTO TBO 1/2030</t>
  </si>
  <si>
    <t>úLTIMO HSI COM 1739:10, OPERADOR PASSOU INFO</t>
  </si>
  <si>
    <t>ult hsi 1403,5 em 22/10/2022</t>
  </si>
  <si>
    <t>SIGADAER OPERADOR: DATA ESTIMADA DO VENCIMENTO TBO 06/29; HSI 01/27</t>
  </si>
  <si>
    <r>
      <rPr>
        <b/>
        <color rgb="FF1155CC"/>
        <u/>
      </rPr>
      <t>EPCAR</t>
    </r>
  </si>
  <si>
    <t>SIGADAER OPERADOR: DATA ESTIMADA DO VENCIMENTO HSI  20/11/27</t>
  </si>
  <si>
    <t>AT 377000000274   / 4.500:00 FH,  PARA REVISÃO GERAL.</t>
  </si>
  <si>
    <t>SIGADAER OPERADOR: DATA ESTIMADA DO VENCIMENTO TBO 12/2026</t>
  </si>
  <si>
    <t>AT 313000000805 extensão até 4200h TBO</t>
  </si>
  <si>
    <t>SEM AT</t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</si>
  <si>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</si>
  <si>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</si>
  <si>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</si>
  <si>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TBO 30/01/2028</t>
  </si>
  <si>
    <t>vazamento de oleo pelo flange</t>
  </si>
  <si>
    <r>
      <rPr>
        <b/>
        <color rgb="FF1155CC"/>
        <u/>
      </rPr>
      <t>1/5 GAV</t>
    </r>
  </si>
  <si>
    <t>AT 685000001686
Vai operar até 5000 h P TBO</t>
  </si>
  <si>
    <r>
      <rPr>
        <b/>
        <color rgb="FF1155CC"/>
        <u/>
      </rPr>
      <t>2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</si>
  <si>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</si>
  <si>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</si>
  <si>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5 ETA</t>
    </r>
  </si>
  <si>
    <t>SIGADAER OPERADOR: DATA ESTIMADA DO VENCIMENTO HSI 11/27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</si>
  <si>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</si>
  <si>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</si>
  <si>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</si>
  <si>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ult hsi 1939,16 em 20/03/2023</t>
  </si>
  <si>
    <t>nao fez hsi desde rg</t>
  </si>
  <si>
    <t>Rachadura na CT DISK, vai recolher</t>
  </si>
  <si>
    <t>recolhido 23/04. adiantou o tbo</t>
  </si>
  <si>
    <t>SIGADAER OPERADOR: DATA ESTIMADA DO VENCIMENTO TBO 04/2026  AT 346000000182 250h após o TBO.</t>
  </si>
  <si>
    <t>MOTOR EM HSI NO OPERADOR, 17/07/2026</t>
  </si>
  <si>
    <t>AT 685000001498   /  2.439:15 HORAS DE MOTOR COM 707:05 HORAS DISPONÍVEIS PARA HSI.OU SEJA 3146:20 E  AT 685000002002. FEITO HSI COM 2832:50 EM 07/2026</t>
  </si>
  <si>
    <t>1340h disp</t>
  </si>
  <si>
    <t>3190h p tbo</t>
  </si>
  <si>
    <t>recolhido tbo 26/01/2026, na verdade em os para recolher</t>
  </si>
  <si>
    <t>ult hsi 144h 20/03/2024</t>
  </si>
  <si>
    <t>SIGADAER OPERADOR: DATA ESTIMADA DO VENCIMENTO HSI 10/28 e TBO 10/33</t>
  </si>
  <si>
    <t>4746 tbo</t>
  </si>
  <si>
    <t>ATUALIZAndo</t>
  </si>
  <si>
    <t>Motores disp:</t>
  </si>
  <si>
    <t>SIGADAER OPERADOR: DATA ESTIMADA DO VENCIMENTO HSI 08/28; TBO 05/28</t>
  </si>
  <si>
    <t>ult hsi 1501 em 17/04/24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</si>
  <si>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</si>
  <si>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</si>
  <si>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</si>
  <si>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 xml:space="preserve">Essa aeronave vai para o Rumba para voar com estagiário e vai aumentar o consumo de Hr. AT vai até 53600h ( A.T. 384%152  350H + 384000000170 10H) </t>
  </si>
  <si>
    <t>SIGADAER OPERADOR: DATA ESTIMADA DO VENCIMENTO HSI 1/28</t>
  </si>
  <si>
    <t>AT 346000000182 250h após o TBO.</t>
  </si>
  <si>
    <t>recoolhido 11/02/2026</t>
  </si>
  <si>
    <t>HSI, FEITO EM 13/05</t>
  </si>
  <si>
    <t>AT 690000000540 200H</t>
  </si>
  <si>
    <t>Recolhido por pane 12/06. Aguardando DPE do PAMASP</t>
  </si>
  <si>
    <t>SIGADAER OPERADOR: DATA ESTIMADA DO VENCIMENTO TBO 04/29</t>
  </si>
  <si>
    <t>EEAR</t>
  </si>
  <si>
    <t>PCE-PC1428</t>
  </si>
  <si>
    <t>ATÉ DEZ/26</t>
  </si>
  <si>
    <t>EPCAR</t>
  </si>
  <si>
    <t>pamals</t>
  </si>
  <si>
    <t xml:space="preserve">ATÉ DEZ/26 </t>
  </si>
  <si>
    <t>Motor novo, não atingiu performance (CAIXA DE ACESSÓRIOS PESADA) 27/05</t>
  </si>
  <si>
    <t>PCE-PC1656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</si>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</sst>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/>
    <font>
      <b/>
      <sz val="10.0"/>
      <color theme="1"/>
      <name val="Arial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color theme="1"/>
      <name val="Arial"/>
    </font>
    <font>
      <sz val="11.0"/>
      <color rgb="FF000000"/>
      <name val="Calibri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sz val="11.0"/>
      <color theme="1"/>
      <name val="Calibri"/>
    </font>
    <font>
      <sz val="10.0"/>
      <color rgb="FF000000"/>
      <name val="Arial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trike/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00FF00"/>
        <bgColor rgb="FF00FF00"/>
      </patternFill>
    </fill>
    <fill>
      <patternFill patternType="solid">
        <fgColor rgb="FFD8D8D8"/>
        <bgColor rgb="FFD8D8D8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164" xfId="0" applyAlignment="1" applyBorder="1" applyFill="1" applyFont="1" applyNumberForma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2" fillId="0" fontId="3" numFmtId="0" xfId="0" applyBorder="1" applyFont="1"/>
    <xf borderId="3" fillId="4" fontId="4" numFmtId="0" xfId="0" applyAlignment="1" applyBorder="1" applyFill="1" applyFont="1">
      <alignment horizontal="center" readingOrder="0" shrinkToFit="0" vertical="center" wrapText="1"/>
    </xf>
    <xf borderId="0" fillId="5" fontId="2" numFmtId="0" xfId="0" applyAlignment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0" fillId="5" fontId="2" numFmtId="4" xfId="0" applyAlignment="1" applyFill="1" applyFont="1" applyNumberFormat="1">
      <alignment horizontal="center" readingOrder="0" shrinkToFit="0" vertical="center" wrapText="1"/>
    </xf>
    <xf borderId="3" fillId="4" fontId="5" numFmtId="0" xfId="0" applyAlignment="1" applyBorder="1" applyFill="1" applyFont="1">
      <alignment horizontal="center" vertical="center"/>
    </xf>
    <xf borderId="0" fillId="5" fontId="1" numFmtId="0" xfId="0" applyAlignment="1" applyFill="1" applyFont="1">
      <alignment horizontal="center" readingOrder="0" vertical="bottom"/>
    </xf>
    <xf borderId="3" fillId="4" fontId="5" numFmtId="49" xfId="0" applyAlignment="1" applyBorder="1" applyFill="1" applyFont="1" applyNumberFormat="1">
      <alignment horizontal="center" vertical="center"/>
    </xf>
    <xf borderId="0" fillId="5" fontId="2" numFmtId="0" xfId="0" applyAlignment="1" applyFill="1" applyFont="1">
      <alignment horizontal="center" readingOrder="0" vertical="center"/>
    </xf>
    <xf borderId="3" fillId="4" fontId="5" numFmtId="0" xfId="0" applyAlignment="1" applyBorder="1" applyFill="1" applyFont="1">
      <alignment horizontal="center" readingOrder="0" vertical="center"/>
    </xf>
    <xf borderId="4" fillId="4" fontId="5" numFmtId="165" xfId="0" applyAlignment="1" applyBorder="1" applyFill="1" applyFont="1" applyNumberFormat="1">
      <alignment horizontal="center" readingOrder="0" vertical="center"/>
    </xf>
    <xf borderId="0" fillId="0" fontId="6" numFmtId="0" xfId="0" applyAlignment="1" applyFont="1">
      <alignment horizontal="center" readingOrder="0"/>
    </xf>
    <xf borderId="4" fillId="4" fontId="5" numFmtId="49" xfId="0" applyAlignment="1" applyBorder="1" applyFill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5" numFmtId="49" xfId="0" applyAlignment="1" applyFont="1" applyNumberFormat="1">
      <alignment horizontal="center" vertical="center"/>
    </xf>
    <xf borderId="5" fillId="0" fontId="3" numFmtId="0" xfId="0" applyBorder="1" applyFont="1"/>
    <xf borderId="6" fillId="0" fontId="3" numFmtId="0" xfId="0" applyBorder="1" applyFont="1"/>
    <xf borderId="0" fillId="0" fontId="5" numFmtId="0" xfId="0" applyAlignment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0" fontId="5" numFmtId="0" xfId="0" applyAlignment="1" applyFont="1">
      <alignment horizontal="center" vertical="center"/>
    </xf>
    <xf borderId="0" fillId="5" fontId="2" numFmtId="0" xfId="0" applyAlignment="1" applyFill="1" applyFont="1">
      <alignment horizontal="center" readingOrder="0" vertical="center"/>
    </xf>
    <xf borderId="0" fillId="6" fontId="8" numFmtId="0" xfId="0" applyAlignment="1" applyFill="1" applyFont="1">
      <alignment horizontal="center" readingOrder="0"/>
    </xf>
    <xf borderId="0" fillId="0" fontId="5" numFmtId="0" xfId="0" applyAlignment="1" applyFont="1">
      <alignment horizontal="center" shrinkToFit="0" vertical="center" wrapText="0"/>
    </xf>
    <xf borderId="0" fillId="2" fontId="9" numFmtId="0" xfId="0" applyAlignment="1" applyFill="1" applyFont="1">
      <alignment horizontal="center" readingOrder="0"/>
    </xf>
    <xf borderId="4" fillId="3" fontId="10" numFmtId="0" xfId="0" applyAlignment="1" applyBorder="1" applyFill="1" applyFont="1">
      <alignment horizontal="center" readingOrder="0" vertical="bottom"/>
    </xf>
    <xf borderId="7" fillId="0" fontId="3" numFmtId="0" xfId="0" applyBorder="1" applyFont="1"/>
    <xf borderId="4" fillId="7" fontId="2" numFmtId="0" xfId="0" applyAlignment="1" applyBorder="1" applyFill="1" applyFont="1">
      <alignment horizontal="center" shrinkToFit="0" vertical="center" wrapText="1"/>
    </xf>
    <xf borderId="4" fillId="4" fontId="5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readingOrder="0" shrinkToFit="0" vertical="center" wrapText="1"/>
    </xf>
    <xf borderId="4" fillId="7" fontId="2" numFmtId="4" xfId="0" applyAlignment="1" applyBorder="1" applyFill="1" applyFont="1" applyNumberFormat="1">
      <alignment horizontal="center" readingOrder="0" shrinkToFit="0" vertical="center" wrapText="1"/>
    </xf>
    <xf borderId="4" fillId="7" fontId="11" numFmtId="0" xfId="0" applyAlignment="1" applyBorder="1" applyFill="1" applyFont="1">
      <alignment horizontal="center" readingOrder="0" shrinkToFit="0" vertical="center" wrapText="1"/>
    </xf>
    <xf borderId="0" fillId="8" fontId="8" numFmtId="0" xfId="0" applyAlignment="1" applyFill="1" applyFont="1">
      <alignment horizontal="center" readingOrder="0"/>
    </xf>
    <xf borderId="4" fillId="8" fontId="6" numFmtId="0" xfId="0" applyAlignment="1" applyBorder="1" applyFill="1" applyFont="1">
      <alignment horizontal="center" readingOrder="0"/>
    </xf>
    <xf borderId="0" fillId="0" fontId="12" numFmtId="0" xfId="0" applyAlignment="1" applyFont="1">
      <alignment horizontal="center"/>
    </xf>
    <xf borderId="4" fillId="4" fontId="5" numFmtId="0" xfId="0" applyAlignment="1" applyBorder="1" applyFill="1" applyFont="1">
      <alignment horizontal="center" vertical="center"/>
    </xf>
    <xf borderId="0" fillId="0" fontId="12" numFmtId="0" xfId="0" applyAlignment="1" applyFont="1">
      <alignment horizontal="center" readingOrder="0"/>
    </xf>
    <xf borderId="4" fillId="4" fontId="5" numFmtId="49" xfId="0" applyAlignment="1" applyBorder="1" applyFill="1" applyFont="1" applyNumberFormat="1">
      <alignment horizontal="center" vertical="center"/>
    </xf>
    <xf borderId="0" fillId="9" fontId="13" numFmtId="0" xfId="0" applyAlignment="1" applyFill="1" applyFont="1">
      <alignment horizontal="center" readingOrder="0" shrinkToFit="0" wrapText="1"/>
    </xf>
    <xf borderId="4" fillId="4" fontId="5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center"/>
    </xf>
    <xf borderId="0" fillId="4" fontId="5" numFmtId="0" xfId="0" applyAlignment="1" applyFill="1" applyFont="1">
      <alignment horizontal="center" vertical="center"/>
    </xf>
    <xf borderId="0" fillId="0" fontId="5" numFmtId="0" xfId="0" applyAlignment="1" applyFont="1">
      <alignment horizontal="center" readingOrder="0" shrinkToFit="0" vertical="center" wrapText="1"/>
    </xf>
    <xf borderId="4" fillId="7" fontId="4" numFmtId="0" xfId="0" applyAlignment="1" applyBorder="1" applyFill="1" applyFont="1">
      <alignment horizontal="center" shrinkToFit="0" vertical="center" wrapText="1"/>
    </xf>
    <xf borderId="0" fillId="10" fontId="6" numFmtId="166" xfId="0" applyAlignment="1" applyFill="1" applyFont="1" applyNumberFormat="1">
      <alignment horizontal="center" readingOrder="0"/>
    </xf>
    <xf borderId="4" fillId="7" fontId="2" numFmtId="0" xfId="0" applyAlignment="1" applyBorder="1" applyFill="1" applyFont="1">
      <alignment horizontal="center" readingOrder="0" shrinkToFit="0" vertical="center" wrapText="1"/>
    </xf>
    <xf borderId="0" fillId="11" fontId="8" numFmtId="0" xfId="0" applyAlignment="1" applyFill="1" applyFont="1">
      <alignment horizontal="center" readingOrder="0"/>
    </xf>
    <xf borderId="4" fillId="12" fontId="2" numFmtId="0" xfId="0" applyAlignment="1" applyBorder="1" applyFill="1" applyFont="1">
      <alignment horizontal="center" readingOrder="0" shrinkToFit="0" vertical="center" wrapText="1"/>
    </xf>
    <xf borderId="4" fillId="3" fontId="1" numFmtId="0" xfId="0" applyAlignment="1" applyBorder="1" applyFill="1" applyFont="1">
      <alignment horizontal="center" readingOrder="0" vertical="bottom"/>
    </xf>
    <xf borderId="4" fillId="13" fontId="2" numFmtId="0" xfId="0" applyAlignment="1" applyBorder="1" applyFill="1" applyFont="1">
      <alignment horizontal="center" readingOrder="0" vertical="center"/>
    </xf>
    <xf borderId="4" fillId="4" fontId="5" numFmtId="165" xfId="0" applyAlignment="1" applyBorder="1" applyFill="1" applyFont="1" applyNumberFormat="1">
      <alignment horizontal="center" vertical="center"/>
    </xf>
    <xf borderId="0" fillId="13" fontId="7" numFmtId="0" xfId="0" applyAlignment="1" applyFill="1" applyFont="1">
      <alignment horizontal="center" readingOrder="0"/>
    </xf>
    <xf borderId="0" fillId="13" fontId="8" numFmtId="0" xfId="0" applyAlignment="1" applyFill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4" fillId="13" fontId="2" numFmtId="165" xfId="0" applyAlignment="1" applyBorder="1" applyFill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3" fontId="2" numFmtId="4" xfId="0" applyAlignment="1" applyBorder="1" applyFill="1" applyFont="1" applyNumberFormat="1">
      <alignment horizontal="center" readingOrder="0" vertical="center"/>
    </xf>
    <xf borderId="4" fillId="2" fontId="2" numFmtId="0" xfId="0" applyAlignment="1" applyBorder="1" applyFill="1" applyFon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4" fillId="13" fontId="2" numFmtId="1" xfId="0" applyAlignment="1" applyBorder="1" applyFill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3" fontId="2" numFmtId="168" xfId="0" applyAlignment="1" applyBorder="1" applyFill="1" applyFont="1" applyNumberFormat="1">
      <alignment horizontal="center" readingOrder="0" vertical="center"/>
    </xf>
    <xf borderId="4" fillId="14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15" fontId="2" numFmtId="0" xfId="0" applyAlignment="1" applyBorder="1" applyFill="1" applyFont="1">
      <alignment horizontal="center" readingOrder="0" vertical="center"/>
    </xf>
    <xf borderId="4" fillId="15" fontId="14" numFmtId="0" xfId="0" applyAlignment="1" applyBorder="1" applyFill="1" applyFont="1">
      <alignment horizontal="center" readingOrder="0" shrinkToFit="0" vertical="center" wrapText="0"/>
    </xf>
    <xf borderId="0" fillId="11" fontId="6" numFmtId="0" xfId="0" applyAlignment="1" applyFill="1" applyFont="1">
      <alignment horizontal="center" readingOrder="0"/>
    </xf>
    <xf borderId="0" fillId="15" fontId="9" numFmtId="0" xfId="0" applyAlignment="1" applyFill="1" applyFont="1">
      <alignment horizontal="center" readingOrder="0" vertical="center"/>
    </xf>
    <xf borderId="4" fillId="16" fontId="2" numFmtId="0" xfId="0" applyAlignment="1" applyBorder="1" applyFill="1" applyFont="1">
      <alignment horizontal="center" readingOrder="0" vertical="center"/>
    </xf>
    <xf borderId="0" fillId="13" fontId="6" numFmtId="0" xfId="0" applyAlignment="1" applyFill="1" applyFont="1">
      <alignment horizontal="center" readingOrder="0"/>
    </xf>
    <xf borderId="4" fillId="10" fontId="2" numFmtId="0" xfId="0" applyAlignment="1" applyBorder="1" applyFill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2" fontId="2" numFmtId="0" xfId="0" applyAlignment="1" applyBorder="1" applyFill="1" applyFont="1">
      <alignment horizontal="center" readingOrder="0" vertical="center"/>
    </xf>
    <xf borderId="4" fillId="2" fontId="9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0" fillId="0" fontId="9" numFmtId="164" xfId="0" applyAlignment="1" applyFont="1" applyNumberFormat="1">
      <alignment horizontal="center" readingOrder="0"/>
    </xf>
    <xf borderId="4" fillId="17" fontId="2" numFmtId="0" xfId="0" applyAlignment="1" applyBorder="1" applyFill="1" applyFont="1">
      <alignment horizontal="center" readingOrder="0" shrinkToFit="0" vertical="center" wrapText="1"/>
    </xf>
    <xf borderId="4" fillId="2" fontId="2" numFmtId="165" xfId="0" applyAlignment="1" applyBorder="1" applyFill="1" applyFont="1" applyNumberFormat="1">
      <alignment horizontal="center" readingOrder="0" vertical="center"/>
    </xf>
    <xf borderId="4" fillId="2" fontId="2" numFmtId="4" xfId="0" applyAlignment="1" applyBorder="1" applyFill="1" applyFont="1" applyNumberFormat="1">
      <alignment horizontal="center" readingOrder="0" vertical="center"/>
    </xf>
    <xf borderId="0" fillId="18" fontId="7" numFmtId="0" xfId="0" applyAlignment="1" applyFill="1" applyFont="1">
      <alignment horizontal="center" readingOrder="0"/>
    </xf>
    <xf borderId="0" fillId="18" fontId="6" numFmtId="0" xfId="0" applyAlignment="1" applyFill="1" applyFont="1">
      <alignment horizontal="center" readingOrder="0"/>
    </xf>
    <xf borderId="4" fillId="2" fontId="2" numFmtId="168" xfId="0" applyAlignment="1" applyBorder="1" applyFill="1" applyFont="1" applyNumberFormat="1">
      <alignment horizontal="center" readingOrder="0" vertical="center"/>
    </xf>
    <xf borderId="0" fillId="10" fontId="6" numFmtId="0" xfId="0" applyAlignment="1" applyFill="1" applyFont="1">
      <alignment horizontal="center" readingOrder="0"/>
    </xf>
    <xf borderId="0" fillId="0" fontId="15" numFmtId="0" xfId="0" applyAlignment="1" applyFont="1">
      <alignment horizontal="center" readingOrder="0"/>
    </xf>
    <xf borderId="4" fillId="3" fontId="14" numFmtId="0" xfId="0" applyAlignment="1" applyBorder="1" applyFill="1" applyFont="1">
      <alignment horizontal="center" readingOrder="0" shrinkToFit="0" vertical="center" wrapText="0"/>
    </xf>
    <xf borderId="4" fillId="4" fontId="1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 readingOrder="0" shrinkToFit="0" vertical="center" wrapText="1"/>
    </xf>
    <xf borderId="4" fillId="4" fontId="16" numFmtId="0" xfId="0" applyAlignment="1" applyBorder="1" applyFill="1" applyFont="1">
      <alignment horizontal="center" vertical="center"/>
    </xf>
    <xf borderId="4" fillId="4" fontId="16" numFmtId="49" xfId="0" applyAlignment="1" applyBorder="1" applyFill="1" applyFont="1" applyNumberFormat="1">
      <alignment horizontal="center" vertical="center"/>
    </xf>
    <xf borderId="4" fillId="4" fontId="16" numFmtId="165" xfId="0" applyAlignment="1" applyBorder="1" applyFill="1" applyFont="1" applyNumberFormat="1">
      <alignment horizontal="center" vertical="center"/>
    </xf>
    <xf borderId="0" fillId="4" fontId="16" numFmtId="0" xfId="0" applyAlignment="1" applyFill="1" applyFont="1">
      <alignment horizontal="center" vertical="center"/>
    </xf>
    <xf borderId="4" fillId="4" fontId="16" numFmtId="0" xfId="0" applyAlignment="1" applyBorder="1" applyFill="1" applyFont="1">
      <alignment horizontal="center" vertical="center"/>
    </xf>
    <xf borderId="0" fillId="6" fontId="6" numFmtId="0" xfId="0" applyAlignment="1" applyFill="1" applyFont="1">
      <alignment horizontal="center" readingOrder="0"/>
    </xf>
    <xf borderId="4" fillId="19" fontId="2" numFmtId="0" xfId="0" applyAlignment="1" applyBorder="1" applyFill="1" applyFont="1">
      <alignment horizontal="center" readingOrder="0" vertical="center"/>
    </xf>
    <xf borderId="4" fillId="12" fontId="0" numFmtId="0" xfId="0" applyAlignment="1" applyBorder="1" applyFill="1" applyFont="1">
      <alignment horizontal="center" readingOrder="0" shrinkToFit="0" vertical="center" wrapText="1"/>
    </xf>
    <xf borderId="0" fillId="10" fontId="6" numFmtId="165" xfId="0" applyAlignment="1" applyFill="1" applyFont="1" applyNumberFormat="1">
      <alignment horizontal="center" readingOrder="0"/>
    </xf>
    <xf borderId="0" fillId="0" fontId="17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vertical="center"/>
    </xf>
    <xf borderId="4" fillId="0" fontId="18" numFmtId="0" xfId="0" applyAlignment="1" applyBorder="1" applyFont="1">
      <alignment horizontal="center" vertical="bottom"/>
    </xf>
    <xf borderId="4" fillId="7" fontId="2" numFmtId="0" xfId="0" applyAlignment="1" applyBorder="1" applyFill="1" applyFont="1">
      <alignment horizontal="center" shrinkToFit="0" vertical="center" wrapText="0"/>
    </xf>
    <xf borderId="4" fillId="17" fontId="2" numFmtId="0" xfId="0" applyAlignment="1" applyBorder="1" applyFill="1" applyFont="1">
      <alignment horizontal="center" readingOrder="0" vertical="center"/>
    </xf>
    <xf borderId="4" fillId="0" fontId="18" numFmtId="2" xfId="0" applyAlignment="1" applyBorder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shrinkToFit="0" vertical="center" wrapText="0"/>
    </xf>
    <xf borderId="4" fillId="3" fontId="1" numFmtId="0" xfId="0" applyAlignment="1" applyBorder="1" applyFill="1" applyFont="1">
      <alignment horizontal="center" vertical="bottom"/>
    </xf>
    <xf borderId="4" fillId="7" fontId="2" numFmtId="4" xfId="0" applyAlignment="1" applyBorder="1" applyFill="1" applyFont="1" applyNumberFormat="1">
      <alignment horizontal="center" readingOrder="0" shrinkToFit="0" vertical="center" wrapText="0"/>
    </xf>
    <xf borderId="4" fillId="12" fontId="1" numFmtId="166" xfId="0" applyAlignment="1" applyBorder="1" applyFill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7" fontId="11" numFmtId="0" xfId="0" applyAlignment="1" applyBorder="1" applyFill="1" applyFont="1">
      <alignment horizontal="center" readingOrder="0" shrinkToFit="0" vertical="center" wrapText="0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ill="1" applyFont="1">
      <alignment horizontal="center" readingOrder="0"/>
    </xf>
    <xf borderId="4" fillId="12" fontId="6" numFmtId="0" xfId="0" applyAlignment="1" applyBorder="1" applyFill="1" applyFont="1">
      <alignment horizontal="left" readingOrder="0"/>
    </xf>
    <xf borderId="4" fillId="9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0" fillId="12" fontId="1" numFmtId="0" xfId="0" applyAlignment="1" applyFill="1" applyFont="1">
      <alignment vertical="bottom"/>
    </xf>
    <xf borderId="4" fillId="12" fontId="1" numFmtId="0" xfId="0" applyAlignment="1" applyBorder="1" applyFill="1" applyFont="1">
      <alignment horizontal="center" readingOrder="0" vertical="bottom"/>
    </xf>
    <xf borderId="4" fillId="0" fontId="19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vertical="center"/>
    </xf>
    <xf borderId="4" fillId="7" fontId="2" numFmtId="0" xfId="0" applyAlignment="1" applyBorder="1" applyFill="1" applyFont="1">
      <alignment horizontal="left" shrinkToFit="0" vertical="center" wrapText="0"/>
    </xf>
    <xf borderId="4" fillId="7" fontId="4" numFmtId="0" xfId="0" applyAlignment="1" applyBorder="1" applyFill="1" applyFont="1">
      <alignment horizontal="center" shrinkToFit="0" vertical="center" wrapText="0"/>
    </xf>
    <xf borderId="0" fillId="0" fontId="1" numFmtId="166" xfId="0" applyAlignment="1" applyFont="1" applyNumberFormat="1">
      <alignment vertical="bottom"/>
    </xf>
    <xf borderId="4" fillId="7" fontId="20" numFmtId="0" xfId="0" applyAlignment="1" applyBorder="1" applyFill="1" applyFont="1">
      <alignment horizontal="center" shrinkToFit="0" wrapText="0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ill="1" applyFont="1">
      <alignment horizontal="center" readingOrder="0"/>
    </xf>
    <xf borderId="4" fillId="7" fontId="2" numFmtId="0" xfId="0" applyAlignment="1" applyBorder="1" applyFill="1" applyFont="1">
      <alignment horizontal="center" readingOrder="0" shrinkToFit="0" vertical="center" wrapText="0"/>
    </xf>
    <xf borderId="4" fillId="0" fontId="2" numFmtId="0" xfId="0" applyAlignment="1" applyBorder="1" applyFont="1">
      <alignment horizontal="center" readingOrder="0" shrinkToFit="0" vertical="center" wrapText="1"/>
    </xf>
    <xf borderId="4" fillId="12" fontId="2" numFmtId="0" xfId="0" applyAlignment="1" applyBorder="1" applyFill="1" applyFont="1">
      <alignment horizontal="center" readingOrder="0" shrinkToFit="0" vertical="center" wrapText="0"/>
    </xf>
    <xf borderId="0" fillId="16" fontId="2" numFmtId="0" xfId="0" applyAlignment="1" applyFill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12" fontId="0" numFmtId="0" xfId="0" applyAlignment="1" applyBorder="1" applyFill="1" applyFont="1">
      <alignment horizontal="center" readingOrder="0" vertical="center"/>
    </xf>
    <xf borderId="0" fillId="15" fontId="2" numFmtId="0" xfId="0" applyAlignment="1" applyFill="1" applyFont="1">
      <alignment horizontal="center" readingOrder="0" vertical="center"/>
    </xf>
    <xf borderId="4" fillId="0" fontId="6" numFmtId="0" xfId="0" applyBorder="1" applyFont="1"/>
    <xf borderId="0" fillId="12" fontId="1" numFmtId="2" xfId="0" applyAlignment="1" applyFill="1" applyFont="1" applyNumberFormat="1">
      <alignment vertical="bottom"/>
    </xf>
    <xf borderId="4" fillId="16" fontId="9" numFmtId="0" xfId="0" applyAlignment="1" applyBorder="1" applyFill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0" fillId="3" fontId="1" numFmtId="0" xfId="0" applyAlignment="1" applyFill="1" applyFont="1">
      <alignment horizontal="center" shrinkToFit="0" vertical="bottom" wrapText="1"/>
    </xf>
    <xf borderId="4" fillId="9" fontId="2" numFmtId="0" xfId="0" applyAlignment="1" applyBorder="1" applyFill="1" applyFont="1">
      <alignment horizontal="center" readingOrder="0" vertical="center"/>
    </xf>
    <xf borderId="4" fillId="0" fontId="19" numFmtId="0" xfId="0" applyAlignment="1" applyBorder="1" applyFont="1">
      <alignment horizontal="center" readingOrder="0" shrinkToFit="0" vertical="center" wrapText="1"/>
    </xf>
    <xf borderId="4" fillId="11" fontId="2" numFmtId="165" xfId="0" applyAlignment="1" applyBorder="1" applyFill="1" applyFont="1" applyNumberFormat="1">
      <alignment horizontal="center" readingOrder="0" vertical="center"/>
    </xf>
    <xf borderId="4" fillId="11" fontId="2" numFmtId="4" xfId="0" applyAlignment="1" applyBorder="1" applyFill="1" applyFont="1" applyNumberFormat="1">
      <alignment horizontal="center" readingOrder="0" vertical="center"/>
    </xf>
    <xf borderId="4" fillId="11" fontId="2" numFmtId="168" xfId="0" applyAlignment="1" applyBorder="1" applyFill="1" applyFont="1" applyNumberFormat="1">
      <alignment horizontal="center" readingOrder="0" vertical="center"/>
    </xf>
    <xf borderId="3" fillId="9" fontId="7" numFmtId="0" xfId="0" applyAlignment="1" applyBorder="1" applyFill="1" applyFont="1">
      <alignment horizontal="center" readingOrder="0"/>
    </xf>
    <xf borderId="4" fillId="15" fontId="6" numFmtId="0" xfId="0" applyBorder="1" applyFill="1" applyFont="1"/>
    <xf borderId="3" fillId="20" fontId="6" numFmtId="0" xfId="0" applyAlignment="1" applyBorder="1" applyFill="1" applyFont="1">
      <alignment horizontal="left" readingOrder="0"/>
    </xf>
    <xf borderId="3" fillId="9" fontId="6" numFmtId="0" xfId="0" applyAlignment="1" applyBorder="1" applyFill="1" applyFont="1">
      <alignment horizontal="left" readingOrder="0"/>
    </xf>
    <xf borderId="4" fillId="15" fontId="9" numFmtId="0" xfId="0" applyAlignment="1" applyBorder="1" applyFill="1" applyFont="1">
      <alignment horizontal="center" readingOrder="0" vertical="center"/>
    </xf>
    <xf borderId="0" fillId="9" fontId="2" numFmtId="0" xfId="0" applyAlignment="1" applyFill="1" applyFont="1">
      <alignment horizontal="center" readingOrder="0" vertical="center"/>
    </xf>
    <xf borderId="4" fillId="0" fontId="5" numFmtId="0" xfId="0" applyAlignment="1" applyBorder="1" applyFont="1">
      <alignment horizontal="center" readingOrder="0" vertical="center"/>
    </xf>
    <xf borderId="8" fillId="9" fontId="7" numFmtId="0" xfId="0" applyAlignment="1" applyBorder="1" applyFill="1" applyFont="1">
      <alignment horizontal="center" readingOrder="0"/>
    </xf>
    <xf borderId="9" fillId="0" fontId="3" numFmtId="0" xfId="0" applyBorder="1" applyFont="1"/>
    <xf borderId="10" fillId="0" fontId="3" numFmtId="0" xfId="0" applyBorder="1" applyFont="1"/>
    <xf borderId="4" fillId="9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9" fontId="2" numFmtId="0" xfId="0" applyAlignment="1" applyBorder="1" applyFill="1" applyFont="1">
      <alignment horizontal="center" readingOrder="0" shrinkToFit="0" vertical="center" wrapText="1"/>
    </xf>
    <xf borderId="4" fillId="9" fontId="21" numFmtId="0" xfId="0" applyAlignment="1" applyBorder="1" applyFill="1" applyFont="1">
      <alignment horizontal="left" readingOrder="0"/>
    </xf>
    <xf borderId="4" fillId="16" fontId="2" numFmtId="0" xfId="0" applyAlignment="1" applyBorder="1" applyFill="1" applyFont="1">
      <alignment horizontal="left" readingOrder="0" vertical="center"/>
    </xf>
    <xf borderId="4" fillId="0" fontId="22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3" fontId="2" numFmtId="0" xfId="0" applyAlignment="1" applyBorder="1" applyFill="1" applyFont="1">
      <alignment horizontal="center" readingOrder="0" vertical="center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ill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0" fillId="2" fontId="2" numFmtId="0" xfId="0" applyAlignment="1" applyFill="1" applyFont="1">
      <alignment horizontal="center" readingOrder="0" vertical="center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4" fillId="9" fontId="23" numFmtId="165" xfId="0" applyAlignment="1" applyBorder="1" applyFill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4" fillId="0" fontId="23" numFmtId="170" xfId="0" applyAlignment="1" applyBorder="1" applyFont="1" applyNumberFormat="1">
      <alignment horizontal="right" readingOrder="0"/>
    </xf>
    <xf borderId="4" fillId="9" fontId="23" numFmtId="170" xfId="0" applyAlignment="1" applyBorder="1" applyFill="1" applyFont="1" applyNumberFormat="1">
      <alignment horizontal="right" readingOrder="0"/>
    </xf>
    <xf borderId="0" fillId="4" fontId="5" numFmtId="0" xfId="0" applyAlignment="1" applyFill="1" applyFont="1">
      <alignment horizontal="center" readingOrder="0" vertical="center"/>
    </xf>
    <xf borderId="4" fillId="11" fontId="2" numFmtId="0" xfId="0" applyAlignment="1" applyBorder="1" applyFill="1" applyFont="1">
      <alignment horizontal="center" readingOrder="0" vertical="center"/>
    </xf>
    <xf borderId="0" fillId="4" fontId="5" numFmtId="0" xfId="0" applyAlignment="1" applyFill="1" applyFont="1">
      <alignment horizontal="center" vertical="center"/>
    </xf>
    <xf borderId="0" fillId="4" fontId="5" numFmtId="49" xfId="0" applyAlignment="1" applyFill="1" applyFont="1" applyNumberFormat="1">
      <alignment horizontal="center" vertical="center"/>
    </xf>
    <xf borderId="4" fillId="11" fontId="2" numFmtId="1" xfId="0" applyAlignment="1" applyBorder="1" applyFill="1" applyFont="1" applyNumberFormat="1">
      <alignment horizontal="center" readingOrder="0" vertical="center"/>
    </xf>
    <xf borderId="4" fillId="9" fontId="24" numFmtId="170" xfId="0" applyAlignment="1" applyBorder="1" applyFill="1" applyFont="1" applyNumberFormat="1">
      <alignment horizontal="right" readingOrder="0"/>
    </xf>
    <xf borderId="4" fillId="21" fontId="19" numFmtId="0" xfId="0" applyAlignment="1" applyBorder="1" applyFill="1" applyFont="1">
      <alignment horizontal="center" readingOrder="0" shrinkToFit="0" wrapText="1"/>
    </xf>
    <xf borderId="4" fillId="9" fontId="12" numFmtId="170" xfId="0" applyAlignment="1" applyBorder="1" applyFill="1" applyFont="1" applyNumberFormat="1">
      <alignment horizontal="right" readingOrder="0"/>
    </xf>
    <xf borderId="4" fillId="9" fontId="7" numFmtId="170" xfId="0" applyAlignment="1" applyBorder="1" applyFill="1" applyFont="1" applyNumberFormat="1">
      <alignment horizontal="right" readingOrder="0"/>
    </xf>
    <xf borderId="4" fillId="12" fontId="9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/>
    </xf>
    <xf borderId="0" fillId="16" fontId="9" numFmtId="0" xfId="0" applyAlignment="1" applyFill="1" applyFont="1">
      <alignment horizontal="center" readingOrder="0" vertical="center"/>
    </xf>
    <xf borderId="4" fillId="2" fontId="6" numFmtId="0" xfId="0" applyBorder="1" applyFill="1" applyFont="1"/>
    <xf borderId="0" fillId="13" fontId="2" numFmtId="0" xfId="0" applyAlignment="1" applyFill="1" applyFont="1">
      <alignment horizontal="center" readingOrder="0" vertical="center"/>
    </xf>
    <xf borderId="4" fillId="14" fontId="9" numFmtId="0" xfId="0" applyAlignment="1" applyBorder="1" applyFill="1" applyFont="1">
      <alignment horizontal="center" readingOrder="0" vertical="center"/>
    </xf>
    <xf borderId="4" fillId="0" fontId="9" numFmtId="0" xfId="0" applyAlignment="1" applyBorder="1" applyFont="1">
      <alignment horizontal="center" readingOrder="0" vertical="center"/>
    </xf>
    <xf borderId="4" fillId="0" fontId="24" numFmtId="165" xfId="0" applyAlignment="1" applyBorder="1" applyFont="1" applyNumberFormat="1">
      <alignment horizontal="right" readingOrder="0"/>
    </xf>
    <xf borderId="4" fillId="9" fontId="12" numFmtId="165" xfId="0" applyAlignment="1" applyBorder="1" applyFill="1" applyFont="1" applyNumberFormat="1">
      <alignment horizontal="right" readingOrder="0"/>
    </xf>
    <xf borderId="4" fillId="0" fontId="12" numFmtId="170" xfId="0" applyAlignment="1" applyBorder="1" applyFont="1" applyNumberFormat="1">
      <alignment horizontal="right" readingOrder="0"/>
    </xf>
    <xf borderId="4" fillId="10" fontId="2" numFmtId="0" xfId="0" applyAlignment="1" applyBorder="1" applyFill="1" applyFont="1">
      <alignment horizontal="center" readingOrder="0" vertical="center"/>
    </xf>
    <xf borderId="4" fillId="10" fontId="2" numFmtId="165" xfId="0" applyAlignment="1" applyBorder="1" applyFill="1" applyFont="1" applyNumberFormat="1">
      <alignment horizontal="center" readingOrder="0" vertical="center"/>
    </xf>
    <xf borderId="4" fillId="10" fontId="2" numFmtId="4" xfId="0" applyAlignment="1" applyBorder="1" applyFill="1" applyFont="1" applyNumberFormat="1">
      <alignment horizontal="center" readingOrder="0" vertical="center"/>
    </xf>
    <xf borderId="0" fillId="3" fontId="2" numFmtId="0" xfId="0" applyAlignment="1" applyFill="1" applyFont="1">
      <alignment horizontal="center" readingOrder="0" vertical="center"/>
    </xf>
    <xf borderId="4" fillId="10" fontId="2" numFmtId="1" xfId="0" applyAlignment="1" applyBorder="1" applyFill="1" applyFont="1" applyNumberFormat="1">
      <alignment horizontal="center" readingOrder="0" vertical="center"/>
    </xf>
    <xf borderId="4" fillId="10" fontId="2" numFmtId="168" xfId="0" applyAlignment="1" applyBorder="1" applyFill="1" applyFont="1" applyNumberFormat="1">
      <alignment horizontal="center" readingOrder="0" vertical="center"/>
    </xf>
    <xf borderId="0" fillId="10" fontId="6" numFmtId="0" xfId="0" applyFill="1" applyFont="1"/>
    <xf borderId="4" fillId="10" fontId="14" numFmtId="0" xfId="0" applyAlignment="1" applyBorder="1" applyFill="1" applyFont="1">
      <alignment horizontal="center" readingOrder="0" shrinkToFit="0" vertical="center" wrapText="0"/>
    </xf>
    <xf borderId="4" fillId="10" fontId="2" numFmtId="0" xfId="0" applyAlignment="1" applyBorder="1" applyFill="1" applyFont="1">
      <alignment horizontal="left" readingOrder="0" vertical="center"/>
    </xf>
    <xf borderId="8" fillId="10" fontId="2" numFmtId="0" xfId="0" applyAlignment="1" applyBorder="1" applyFill="1" applyFont="1">
      <alignment horizontal="center" readingOrder="0" shrinkToFit="0" vertical="center" wrapText="1"/>
    </xf>
    <xf borderId="4" fillId="13" fontId="25" numFmtId="1" xfId="0" applyAlignment="1" applyBorder="1" applyFill="1" applyFont="1" applyNumberFormat="1">
      <alignment horizontal="center" readingOrder="0" vertical="center"/>
    </xf>
    <xf borderId="0" fillId="10" fontId="2" numFmtId="0" xfId="0" applyAlignment="1" applyFill="1" applyFont="1">
      <alignment horizontal="center" readingOrder="0" vertical="center"/>
    </xf>
    <xf borderId="4" fillId="10" fontId="9" numFmtId="0" xfId="0" applyAlignment="1" applyBorder="1" applyFill="1" applyFont="1">
      <alignment horizontal="center" readingOrder="0" vertical="center"/>
    </xf>
    <xf borderId="4" fillId="0" fontId="12" numFmtId="165" xfId="0" applyAlignment="1" applyBorder="1" applyFont="1" applyNumberFormat="1">
      <alignment horizontal="right" readingOrder="0"/>
    </xf>
    <xf borderId="4" fillId="10" fontId="19" numFmtId="0" xfId="0" applyAlignment="1" applyBorder="1" applyFill="1" applyFont="1">
      <alignment horizontal="center" readingOrder="0" shrinkToFit="0" wrapText="1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4" fillId="13" fontId="2" numFmtId="169" xfId="0" applyAlignment="1" applyBorder="1" applyFill="1" applyFont="1" applyNumberFormat="1">
      <alignment horizontal="center" readingOrder="0" vertical="center"/>
    </xf>
    <xf borderId="4" fillId="0" fontId="26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13" fontId="2" numFmtId="0" xfId="0" applyAlignment="1" applyBorder="1" applyFill="1" applyFont="1">
      <alignment horizontal="center" readingOrder="0"/>
    </xf>
    <xf borderId="0" fillId="2" fontId="9" numFmtId="0" xfId="0" applyAlignment="1" applyFill="1" applyFont="1">
      <alignment horizontal="center" readingOrder="0" vertical="center"/>
    </xf>
    <xf borderId="4" fillId="12" fontId="9" numFmtId="0" xfId="0" applyAlignment="1" applyBorder="1" applyFill="1" applyFont="1">
      <alignment horizontal="center" vertical="center"/>
    </xf>
    <xf borderId="4" fillId="13" fontId="6" numFmtId="0" xfId="0" applyAlignment="1" applyBorder="1" applyFill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8" fillId="3" fontId="2" numFmtId="0" xfId="0" applyAlignment="1" applyBorder="1" applyFill="1" applyFont="1">
      <alignment horizontal="center" readingOrder="0" vertical="center"/>
    </xf>
    <xf borderId="8" fillId="10" fontId="2" numFmtId="0" xfId="0" applyAlignment="1" applyBorder="1" applyFill="1" applyFont="1">
      <alignment horizontal="center" readingOrder="0" vertical="center"/>
    </xf>
    <xf borderId="0" fillId="16" fontId="2" numFmtId="0" xfId="0" applyAlignment="1" applyFill="1" applyFont="1">
      <alignment horizontal="left" readingOrder="0" vertical="center"/>
    </xf>
    <xf borderId="8" fillId="3" fontId="5" numFmtId="49" xfId="0" applyAlignment="1" applyBorder="1" applyFill="1" applyFont="1" applyNumberFormat="1">
      <alignment horizontal="center" readingOrder="0" shrinkToFit="0" vertical="center" wrapText="1"/>
    </xf>
    <xf borderId="4" fillId="16" fontId="9" numFmtId="0" xfId="0" applyAlignment="1" applyBorder="1" applyFill="1" applyFont="1">
      <alignment horizontal="left" readingOrder="0" vertical="center"/>
    </xf>
    <xf borderId="4" fillId="2" fontId="1" numFmtId="0" xfId="0" applyAlignment="1" applyBorder="1" applyFill="1" applyFont="1">
      <alignment vertical="bottom"/>
    </xf>
    <xf borderId="4" fillId="3" fontId="9" numFmtId="0" xfId="0" applyAlignment="1" applyBorder="1" applyFill="1" applyFont="1">
      <alignment horizontal="center"/>
    </xf>
    <xf borderId="4" fillId="0" fontId="5" numFmtId="0" xfId="0" applyAlignment="1" applyBorder="1" applyFont="1">
      <alignment horizontal="center" readingOrder="0" shrinkToFit="0" vertical="center" wrapText="1"/>
    </xf>
    <xf borderId="4" fillId="3" fontId="9" numFmtId="0" xfId="0" applyAlignment="1" applyBorder="1" applyFill="1" applyFont="1">
      <alignment horizontal="center" readingOrder="0" shrinkToFit="0" vertical="center" wrapText="1"/>
    </xf>
    <xf borderId="4" fillId="0" fontId="9" numFmtId="0" xfId="0" applyAlignment="1" applyBorder="1" applyFont="1">
      <alignment horizontal="center" readingOrder="0" shrinkToFit="0" vertical="center" wrapText="1"/>
    </xf>
    <xf borderId="4" fillId="16" fontId="6" numFmtId="0" xfId="0" applyBorder="1" applyFill="1" applyFont="1"/>
    <xf borderId="4" fillId="0" fontId="9" numFmtId="0" xfId="0" applyAlignment="1" applyBorder="1" applyFont="1">
      <alignment horizontal="center" readingOrder="0" vertical="center"/>
    </xf>
    <xf borderId="4" fillId="7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vertical="center"/>
    </xf>
    <xf borderId="4" fillId="7" fontId="2" numFmtId="4" xfId="0" applyAlignment="1" applyBorder="1" applyFill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3" fontId="2" numFmtId="0" xfId="0" applyAlignment="1" applyBorder="1" applyFill="1" applyFont="1">
      <alignment horizontal="center" readingOrder="0" vertical="center"/>
    </xf>
    <xf borderId="4" fillId="13" fontId="27" numFmtId="0" xfId="0" applyAlignment="1" applyBorder="1" applyFill="1" applyFont="1">
      <alignment horizontal="center" readingOrder="0" vertical="center"/>
    </xf>
    <xf borderId="4" fillId="13" fontId="27" numFmtId="165" xfId="0" applyAlignment="1" applyBorder="1" applyFill="1" applyFont="1" applyNumberFormat="1">
      <alignment horizontal="center" readingOrder="0" vertical="center"/>
    </xf>
    <xf borderId="4" fillId="13" fontId="27" numFmtId="4" xfId="0" applyAlignment="1" applyBorder="1" applyFill="1" applyFont="1" applyNumberFormat="1">
      <alignment horizontal="center" readingOrder="0" vertical="center"/>
    </xf>
    <xf borderId="4" fillId="13" fontId="27" numFmtId="1" xfId="0" applyAlignment="1" applyBorder="1" applyFill="1" applyFont="1" applyNumberFormat="1">
      <alignment horizontal="center" readingOrder="0" vertical="center"/>
    </xf>
    <xf borderId="4" fillId="13" fontId="27" numFmtId="168" xfId="0" applyAlignment="1" applyBorder="1" applyFill="1" applyFont="1" applyNumberFormat="1">
      <alignment horizontal="center" readingOrder="0" vertical="center"/>
    </xf>
    <xf borderId="4" fillId="10" fontId="11" numFmtId="0" xfId="0" applyAlignment="1" applyBorder="1" applyFill="1" applyFont="1">
      <alignment horizontal="center" readingOrder="0" shrinkToFit="0" vertical="center" wrapText="1"/>
    </xf>
    <xf borderId="3" fillId="13" fontId="2" numFmtId="0" xfId="0" applyAlignment="1" applyBorder="1" applyFill="1" applyFont="1">
      <alignment horizontal="center" readingOrder="0" vertical="center"/>
    </xf>
    <xf borderId="3" fillId="13" fontId="2" numFmtId="165" xfId="0" applyAlignment="1" applyBorder="1" applyFill="1" applyFont="1" applyNumberFormat="1">
      <alignment horizontal="center" readingOrder="0" vertical="center"/>
    </xf>
    <xf borderId="3" fillId="13" fontId="2" numFmtId="4" xfId="0" applyAlignment="1" applyBorder="1" applyFill="1" applyFont="1" applyNumberFormat="1">
      <alignment horizontal="center" readingOrder="0" vertical="center"/>
    </xf>
    <xf borderId="3" fillId="13" fontId="2" numFmtId="1" xfId="0" applyAlignment="1" applyBorder="1" applyFill="1" applyFont="1" applyNumberFormat="1">
      <alignment horizontal="center" readingOrder="0" vertical="center"/>
    </xf>
    <xf borderId="3" fillId="13" fontId="2" numFmtId="168" xfId="0" applyAlignment="1" applyBorder="1" applyFill="1" applyFont="1" applyNumberFormat="1">
      <alignment horizontal="center" readingOrder="0" vertical="center"/>
    </xf>
    <xf borderId="3" fillId="10" fontId="2" numFmtId="0" xfId="0" applyAlignment="1" applyBorder="1" applyFill="1" applyFont="1">
      <alignment horizontal="center" readingOrder="0" vertical="center"/>
    </xf>
    <xf borderId="3" fillId="10" fontId="6" numFmtId="0" xfId="0" applyBorder="1" applyFill="1" applyFont="1"/>
    <xf borderId="3" fillId="10" fontId="14" numFmtId="0" xfId="0" applyAlignment="1" applyBorder="1" applyFill="1" applyFont="1">
      <alignment horizontal="center" readingOrder="0" shrinkToFit="0" vertical="center" wrapText="0"/>
    </xf>
    <xf borderId="4" fillId="17" fontId="2" numFmtId="0" xfId="0" applyAlignment="1" applyBorder="1" applyFill="1" applyFont="1">
      <alignment horizontal="center" readingOrder="0" vertical="center"/>
    </xf>
    <xf borderId="3" fillId="16" fontId="2" numFmtId="0" xfId="0" applyAlignment="1" applyBorder="1" applyFill="1" applyFont="1">
      <alignment horizontal="center" readingOrder="0" vertical="center"/>
    </xf>
    <xf borderId="4" fillId="13" fontId="28" numFmtId="0" xfId="0" applyAlignment="1" applyBorder="1" applyFill="1" applyFont="1">
      <alignment horizontal="center" readingOrder="0" vertical="center"/>
    </xf>
    <xf borderId="3" fillId="2" fontId="2" numFmtId="0" xfId="0" applyAlignment="1" applyBorder="1" applyFill="1" applyFont="1">
      <alignment horizontal="center" readingOrder="0" vertical="center"/>
    </xf>
    <xf borderId="4" fillId="13" fontId="28" numFmtId="165" xfId="0" applyAlignment="1" applyBorder="1" applyFill="1" applyFont="1" applyNumberForma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4" fillId="3" fontId="11" numFmtId="0" xfId="0" applyAlignment="1" applyBorder="1" applyFill="1" applyFont="1">
      <alignment horizontal="center" readingOrder="0" shrinkToFit="0" vertical="center" wrapText="1"/>
    </xf>
    <xf borderId="4" fillId="13" fontId="28" numFmtId="1" xfId="0" applyAlignment="1" applyBorder="1" applyFill="1" applyFont="1" applyNumberFormat="1">
      <alignment horizontal="center" readingOrder="0" vertical="center"/>
    </xf>
    <xf borderId="4" fillId="13" fontId="28" numFmtId="168" xfId="0" applyAlignment="1" applyBorder="1" applyFill="1" applyFont="1" applyNumberFormat="1">
      <alignment horizontal="center" readingOrder="0" vertical="center"/>
    </xf>
    <xf borderId="0" fillId="14" fontId="9" numFmtId="0" xfId="0" applyAlignment="1" applyFill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3" fillId="16" fontId="9" numFmtId="0" xfId="0" applyAlignment="1" applyBorder="1" applyFill="1" applyFont="1">
      <alignment horizontal="center" readingOrder="0" vertical="center"/>
    </xf>
    <xf borderId="3" fillId="2" fontId="9" numFmtId="0" xfId="0" applyAlignment="1" applyBorder="1" applyFill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0" fillId="0" fontId="5" numFmtId="167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4" fillId="17" fontId="5" numFmtId="0" xfId="0" applyAlignment="1" applyBorder="1" applyFill="1" applyFont="1">
      <alignment horizontal="center" readingOrder="0" shrinkToFit="0" vertical="center" wrapText="1"/>
    </xf>
    <xf borderId="4" fillId="13" fontId="1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8" fillId="10" fontId="9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ill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vertical="bottom"/>
    </xf>
    <xf borderId="0" fillId="0" fontId="15" numFmtId="0" xfId="0" applyAlignment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3" fontId="29" numFmtId="0" xfId="0" applyAlignment="1" applyBorder="1" applyFill="1" applyFont="1">
      <alignment horizontal="center" readingOrder="0" shrinkToFit="0" wrapText="1"/>
    </xf>
    <xf borderId="4" fillId="6" fontId="30" numFmtId="0" xfId="0" applyAlignment="1" applyBorder="1" applyFill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1" fontId="7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13" fontId="8" numFmtId="0" xfId="0" applyAlignment="1" applyBorder="1" applyFill="1" applyFont="1">
      <alignment horizontal="center" readingOrder="0"/>
    </xf>
    <xf borderId="4" fillId="11" fontId="30" numFmtId="0" xfId="0" applyAlignment="1" applyBorder="1" applyFill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3" fontId="7" numFmtId="0" xfId="0" applyAlignment="1" applyBorder="1" applyFill="1" applyFont="1">
      <alignment horizontal="center" readingOrder="0"/>
    </xf>
    <xf borderId="4" fillId="13" fontId="30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0" numFmtId="0" xfId="0" applyAlignment="1" applyBorder="1" applyFont="1">
      <alignment horizontal="center" readingOrder="0"/>
    </xf>
    <xf borderId="4" fillId="10" fontId="10" numFmtId="0" xfId="0" applyAlignment="1" applyBorder="1" applyFill="1" applyFont="1">
      <alignment horizontal="center" readingOrder="0" vertical="bottom"/>
    </xf>
    <xf borderId="4" fillId="10" fontId="6" numFmtId="166" xfId="0" applyAlignment="1" applyBorder="1" applyFill="1" applyFont="1" applyNumberFormat="1">
      <alignment horizontal="center" readingOrder="0"/>
    </xf>
    <xf borderId="4" fillId="0" fontId="15" numFmtId="0" xfId="0" applyAlignment="1" applyBorder="1" applyFont="1">
      <alignment horizontal="center" readingOrder="0"/>
    </xf>
    <xf borderId="0" fillId="12" fontId="5" numFmtId="0" xfId="0" applyAlignment="1" applyFill="1" applyFont="1">
      <alignment horizontal="center" vertical="center"/>
    </xf>
    <xf borderId="4" fillId="10" fontId="6" numFmtId="0" xfId="0" applyAlignment="1" applyBorder="1" applyFill="1" applyFont="1">
      <alignment horizontal="center" readingOrder="0"/>
    </xf>
    <xf borderId="4" fillId="13" fontId="15" numFmtId="0" xfId="0" applyAlignment="1" applyBorder="1" applyFill="1" applyFont="1">
      <alignment horizontal="center" readingOrder="0"/>
    </xf>
    <xf borderId="0" fillId="9" fontId="5" numFmtId="0" xfId="0" applyAlignment="1" applyFill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8" fillId="9" fontId="9" numFmtId="0" xfId="0" applyAlignment="1" applyBorder="1" applyFill="1" applyFont="1">
      <alignment horizontal="center" readingOrder="0" vertical="center"/>
    </xf>
    <xf borderId="0" fillId="9" fontId="31" numFmtId="0" xfId="0" applyAlignment="1" applyFill="1" applyFont="1">
      <alignment horizontal="center" readingOrder="0" vertical="center"/>
    </xf>
    <xf borderId="4" fillId="13" fontId="32" numFmtId="0" xfId="0" applyAlignment="1" applyBorder="1" applyFill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2" fontId="33" numFmtId="0" xfId="0" applyAlignment="1" applyFill="1" applyFont="1">
      <alignment horizontal="left" readingOrder="0" shrinkToFit="0" wrapText="1"/>
    </xf>
    <xf borderId="4" fillId="11" fontId="6" numFmtId="0" xfId="0" applyAlignment="1" applyBorder="1" applyFill="1" applyFont="1">
      <alignment horizontal="center" readingOrder="0"/>
    </xf>
    <xf borderId="4" fillId="11" fontId="15" numFmtId="0" xfId="0" applyAlignment="1" applyBorder="1" applyFill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6" numFmtId="0" xfId="0" applyAlignment="1" applyBorder="1" applyFill="1" applyFont="1">
      <alignment horizontal="center" readingOrder="0"/>
    </xf>
    <xf borderId="4" fillId="6" fontId="15" numFmtId="0" xfId="0" applyAlignment="1" applyBorder="1" applyFill="1" applyFont="1">
      <alignment horizontal="center" readingOrder="0"/>
    </xf>
    <xf borderId="4" fillId="3" fontId="27" numFmtId="0" xfId="0" applyAlignment="1" applyBorder="1" applyFill="1" applyFont="1">
      <alignment horizontal="center" readingOrder="0" vertical="center"/>
    </xf>
    <xf borderId="0" fillId="13" fontId="27" numFmtId="0" xfId="0" applyAlignment="1" applyFill="1" applyFont="1">
      <alignment horizontal="center" readingOrder="0" vertical="center"/>
    </xf>
    <xf borderId="4" fillId="13" fontId="5" numFmtId="0" xfId="0" applyAlignment="1" applyBorder="1" applyFill="1" applyFont="1">
      <alignment horizontal="center" readingOrder="0"/>
    </xf>
    <xf borderId="8" fillId="13" fontId="2" numFmtId="0" xfId="0" applyAlignment="1" applyBorder="1" applyFill="1" applyFont="1">
      <alignment horizontal="center" readingOrder="0" vertical="center"/>
    </xf>
    <xf borderId="10" fillId="13" fontId="27" numFmtId="0" xfId="0" applyAlignment="1" applyBorder="1" applyFill="1" applyFont="1">
      <alignment horizontal="center" readingOrder="0" vertical="center"/>
    </xf>
    <xf borderId="10" fillId="13" fontId="27" numFmtId="165" xfId="0" applyAlignment="1" applyBorder="1" applyFill="1" applyFont="1" applyNumberFormat="1">
      <alignment horizontal="center" readingOrder="0" vertical="center"/>
    </xf>
    <xf borderId="10" fillId="13" fontId="27" numFmtId="1" xfId="0" applyAlignment="1" applyBorder="1" applyFill="1" applyFont="1" applyNumberFormat="1">
      <alignment horizontal="center" readingOrder="0" vertical="center"/>
    </xf>
    <xf borderId="10" fillId="13" fontId="27" numFmtId="168" xfId="0" applyAlignment="1" applyBorder="1" applyFill="1" applyFont="1" applyNumberFormat="1">
      <alignment horizontal="center" readingOrder="0" vertical="center"/>
    </xf>
    <xf borderId="0" fillId="0" fontId="5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vertical="center"/>
    </xf>
    <xf borderId="0" fillId="5" fontId="6" numFmtId="0" xfId="0" applyAlignment="1" applyFill="1" applyFont="1">
      <alignment readingOrder="0"/>
    </xf>
    <xf borderId="0" fillId="5" fontId="6" numFmtId="0" xfId="0" applyFill="1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4" xfId="0" applyAlignment="1" applyFont="1" applyNumberFormat="1">
      <alignment horizontal="left" readingOrder="0"/>
    </xf>
    <xf borderId="0" fillId="0" fontId="9" numFmtId="0" xfId="0" applyAlignment="1" applyFont="1">
      <alignment horizontal="center" vertical="center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ill="1" applyFont="1">
      <alignment horizontal="center" readingOrder="0"/>
    </xf>
    <xf borderId="4" fillId="14" fontId="36" numFmtId="173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ill="1" applyFont="1" applyNumberFormat="1">
      <alignment vertical="bottom"/>
    </xf>
    <xf borderId="0" fillId="12" fontId="1" numFmtId="0" xfId="0" applyAlignment="1" applyFill="1" applyFont="1">
      <alignment vertical="bottom"/>
    </xf>
    <xf borderId="0" fillId="12" fontId="36" numFmtId="0" xfId="0" applyAlignment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12" fontId="36" numFmtId="0" xfId="0" applyAlignment="1" applyBorder="1" applyFill="1" applyFont="1">
      <alignment horizontal="center" readingOrder="0" vertical="bottom"/>
    </xf>
    <xf borderId="4" fillId="12" fontId="36" numFmtId="0" xfId="0" applyAlignment="1" applyBorder="1" applyFill="1" applyFont="1">
      <alignment horizontal="center" vertical="bottom"/>
    </xf>
    <xf borderId="4" fillId="12" fontId="1" numFmtId="165" xfId="0" applyAlignment="1" applyBorder="1" applyFill="1" applyFont="1" applyNumberFormat="1">
      <alignment vertical="bottom"/>
    </xf>
    <xf borderId="4" fillId="12" fontId="1" numFmtId="4" xfId="0" applyAlignment="1" applyBorder="1" applyFill="1" applyFont="1" applyNumberFormat="1">
      <alignment vertical="bottom"/>
    </xf>
    <xf borderId="4" fillId="12" fontId="1" numFmtId="2" xfId="0" applyAlignment="1" applyBorder="1" applyFill="1" applyFont="1" applyNumberFormat="1">
      <alignment vertical="bottom"/>
    </xf>
    <xf borderId="0" fillId="12" fontId="6" numFmtId="0" xfId="0" applyFill="1" applyFont="1"/>
    <xf borderId="0" fillId="0" fontId="6" numFmtId="0" xfId="0" applyFont="1"/>
    <xf borderId="8" fillId="12" fontId="36" numFmtId="0" xfId="0" applyAlignment="1" applyBorder="1" applyFill="1" applyFont="1">
      <alignment horizontal="center" vertical="bottom"/>
    </xf>
    <xf borderId="4" fillId="0" fontId="18" numFmtId="0" xfId="0" applyAlignment="1" applyBorder="1" applyFont="1">
      <alignment horizontal="center" shrinkToFit="0" vertical="center" wrapText="1"/>
    </xf>
    <xf borderId="4" fillId="0" fontId="18" numFmtId="0" xfId="0" applyAlignment="1" applyBorder="1" applyFont="1">
      <alignment horizontal="center" readingOrder="0" shrinkToFit="0" vertical="center" wrapText="1"/>
    </xf>
    <xf borderId="4" fillId="0" fontId="18" numFmtId="2" xfId="0" applyAlignment="1" applyBorder="1" applyFont="1" applyNumberFormat="1">
      <alignment horizontal="center" shrinkToFit="0" vertical="center" wrapText="1"/>
    </xf>
    <xf borderId="4" fillId="7" fontId="18" numFmtId="0" xfId="0" applyAlignment="1" applyBorder="1" applyFill="1" applyFont="1">
      <alignment horizontal="center" shrinkToFit="0" vertical="center" wrapText="1"/>
    </xf>
    <xf borderId="3" fillId="14" fontId="37" numFmtId="0" xfId="0" applyAlignment="1" applyBorder="1" applyFill="1" applyFont="1">
      <alignment horizontal="center" shrinkToFit="0" vertical="bottom" wrapText="1"/>
    </xf>
    <xf borderId="10" fillId="14" fontId="1" numFmtId="0" xfId="0" applyAlignment="1" applyBorder="1" applyFill="1" applyFont="1">
      <alignment vertical="bottom"/>
    </xf>
    <xf borderId="10" fillId="14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2" fontId="7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left" readingOrder="0"/>
    </xf>
    <xf borderId="4" fillId="7" fontId="38" numFmtId="0" xfId="0" applyAlignment="1" applyBorder="1" applyFill="1" applyFont="1">
      <alignment horizontal="center" vertical="bottom"/>
    </xf>
    <xf borderId="4" fillId="7" fontId="38" numFmtId="4" xfId="0" applyAlignment="1" applyBorder="1" applyFill="1" applyFont="1" applyNumberFormat="1">
      <alignment horizontal="center" vertical="bottom"/>
    </xf>
    <xf borderId="4" fillId="7" fontId="38" numFmtId="2" xfId="0" applyAlignment="1" applyBorder="1" applyFill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3" fontId="39" numFmtId="165" xfId="0" applyAlignment="1" applyBorder="1" applyFill="1" applyFont="1" applyNumberFormat="1">
      <alignment horizontal="center" vertical="bottom"/>
    </xf>
    <xf borderId="4" fillId="13" fontId="39" numFmtId="4" xfId="0" applyAlignment="1" applyBorder="1" applyFill="1" applyFont="1" applyNumberFormat="1">
      <alignment horizontal="center" vertical="bottom"/>
    </xf>
    <xf borderId="4" fillId="13" fontId="39" numFmtId="2" xfId="0" applyAlignment="1" applyBorder="1" applyFill="1" applyFont="1" applyNumberFormat="1">
      <alignment horizontal="center" vertical="bottom"/>
    </xf>
    <xf borderId="4" fillId="13" fontId="39" numFmtId="168" xfId="0" applyAlignment="1" applyBorder="1" applyFill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ill="1" applyFont="1" applyNumberFormat="1">
      <alignment horizontal="center" vertical="bottom"/>
    </xf>
    <xf borderId="4" fillId="3" fontId="36" numFmtId="0" xfId="0" applyAlignment="1" applyBorder="1" applyFill="1" applyFont="1">
      <alignment horizontal="center" vertical="bottom"/>
    </xf>
    <xf borderId="4" fillId="3" fontId="39" numFmtId="165" xfId="0" applyAlignment="1" applyBorder="1" applyFill="1" applyFont="1" applyNumberFormat="1">
      <alignment horizontal="center" vertical="bottom"/>
    </xf>
    <xf borderId="4" fillId="3" fontId="39" numFmtId="4" xfId="0" applyAlignment="1" applyBorder="1" applyFill="1" applyFont="1" applyNumberFormat="1">
      <alignment horizontal="center" vertical="bottom"/>
    </xf>
    <xf borderId="4" fillId="3" fontId="39" numFmtId="2" xfId="0" applyAlignment="1" applyBorder="1" applyFill="1" applyFont="1" applyNumberFormat="1">
      <alignment horizontal="center" vertical="bottom"/>
    </xf>
    <xf borderId="4" fillId="3" fontId="39" numFmtId="168" xfId="0" applyAlignment="1" applyBorder="1" applyFill="1" applyFont="1" applyNumberFormat="1">
      <alignment horizontal="center" vertical="bottom"/>
    </xf>
    <xf borderId="0" fillId="12" fontId="1" numFmtId="0" xfId="0" applyAlignment="1" applyFill="1" applyFont="1">
      <alignment horizontal="center" shrinkToFit="0" vertical="bottom" wrapText="1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4" fillId="7" fontId="36" numFmtId="0" xfId="0" applyAlignment="1" applyBorder="1" applyFill="1" applyFont="1">
      <alignment horizontal="center" vertical="bottom"/>
    </xf>
    <xf borderId="4" fillId="13" fontId="1" numFmtId="165" xfId="0" applyAlignment="1" applyBorder="1" applyFill="1" applyFont="1" applyNumberFormat="1">
      <alignment vertical="bottom"/>
    </xf>
    <xf borderId="8" fillId="7" fontId="36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1" fillId="5" fontId="9" numFmtId="0" xfId="0" applyAlignment="1" applyBorder="1" applyFill="1" applyFont="1">
      <alignment horizontal="center" readingOrder="0" shrinkToFit="0" vertical="center" wrapText="1"/>
    </xf>
    <xf borderId="0" fillId="5" fontId="36" numFmtId="0" xfId="0" applyAlignment="1" applyFill="1" applyFont="1">
      <alignment horizontal="center" readingOrder="0" vertical="center"/>
    </xf>
    <xf borderId="0" fillId="5" fontId="9" numFmtId="0" xfId="0" applyAlignment="1" applyFill="1" applyFont="1">
      <alignment horizontal="center" readingOrder="0" vertical="center"/>
    </xf>
    <xf borderId="4" fillId="7" fontId="9" numFmtId="0" xfId="0" applyAlignment="1" applyBorder="1" applyFill="1" applyFont="1">
      <alignment horizontal="center" vertical="center"/>
    </xf>
    <xf borderId="4" fillId="7" fontId="9" numFmtId="0" xfId="0" applyAlignment="1" applyBorder="1" applyFill="1" applyFont="1">
      <alignment horizontal="center" readingOrder="0" vertical="center"/>
    </xf>
    <xf borderId="4" fillId="12" fontId="9" numFmtId="0" xfId="0" applyAlignment="1" applyBorder="1" applyFill="1" applyFont="1">
      <alignment horizontal="center" readingOrder="0" vertical="center"/>
    </xf>
    <xf borderId="4" fillId="10" fontId="9" numFmtId="0" xfId="0" applyAlignment="1" applyBorder="1" applyFill="1" applyFont="1">
      <alignment horizontal="center" readingOrder="0" vertical="center"/>
    </xf>
    <xf borderId="4" fillId="9" fontId="9" numFmtId="0" xfId="0" applyAlignment="1" applyBorder="1" applyFill="1" applyFont="1">
      <alignment horizontal="center" readingOrder="0" vertical="center"/>
    </xf>
    <xf borderId="4" fillId="3" fontId="9" numFmtId="0" xfId="0" applyAlignment="1" applyBorder="1" applyFill="1" applyFont="1">
      <alignment horizontal="center" readingOrder="0" vertical="center"/>
    </xf>
    <xf borderId="4" fillId="0" fontId="9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9" numFmtId="0" xfId="0" applyAlignment="1" applyBorder="1" applyFill="1" applyFont="1">
      <alignment horizontal="center" readingOrder="0" vertical="center"/>
    </xf>
    <xf borderId="4" fillId="17" fontId="0" numFmtId="0" xfId="0" applyAlignment="1" applyBorder="1" applyFill="1" applyFont="1">
      <alignment horizontal="center" readingOrder="0" vertical="center"/>
    </xf>
    <xf borderId="4" fillId="3" fontId="9" numFmtId="0" xfId="0" applyAlignment="1" applyBorder="1" applyFill="1" applyFont="1">
      <alignment horizontal="center" readingOrder="0" vertical="center"/>
    </xf>
    <xf borderId="4" fillId="23" fontId="9" numFmtId="0" xfId="0" applyAlignment="1" applyBorder="1" applyFill="1" applyFont="1">
      <alignment horizontal="center" readingOrder="0" vertical="center"/>
    </xf>
    <xf borderId="0" fillId="13" fontId="28" numFmtId="0" xfId="0" applyAlignment="1" applyFill="1" applyFont="1">
      <alignment horizontal="center" readingOrder="0" vertical="center"/>
    </xf>
    <xf borderId="4" fillId="12" fontId="36" numFmtId="0" xfId="0" applyAlignment="1" applyBorder="1" applyFill="1" applyFont="1">
      <alignment horizontal="center" readingOrder="0" vertical="center"/>
    </xf>
    <xf borderId="4" fillId="9" fontId="0" numFmtId="0" xfId="0" applyAlignment="1" applyBorder="1" applyFill="1" applyFont="1">
      <alignment horizontal="center" readingOrder="0" vertical="center"/>
    </xf>
    <xf borderId="8" fillId="7" fontId="9" numFmtId="0" xfId="0" applyAlignment="1" applyBorder="1" applyFill="1" applyFont="1">
      <alignment horizontal="center" vertical="center"/>
    </xf>
    <xf borderId="4" fillId="0" fontId="9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4" fillId="25" fontId="7" numFmtId="0" xfId="0" applyAlignment="1" applyBorder="1" applyFill="1" applyFont="1">
      <alignment horizontal="center" readingOrder="0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6" fontId="0" numFmtId="0" xfId="0" applyAlignment="1" applyBorder="1" applyFill="1" applyFont="1">
      <alignment horizontal="center"/>
    </xf>
    <xf borderId="4" fillId="25" fontId="6" numFmtId="0" xfId="0" applyAlignment="1" applyBorder="1" applyFill="1" applyFont="1">
      <alignment horizontal="left" readingOrder="0"/>
    </xf>
    <xf borderId="4" fillId="26" fontId="0" numFmtId="0" xfId="0" applyBorder="1" applyFill="1" applyFont="1"/>
    <xf borderId="4" fillId="0" fontId="0" numFmtId="0" xfId="0" applyAlignment="1" applyBorder="1" applyFont="1">
      <alignment readingOrder="0"/>
    </xf>
    <xf borderId="4" fillId="26" fontId="0" numFmtId="0" xfId="0" applyAlignment="1" applyBorder="1" applyFill="1" applyFont="1">
      <alignment readingOrder="0"/>
    </xf>
    <xf borderId="0" fillId="0" fontId="6" numFmtId="0" xfId="0" applyAlignment="1" applyFont="1">
      <alignment horizontal="left"/>
    </xf>
    <xf borderId="3" fillId="3" fontId="7" numFmtId="0" xfId="0" applyAlignment="1" applyBorder="1" applyFill="1" applyFont="1">
      <alignment horizontal="center" readingOrder="0"/>
    </xf>
    <xf borderId="3" fillId="3" fontId="6" numFmtId="0" xfId="0" applyAlignment="1" applyBorder="1" applyFill="1" applyFont="1">
      <alignment horizontal="left" readingOrder="0"/>
    </xf>
    <xf borderId="8" fillId="12" fontId="7" numFmtId="0" xfId="0" applyAlignment="1" applyBorder="1" applyFill="1" applyFont="1">
      <alignment horizontal="center" readingOrder="0"/>
    </xf>
    <xf borderId="9" fillId="12" fontId="6" numFmtId="0" xfId="0" applyAlignment="1" applyBorder="1" applyFill="1" applyFont="1">
      <alignment horizontal="left" readingOrder="0"/>
    </xf>
    <xf borderId="10" fillId="12" fontId="6" numFmtId="0" xfId="0" applyAlignment="1" applyBorder="1" applyFill="1" applyFont="1">
      <alignment horizontal="left" readingOrder="0"/>
    </xf>
    <xf borderId="7" fillId="10" fontId="7" numFmtId="0" xfId="0" applyAlignment="1" applyBorder="1" applyFill="1" applyFont="1">
      <alignment horizontal="center" readingOrder="0"/>
    </xf>
    <xf borderId="7" fillId="10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9" fontId="7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3" fontId="38" numFmtId="0" xfId="0" applyAlignment="1" applyBorder="1" applyFill="1" applyFont="1">
      <alignment horizontal="center"/>
    </xf>
    <xf borderId="4" fillId="13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3" fillId="15" fontId="38" numFmtId="0" xfId="0" applyAlignment="1" applyBorder="1" applyFill="1" applyFont="1">
      <alignment horizontal="center"/>
    </xf>
    <xf borderId="4" fillId="15" fontId="38" numFmtId="0" xfId="0" applyAlignment="1" applyBorder="1" applyFill="1" applyFont="1">
      <alignment horizontal="center"/>
    </xf>
    <xf borderId="4" fillId="14" fontId="1" numFmtId="0" xfId="0" applyBorder="1" applyFill="1" applyFont="1"/>
    <xf borderId="4" fillId="15" fontId="38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ill="1" applyFont="1">
      <alignment horizontal="center" vertical="top"/>
    </xf>
    <xf borderId="12" fillId="0" fontId="3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1" fillId="27" fontId="43" numFmtId="0" xfId="0" applyAlignment="1" applyBorder="1" applyFill="1" applyFont="1">
      <alignment horizontal="center" shrinkToFit="0" vertical="top" wrapText="1"/>
    </xf>
    <xf borderId="13" fillId="0" fontId="3" numFmtId="0" xfId="0" applyBorder="1" applyFont="1"/>
    <xf borderId="3" fillId="0" fontId="42" numFmtId="168" xfId="0" applyAlignment="1" applyBorder="1" applyFont="1" applyNumberFormat="1">
      <alignment horizontal="center"/>
    </xf>
    <xf borderId="3" fillId="29" fontId="38" numFmtId="0" xfId="0" applyAlignment="1" applyBorder="1" applyFill="1" applyFont="1">
      <alignment horizontal="center"/>
    </xf>
    <xf borderId="4" fillId="29" fontId="38" numFmtId="0" xfId="0" applyAlignment="1" applyBorder="1" applyFill="1" applyFont="1">
      <alignment horizontal="center" readingOrder="0"/>
    </xf>
    <xf borderId="4" fillId="29" fontId="38" numFmtId="0" xfId="0" applyAlignment="1" applyBorder="1" applyFill="1" applyFont="1">
      <alignment horizontal="center"/>
    </xf>
    <xf borderId="4" fillId="6" fontId="38" numFmtId="0" xfId="0" applyAlignment="1" applyBorder="1" applyFill="1" applyFont="1">
      <alignment horizontal="center" readingOrder="0"/>
    </xf>
    <xf borderId="14" fillId="0" fontId="3" numFmtId="0" xfId="0" applyBorder="1" applyFont="1"/>
    <xf borderId="4" fillId="6" fontId="38" numFmtId="0" xfId="0" applyAlignment="1" applyBorder="1" applyFill="1" applyFont="1">
      <alignment horizontal="center"/>
    </xf>
    <xf borderId="4" fillId="21" fontId="38" numFmtId="0" xfId="0" applyAlignment="1" applyBorder="1" applyFill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ill="1" applyFont="1"/>
    <xf borderId="4" fillId="30" fontId="44" numFmtId="0" xfId="0" applyAlignment="1" applyBorder="1" applyFill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18" numFmtId="0" xfId="0" applyAlignment="1" applyBorder="1" applyFont="1">
      <alignment horizontal="center"/>
    </xf>
    <xf borderId="15" fillId="5" fontId="41" numFmtId="0" xfId="0" applyAlignment="1" applyBorder="1" applyFill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ill="1" applyFont="1">
      <alignment horizontal="center" vertical="bottom"/>
    </xf>
    <xf borderId="4" fillId="13" fontId="1" numFmtId="0" xfId="0" applyAlignment="1" applyBorder="1" applyFill="1" applyFont="1">
      <alignment vertical="bottom"/>
    </xf>
    <xf borderId="4" fillId="32" fontId="1" numFmtId="0" xfId="0" applyAlignment="1" applyBorder="1" applyFill="1" applyFont="1">
      <alignment horizontal="center" readingOrder="0" vertical="bottom"/>
    </xf>
    <xf borderId="4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8" fontId="36" numFmtId="0" xfId="0" applyAlignment="1" applyBorder="1" applyFill="1" applyFont="1">
      <alignment horizontal="center" vertical="bottom"/>
    </xf>
    <xf borderId="26" fillId="13" fontId="1" numFmtId="0" xfId="0" applyAlignment="1" applyBorder="1" applyFill="1" applyFont="1">
      <alignment vertical="bottom"/>
    </xf>
    <xf borderId="27" fillId="28" fontId="38" numFmtId="0" xfId="0" applyAlignment="1" applyBorder="1" applyFill="1" applyFont="1">
      <alignment horizontal="center" readingOrder="0" vertical="bottom"/>
    </xf>
    <xf borderId="0" fillId="0" fontId="0" numFmtId="0" xfId="0" applyAlignment="1" applyFont="1">
      <alignment horizontal="center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3" fontId="6" numFmtId="0" xfId="0" applyAlignment="1" applyFill="1" applyFont="1">
      <alignment readingOrder="0"/>
    </xf>
    <xf borderId="4" fillId="25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ill="1" applyFont="1" applyNumberFormat="1">
      <alignment horizontal="center" readingOrder="0"/>
    </xf>
    <xf borderId="4" fillId="10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723211140"/>
        <c:axId val="594606204"/>
      </c:barChart>
      <c:catAx>
        <c:axId val="7232111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4606204"/>
      </c:catAx>
      <c:valAx>
        <c:axId val="5946062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32111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463052636"/>
        <c:axId val="61314916"/>
      </c:barChart>
      <c:catAx>
        <c:axId val="4630526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314916"/>
      </c:catAx>
      <c:valAx>
        <c:axId val="613149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30526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Relationship Id="rId3" Type="http://schemas.openxmlformats.org/officeDocument/2006/relationships/image" Target="../media/image3.png"/><Relationship Id="rId4" Type="http://schemas.openxmlformats.org/officeDocument/2006/relationships/image" Target="../media/image2.png"/><Relationship Id="rId5" Type="http://schemas.openxmlformats.org/officeDocument/2006/relationships/image" Target="../media/image7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1476375</xdr:colOff>
      <xdr:row>47</xdr:row>
      <xdr:rowOff>76200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4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8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9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2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7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6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5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5" t="s">
        <v>1</v>
      </c>
      <c r="B1" s="9" t="s">
        <v>6</v>
      </c>
      <c r="C1" s="11" t="s">
        <v>5</v>
      </c>
      <c r="D1" s="13" t="s">
        <v>9</v>
      </c>
      <c r="E1" s="14">
        <v>62.5</v>
      </c>
      <c r="F1" s="16" t="s">
        <v>11</v>
      </c>
      <c r="G1" s="17"/>
      <c r="H1" s="17"/>
      <c r="I1" s="17"/>
      <c r="J1" s="17"/>
      <c r="K1" s="19"/>
      <c r="L1" s="17"/>
      <c r="M1" s="17"/>
      <c r="N1" s="17"/>
      <c r="O1" s="19"/>
      <c r="P1" s="17"/>
      <c r="Q1" s="17"/>
      <c r="R1" s="17"/>
      <c r="S1" s="17"/>
      <c r="T1" s="22"/>
      <c r="U1" s="22"/>
      <c r="V1" s="17"/>
      <c r="W1" s="22"/>
      <c r="X1" s="22"/>
      <c r="Y1" s="24"/>
      <c r="Z1" s="24"/>
      <c r="AA1" s="17"/>
      <c r="AB1" s="27"/>
      <c r="AC1" s="17"/>
      <c r="AD1" s="17"/>
      <c r="AE1" s="17"/>
    </row>
    <row r="2" ht="16.5" customHeight="1">
      <c r="A2" s="30"/>
      <c r="B2" s="30"/>
      <c r="C2" s="30"/>
      <c r="D2" s="30"/>
      <c r="E2" s="32" t="s">
        <v>15</v>
      </c>
      <c r="F2" s="32" t="s">
        <v>17</v>
      </c>
      <c r="G2" s="24"/>
      <c r="H2" s="24"/>
      <c r="I2" s="24"/>
      <c r="J2" s="24"/>
      <c r="K2" s="19"/>
      <c r="L2" s="24"/>
      <c r="M2" s="24"/>
      <c r="N2" s="24"/>
      <c r="O2" s="19"/>
      <c r="P2" s="24"/>
      <c r="Q2" s="24"/>
      <c r="R2" s="24"/>
      <c r="S2" s="24"/>
      <c r="T2" s="22"/>
      <c r="U2" s="22"/>
      <c r="V2" s="24"/>
      <c r="W2" s="22"/>
      <c r="X2" s="22"/>
      <c r="Y2" s="24"/>
      <c r="Z2" s="24"/>
      <c r="AA2" s="24"/>
      <c r="AB2" s="27"/>
      <c r="AC2" s="17"/>
      <c r="AD2" s="17"/>
      <c r="AE2" s="17"/>
    </row>
    <row r="3">
      <c r="A3" s="32"/>
      <c r="B3" s="39" t="str">
        <f>IF(Y3="APL",T3,"")</f>
        <v/>
      </c>
      <c r="C3" s="41"/>
      <c r="D3" s="43"/>
      <c r="E3" s="45"/>
      <c r="F3" s="45"/>
      <c r="G3" s="22" t="s">
        <v>38</v>
      </c>
      <c r="H3" s="22" t="s">
        <v>39</v>
      </c>
      <c r="I3" s="22" t="s">
        <v>40</v>
      </c>
      <c r="J3" s="22" t="s">
        <v>41</v>
      </c>
      <c r="K3" s="22" t="s">
        <v>42</v>
      </c>
      <c r="L3" s="22" t="s">
        <v>43</v>
      </c>
      <c r="M3" s="22" t="s">
        <v>44</v>
      </c>
      <c r="N3" s="22" t="s">
        <v>45</v>
      </c>
      <c r="O3" s="22" t="s">
        <v>5</v>
      </c>
      <c r="P3" s="22" t="s">
        <v>46</v>
      </c>
      <c r="Q3" s="22" t="s">
        <v>47</v>
      </c>
      <c r="R3" s="22" t="s">
        <v>48</v>
      </c>
      <c r="S3" s="22" t="s">
        <v>49</v>
      </c>
      <c r="T3" s="22" t="s">
        <v>50</v>
      </c>
      <c r="U3" s="22" t="s">
        <v>51</v>
      </c>
      <c r="V3" s="22" t="s">
        <v>52</v>
      </c>
      <c r="W3" s="22" t="s">
        <v>52</v>
      </c>
      <c r="X3" s="22" t="s">
        <v>53</v>
      </c>
      <c r="Y3" s="22" t="s">
        <v>54</v>
      </c>
      <c r="Z3" s="22" t="s">
        <v>55</v>
      </c>
      <c r="AA3" s="22" t="s">
        <v>52</v>
      </c>
      <c r="AB3" s="22" t="s">
        <v>56</v>
      </c>
      <c r="AC3" s="22"/>
      <c r="AD3" s="46"/>
      <c r="AE3" s="17"/>
    </row>
    <row r="4">
      <c r="A4" s="32">
        <v>1.0</v>
      </c>
      <c r="B4" s="39">
        <f t="shared" ref="B4:B42" si="1">T4</f>
        <v>2702</v>
      </c>
      <c r="C4" s="41" t="str">
        <f t="shared" ref="C4:C42" si="2">O4</f>
        <v>PC-E17371</v>
      </c>
      <c r="D4" s="54">
        <f t="shared" ref="D4:D42" si="3">U4-Q4</f>
        <v>-47.46875</v>
      </c>
      <c r="E4" s="45"/>
      <c r="F4" s="43" t="b">
        <f t="shared" ref="F4:F42" si="4">IF(Y4="APL",T4)</f>
        <v>0</v>
      </c>
      <c r="G4" s="15" t="s">
        <v>64</v>
      </c>
      <c r="H4" s="15" t="s">
        <v>65</v>
      </c>
      <c r="I4" s="15" t="s">
        <v>66</v>
      </c>
      <c r="J4" s="15" t="s">
        <v>67</v>
      </c>
      <c r="K4" s="15" t="s">
        <v>68</v>
      </c>
      <c r="L4" s="57"/>
      <c r="M4" s="57"/>
      <c r="N4" s="57"/>
      <c r="O4" s="15" t="s">
        <v>69</v>
      </c>
      <c r="P4" s="15" t="s">
        <v>70</v>
      </c>
      <c r="Q4" s="58">
        <v>214.13541666666666</v>
      </c>
      <c r="R4" s="58">
        <v>421.2951388888889</v>
      </c>
      <c r="S4" s="15">
        <v>128.48</v>
      </c>
      <c r="T4" s="15">
        <v>2702.0</v>
      </c>
      <c r="U4" s="58">
        <v>166.66666666666666</v>
      </c>
      <c r="V4" s="60">
        <v>41754.0</v>
      </c>
      <c r="W4" s="60">
        <v>46134.0</v>
      </c>
      <c r="X4" s="15">
        <v>3.040093565E9</v>
      </c>
      <c r="Y4" s="15" t="s">
        <v>72</v>
      </c>
      <c r="Z4" s="15">
        <v>3.810279892E9</v>
      </c>
      <c r="AA4" s="60">
        <v>46170.0</v>
      </c>
      <c r="AB4" s="57"/>
      <c r="AC4" s="22"/>
      <c r="AD4" s="46"/>
      <c r="AE4" s="17"/>
    </row>
    <row r="5">
      <c r="A5" s="32">
        <v>2.0</v>
      </c>
      <c r="B5" s="39">
        <f t="shared" si="1"/>
        <v>2703</v>
      </c>
      <c r="C5" s="41" t="str">
        <f t="shared" si="2"/>
        <v>PC-E17377</v>
      </c>
      <c r="D5" s="54">
        <f t="shared" si="3"/>
        <v>-7.763888889</v>
      </c>
      <c r="E5" s="45"/>
      <c r="F5" s="43">
        <f t="shared" si="4"/>
        <v>2703</v>
      </c>
      <c r="G5" s="15" t="s">
        <v>75</v>
      </c>
      <c r="H5" s="15" t="s">
        <v>65</v>
      </c>
      <c r="I5" s="15" t="s">
        <v>66</v>
      </c>
      <c r="J5" s="15" t="s">
        <v>67</v>
      </c>
      <c r="K5" s="15" t="s">
        <v>68</v>
      </c>
      <c r="L5" s="57"/>
      <c r="M5" s="44"/>
      <c r="N5" s="44"/>
      <c r="O5" s="15" t="s">
        <v>77</v>
      </c>
      <c r="P5" s="15" t="s">
        <v>70</v>
      </c>
      <c r="Q5" s="58">
        <v>174.43055555555554</v>
      </c>
      <c r="R5" s="58">
        <v>402.7083333333333</v>
      </c>
      <c r="S5" s="15">
        <v>104.66</v>
      </c>
      <c r="T5" s="15">
        <v>2703.0</v>
      </c>
      <c r="U5" s="58">
        <v>166.66666666666666</v>
      </c>
      <c r="V5" s="65">
        <v>44709.0</v>
      </c>
      <c r="W5" s="65">
        <v>44652.0</v>
      </c>
      <c r="X5" s="15">
        <v>3.040083839E9</v>
      </c>
      <c r="Y5" s="15" t="s">
        <v>78</v>
      </c>
      <c r="Z5" s="57"/>
      <c r="AA5" s="67"/>
      <c r="AB5" s="57"/>
      <c r="AC5" s="22"/>
      <c r="AD5" s="46"/>
      <c r="AE5" s="17"/>
    </row>
    <row r="6">
      <c r="A6" s="32">
        <v>3.0</v>
      </c>
      <c r="B6" s="39">
        <f t="shared" si="1"/>
        <v>2719</v>
      </c>
      <c r="C6" s="41" t="str">
        <f t="shared" si="2"/>
        <v>PC-EPC0431</v>
      </c>
      <c r="D6" s="54">
        <f t="shared" si="3"/>
        <v>-14.28819444</v>
      </c>
      <c r="E6" s="45"/>
      <c r="F6" s="43">
        <f t="shared" si="4"/>
        <v>2719</v>
      </c>
      <c r="G6" s="15" t="s">
        <v>80</v>
      </c>
      <c r="H6" s="15" t="s">
        <v>65</v>
      </c>
      <c r="I6" s="15">
        <v>3044000.0</v>
      </c>
      <c r="J6" s="15" t="s">
        <v>81</v>
      </c>
      <c r="K6" s="15" t="s">
        <v>68</v>
      </c>
      <c r="L6" s="57"/>
      <c r="M6" s="44"/>
      <c r="N6" s="44"/>
      <c r="O6" s="15" t="s">
        <v>82</v>
      </c>
      <c r="P6" s="15" t="s">
        <v>70</v>
      </c>
      <c r="Q6" s="58">
        <v>180.95486111111111</v>
      </c>
      <c r="R6" s="58">
        <v>546.1354166666666</v>
      </c>
      <c r="S6" s="15">
        <v>108.57</v>
      </c>
      <c r="T6" s="15">
        <v>2719.0</v>
      </c>
      <c r="U6" s="58">
        <v>166.66666666666666</v>
      </c>
      <c r="V6" s="65">
        <v>44348.0</v>
      </c>
      <c r="W6" s="60">
        <v>44348.0</v>
      </c>
      <c r="X6" s="15">
        <v>2.260002888E9</v>
      </c>
      <c r="Y6" s="15" t="s">
        <v>78</v>
      </c>
      <c r="Z6" s="57"/>
      <c r="AA6" s="67"/>
      <c r="AB6" s="57"/>
      <c r="AC6" s="22"/>
      <c r="AD6" s="46"/>
      <c r="AE6" s="17"/>
    </row>
    <row r="7">
      <c r="A7" s="32">
        <v>4.0</v>
      </c>
      <c r="B7" s="39">
        <f t="shared" si="1"/>
        <v>2728</v>
      </c>
      <c r="C7" s="41" t="str">
        <f t="shared" si="2"/>
        <v>PCE-PC0499</v>
      </c>
      <c r="D7" s="54">
        <f t="shared" si="3"/>
        <v>164.2013889</v>
      </c>
      <c r="E7" s="45"/>
      <c r="F7" s="43" t="b">
        <f t="shared" si="4"/>
        <v>0</v>
      </c>
      <c r="G7" s="15" t="s">
        <v>64</v>
      </c>
      <c r="H7" s="15" t="s">
        <v>65</v>
      </c>
      <c r="I7" s="15">
        <v>3044000.0</v>
      </c>
      <c r="J7" s="15" t="s">
        <v>81</v>
      </c>
      <c r="K7" s="15" t="s">
        <v>68</v>
      </c>
      <c r="L7" s="57"/>
      <c r="M7" s="44"/>
      <c r="N7" s="44"/>
      <c r="O7" s="15" t="s">
        <v>87</v>
      </c>
      <c r="P7" s="15" t="s">
        <v>70</v>
      </c>
      <c r="Q7" s="78">
        <v>2.4652777777777777</v>
      </c>
      <c r="R7" s="58">
        <v>534.3715277777778</v>
      </c>
      <c r="S7" s="15">
        <v>1.48</v>
      </c>
      <c r="T7" s="15">
        <v>2728.0</v>
      </c>
      <c r="U7" s="58">
        <v>166.66666666666666</v>
      </c>
      <c r="V7" s="65">
        <v>46059.0</v>
      </c>
      <c r="W7" s="60">
        <v>46203.0</v>
      </c>
      <c r="X7" s="15">
        <v>3.040093881E9</v>
      </c>
      <c r="Y7" s="15" t="s">
        <v>72</v>
      </c>
      <c r="Z7" s="15">
        <v>3.810280456E9</v>
      </c>
      <c r="AA7" s="60">
        <v>46210.0</v>
      </c>
      <c r="AB7" s="57"/>
      <c r="AC7" s="22"/>
      <c r="AD7" s="46"/>
      <c r="AE7" s="17"/>
    </row>
    <row r="8">
      <c r="A8" s="32">
        <v>5.0</v>
      </c>
      <c r="B8" s="39">
        <f t="shared" si="1"/>
        <v>2742</v>
      </c>
      <c r="C8" s="41" t="str">
        <f t="shared" si="2"/>
        <v>PCE-PC0743</v>
      </c>
      <c r="D8" s="54">
        <f t="shared" si="3"/>
        <v>133.7326389</v>
      </c>
      <c r="E8" s="45"/>
      <c r="F8" s="43">
        <f t="shared" si="4"/>
        <v>2742</v>
      </c>
      <c r="G8" s="15" t="s">
        <v>90</v>
      </c>
      <c r="H8" s="15" t="s">
        <v>65</v>
      </c>
      <c r="I8" s="15">
        <v>3044000.0</v>
      </c>
      <c r="J8" s="15" t="s">
        <v>81</v>
      </c>
      <c r="K8" s="15" t="s">
        <v>68</v>
      </c>
      <c r="L8" s="57"/>
      <c r="M8" s="44"/>
      <c r="N8" s="44"/>
      <c r="O8" s="15" t="s">
        <v>74</v>
      </c>
      <c r="P8" s="15" t="s">
        <v>70</v>
      </c>
      <c r="Q8" s="58">
        <v>32.93402777777778</v>
      </c>
      <c r="R8" s="58">
        <v>230.68402777777777</v>
      </c>
      <c r="S8" s="15">
        <v>19.76</v>
      </c>
      <c r="T8" s="15">
        <v>2742.0</v>
      </c>
      <c r="U8" s="58">
        <v>166.66666666666666</v>
      </c>
      <c r="V8" s="65">
        <v>46149.0</v>
      </c>
      <c r="W8" s="82">
        <v>45510.0</v>
      </c>
      <c r="X8" s="15">
        <v>3.130007347E9</v>
      </c>
      <c r="Y8" s="15" t="s">
        <v>78</v>
      </c>
      <c r="Z8" s="57"/>
      <c r="AA8" s="67"/>
      <c r="AB8" s="57"/>
      <c r="AC8" s="22"/>
      <c r="AD8" s="46"/>
      <c r="AE8" s="46"/>
    </row>
    <row r="9">
      <c r="A9" s="32">
        <v>6.0</v>
      </c>
      <c r="B9" s="39">
        <f t="shared" si="1"/>
        <v>2734</v>
      </c>
      <c r="C9" s="41" t="str">
        <f t="shared" si="2"/>
        <v>PCE-PC0764</v>
      </c>
      <c r="D9" s="54">
        <f t="shared" si="3"/>
        <v>-41.54166667</v>
      </c>
      <c r="E9" s="45"/>
      <c r="F9" s="43" t="b">
        <f t="shared" si="4"/>
        <v>0</v>
      </c>
      <c r="G9" s="15" t="s">
        <v>64</v>
      </c>
      <c r="H9" s="15" t="s">
        <v>65</v>
      </c>
      <c r="I9" s="15">
        <v>3044000.0</v>
      </c>
      <c r="J9" s="15" t="s">
        <v>81</v>
      </c>
      <c r="K9" s="15" t="s">
        <v>68</v>
      </c>
      <c r="L9" s="57"/>
      <c r="M9" s="44"/>
      <c r="N9" s="44"/>
      <c r="O9" s="15" t="s">
        <v>97</v>
      </c>
      <c r="P9" s="15" t="s">
        <v>70</v>
      </c>
      <c r="Q9" s="58">
        <v>208.20833333333334</v>
      </c>
      <c r="R9" s="58">
        <v>383.63194444444446</v>
      </c>
      <c r="S9" s="15">
        <v>124.93</v>
      </c>
      <c r="T9" s="15">
        <v>2734.0</v>
      </c>
      <c r="U9" s="58">
        <v>166.66666666666666</v>
      </c>
      <c r="V9" s="65">
        <v>43731.0</v>
      </c>
      <c r="W9" s="60">
        <v>45301.0</v>
      </c>
      <c r="X9" s="15">
        <v>3.810139776E9</v>
      </c>
      <c r="Y9" s="15" t="s">
        <v>100</v>
      </c>
      <c r="Z9" s="15" t="s">
        <v>101</v>
      </c>
      <c r="AA9" s="60">
        <v>43507.0</v>
      </c>
      <c r="AB9" s="57"/>
      <c r="AC9" s="22"/>
      <c r="AD9" s="46"/>
      <c r="AE9" s="46"/>
    </row>
    <row r="10">
      <c r="A10" s="32">
        <v>7.0</v>
      </c>
      <c r="B10" s="39">
        <f t="shared" si="1"/>
        <v>2740</v>
      </c>
      <c r="C10" s="41" t="str">
        <f t="shared" si="2"/>
        <v>PCE-PC0776</v>
      </c>
      <c r="D10" s="54">
        <f t="shared" si="3"/>
        <v>29.09375</v>
      </c>
      <c r="E10" s="45"/>
      <c r="F10" s="43">
        <f t="shared" si="4"/>
        <v>2740</v>
      </c>
      <c r="G10" s="15" t="s">
        <v>102</v>
      </c>
      <c r="H10" s="15" t="s">
        <v>65</v>
      </c>
      <c r="I10" s="15">
        <v>3044000.0</v>
      </c>
      <c r="J10" s="15" t="s">
        <v>81</v>
      </c>
      <c r="K10" s="15" t="s">
        <v>68</v>
      </c>
      <c r="L10" s="57"/>
      <c r="M10" s="44"/>
      <c r="N10" s="44"/>
      <c r="O10" s="15" t="s">
        <v>103</v>
      </c>
      <c r="P10" s="15" t="s">
        <v>70</v>
      </c>
      <c r="Q10" s="58">
        <v>137.57291666666666</v>
      </c>
      <c r="R10" s="58">
        <v>345.49652777777777</v>
      </c>
      <c r="S10" s="15">
        <v>82.54</v>
      </c>
      <c r="T10" s="15">
        <v>2740.0</v>
      </c>
      <c r="U10" s="58">
        <v>166.66666666666666</v>
      </c>
      <c r="V10" s="65">
        <v>45511.0</v>
      </c>
      <c r="W10" s="60">
        <v>43725.0</v>
      </c>
      <c r="X10" s="15">
        <v>3.810113895E9</v>
      </c>
      <c r="Y10" s="15" t="s">
        <v>78</v>
      </c>
      <c r="Z10" s="57"/>
      <c r="AA10" s="67"/>
      <c r="AB10" s="57"/>
      <c r="AC10" s="22"/>
      <c r="AD10" s="46"/>
      <c r="AE10" s="17"/>
    </row>
    <row r="11">
      <c r="A11" s="32">
        <v>8.0</v>
      </c>
      <c r="B11" s="39">
        <f t="shared" si="1"/>
        <v>2732</v>
      </c>
      <c r="C11" s="41" t="str">
        <f t="shared" si="2"/>
        <v>PCE-PC0790</v>
      </c>
      <c r="D11" s="54">
        <f t="shared" si="3"/>
        <v>46.27430556</v>
      </c>
      <c r="E11" s="45"/>
      <c r="F11" s="43" t="b">
        <f t="shared" si="4"/>
        <v>0</v>
      </c>
      <c r="G11" s="15" t="s">
        <v>64</v>
      </c>
      <c r="H11" s="15" t="s">
        <v>65</v>
      </c>
      <c r="I11" s="15">
        <v>3044000.0</v>
      </c>
      <c r="J11" s="15" t="s">
        <v>81</v>
      </c>
      <c r="K11" s="15" t="s">
        <v>68</v>
      </c>
      <c r="L11" s="57"/>
      <c r="M11" s="44"/>
      <c r="N11" s="44"/>
      <c r="O11" s="15" t="s">
        <v>109</v>
      </c>
      <c r="P11" s="15" t="s">
        <v>70</v>
      </c>
      <c r="Q11" s="58">
        <v>120.39236111111111</v>
      </c>
      <c r="R11" s="58">
        <v>337.02430555555554</v>
      </c>
      <c r="S11" s="15">
        <v>72.24</v>
      </c>
      <c r="T11" s="15">
        <v>2732.0</v>
      </c>
      <c r="U11" s="58">
        <v>166.66666666666666</v>
      </c>
      <c r="V11" s="65">
        <v>45716.0</v>
      </c>
      <c r="W11" s="65">
        <v>45716.0</v>
      </c>
      <c r="X11" s="15">
        <v>3.810140243E9</v>
      </c>
      <c r="Y11" s="15" t="s">
        <v>100</v>
      </c>
      <c r="Z11" s="15" t="s">
        <v>111</v>
      </c>
      <c r="AA11" s="60">
        <v>44665.0</v>
      </c>
      <c r="AB11" s="57"/>
      <c r="AC11" s="22"/>
      <c r="AD11" s="46"/>
      <c r="AE11" s="17"/>
    </row>
    <row r="12">
      <c r="A12" s="92">
        <v>9.0</v>
      </c>
      <c r="B12" s="94">
        <f t="shared" si="1"/>
        <v>2733</v>
      </c>
      <c r="C12" s="95" t="str">
        <f t="shared" si="2"/>
        <v>PCE-PC0797</v>
      </c>
      <c r="D12" s="96">
        <f t="shared" si="3"/>
        <v>-5.663194444</v>
      </c>
      <c r="E12" s="97"/>
      <c r="F12" s="98">
        <f t="shared" si="4"/>
        <v>2733</v>
      </c>
      <c r="G12" s="15" t="s">
        <v>117</v>
      </c>
      <c r="H12" s="15" t="s">
        <v>65</v>
      </c>
      <c r="I12" s="15">
        <v>3044000.0</v>
      </c>
      <c r="J12" s="15" t="s">
        <v>81</v>
      </c>
      <c r="K12" s="15" t="s">
        <v>68</v>
      </c>
      <c r="L12" s="57"/>
      <c r="M12" s="44"/>
      <c r="N12" s="44"/>
      <c r="O12" s="15" t="s">
        <v>91</v>
      </c>
      <c r="P12" s="15" t="s">
        <v>70</v>
      </c>
      <c r="Q12" s="58">
        <v>172.32986111111111</v>
      </c>
      <c r="R12" s="58">
        <v>276.60069444444446</v>
      </c>
      <c r="S12" s="15">
        <v>103.4</v>
      </c>
      <c r="T12" s="15">
        <v>2733.0</v>
      </c>
      <c r="U12" s="58">
        <v>166.66666666666666</v>
      </c>
      <c r="V12" s="65">
        <v>45064.0</v>
      </c>
      <c r="W12" s="60">
        <v>45048.0</v>
      </c>
      <c r="X12" s="15">
        <v>7.080005835E9</v>
      </c>
      <c r="Y12" s="15" t="s">
        <v>78</v>
      </c>
      <c r="Z12" s="57"/>
      <c r="AA12" s="67"/>
      <c r="AB12" s="57"/>
      <c r="AC12" s="22"/>
      <c r="AD12" s="46"/>
      <c r="AE12" s="46"/>
    </row>
    <row r="13">
      <c r="A13" s="92">
        <v>10.0</v>
      </c>
      <c r="B13" s="94">
        <f t="shared" si="1"/>
        <v>2702</v>
      </c>
      <c r="C13" s="95" t="str">
        <f t="shared" si="2"/>
        <v>PCE-PC0863</v>
      </c>
      <c r="D13" s="96">
        <f t="shared" si="3"/>
        <v>166.6666667</v>
      </c>
      <c r="E13" s="97"/>
      <c r="F13" s="98" t="b">
        <f t="shared" si="4"/>
        <v>0</v>
      </c>
      <c r="G13" s="15" t="s">
        <v>64</v>
      </c>
      <c r="H13" s="15" t="s">
        <v>65</v>
      </c>
      <c r="I13" s="15">
        <v>3044000.0</v>
      </c>
      <c r="J13" s="57"/>
      <c r="K13" s="15" t="s">
        <v>68</v>
      </c>
      <c r="L13" s="57"/>
      <c r="M13" s="44"/>
      <c r="N13" s="44"/>
      <c r="O13" s="15" t="s">
        <v>120</v>
      </c>
      <c r="P13" s="15" t="s">
        <v>70</v>
      </c>
      <c r="Q13" s="78">
        <v>0.0</v>
      </c>
      <c r="R13" s="58">
        <v>691.4583333333334</v>
      </c>
      <c r="S13" s="57"/>
      <c r="T13" s="15">
        <v>2702.0</v>
      </c>
      <c r="U13" s="58">
        <v>166.66666666666666</v>
      </c>
      <c r="V13" s="65">
        <v>46135.0</v>
      </c>
      <c r="W13" s="60">
        <v>46169.0</v>
      </c>
      <c r="X13" s="15">
        <v>3.810140375E9</v>
      </c>
      <c r="Y13" s="15" t="s">
        <v>123</v>
      </c>
      <c r="Z13" s="15" t="s">
        <v>124</v>
      </c>
      <c r="AA13" s="60">
        <v>46227.0</v>
      </c>
      <c r="AB13" s="57"/>
      <c r="AC13" s="22"/>
      <c r="AD13" s="46"/>
      <c r="AE13" s="17"/>
    </row>
    <row r="14">
      <c r="A14" s="92">
        <v>11.0</v>
      </c>
      <c r="B14" s="94">
        <f t="shared" si="1"/>
        <v>2727</v>
      </c>
      <c r="C14" s="95" t="str">
        <f t="shared" si="2"/>
        <v>PCE-PC1002</v>
      </c>
      <c r="D14" s="96">
        <f t="shared" si="3"/>
        <v>162.5</v>
      </c>
      <c r="E14" s="97"/>
      <c r="F14" s="98">
        <f t="shared" si="4"/>
        <v>2727</v>
      </c>
      <c r="G14" s="15" t="s">
        <v>126</v>
      </c>
      <c r="H14" s="15" t="s">
        <v>65</v>
      </c>
      <c r="I14" s="15">
        <v>3044000.0</v>
      </c>
      <c r="J14" s="15" t="s">
        <v>81</v>
      </c>
      <c r="K14" s="15" t="s">
        <v>68</v>
      </c>
      <c r="L14" s="57"/>
      <c r="M14" s="44"/>
      <c r="N14" s="44"/>
      <c r="O14" s="15" t="s">
        <v>96</v>
      </c>
      <c r="P14" s="15" t="s">
        <v>70</v>
      </c>
      <c r="Q14" s="102">
        <v>4.166666666666667</v>
      </c>
      <c r="R14" s="58">
        <v>316.37152777777777</v>
      </c>
      <c r="S14" s="15">
        <v>2.54</v>
      </c>
      <c r="T14" s="15">
        <v>2727.0</v>
      </c>
      <c r="U14" s="58">
        <v>166.66666666666666</v>
      </c>
      <c r="V14" s="65">
        <v>46125.0</v>
      </c>
      <c r="W14" s="15" t="s">
        <v>127</v>
      </c>
      <c r="X14" s="57"/>
      <c r="Y14" s="15" t="s">
        <v>78</v>
      </c>
      <c r="Z14" s="57"/>
      <c r="AA14" s="67"/>
      <c r="AB14" s="57"/>
      <c r="AC14" s="103"/>
      <c r="AD14" s="104"/>
      <c r="AE14" s="105"/>
    </row>
    <row r="15">
      <c r="A15" s="92">
        <v>12.0</v>
      </c>
      <c r="B15" s="94">
        <f t="shared" si="1"/>
        <v>2738</v>
      </c>
      <c r="C15" s="95" t="str">
        <f t="shared" si="2"/>
        <v>PCE-PC1211</v>
      </c>
      <c r="D15" s="96">
        <f t="shared" si="3"/>
        <v>162.5</v>
      </c>
      <c r="E15" s="97"/>
      <c r="F15" s="98">
        <f t="shared" si="4"/>
        <v>2738</v>
      </c>
      <c r="G15" s="15" t="s">
        <v>102</v>
      </c>
      <c r="H15" s="15" t="s">
        <v>65</v>
      </c>
      <c r="I15" s="15">
        <v>3044000.0</v>
      </c>
      <c r="J15" s="15" t="s">
        <v>81</v>
      </c>
      <c r="K15" s="15" t="s">
        <v>68</v>
      </c>
      <c r="L15" s="57"/>
      <c r="M15" s="44"/>
      <c r="N15" s="44"/>
      <c r="O15" s="15" t="s">
        <v>57</v>
      </c>
      <c r="P15" s="15" t="s">
        <v>70</v>
      </c>
      <c r="Q15" s="102">
        <v>4.166666666666667</v>
      </c>
      <c r="R15" s="58">
        <v>188.60069444444446</v>
      </c>
      <c r="S15" s="15">
        <v>2.5</v>
      </c>
      <c r="T15" s="15">
        <v>2738.0</v>
      </c>
      <c r="U15" s="58">
        <v>166.66666666666666</v>
      </c>
      <c r="V15" s="65">
        <v>46199.0</v>
      </c>
      <c r="W15" s="65">
        <v>41861.0</v>
      </c>
      <c r="X15" s="15">
        <v>3.810134655E9</v>
      </c>
      <c r="Y15" s="15" t="s">
        <v>78</v>
      </c>
      <c r="Z15" s="57"/>
      <c r="AA15" s="67"/>
      <c r="AB15" s="57"/>
      <c r="AC15" s="22"/>
      <c r="AD15" s="46"/>
      <c r="AE15" s="17"/>
    </row>
    <row r="16">
      <c r="A16" s="92">
        <v>13.0</v>
      </c>
      <c r="B16" s="94">
        <f t="shared" si="1"/>
        <v>2728</v>
      </c>
      <c r="C16" s="95" t="str">
        <f t="shared" si="2"/>
        <v>PCE-PC1391</v>
      </c>
      <c r="D16" s="96">
        <f t="shared" si="3"/>
        <v>160.7118056</v>
      </c>
      <c r="E16" s="97"/>
      <c r="F16" s="98" t="b">
        <f t="shared" si="4"/>
        <v>0</v>
      </c>
      <c r="G16" s="15" t="s">
        <v>64</v>
      </c>
      <c r="H16" s="15" t="s">
        <v>65</v>
      </c>
      <c r="I16" s="15">
        <v>3044000.0</v>
      </c>
      <c r="J16" s="15" t="s">
        <v>81</v>
      </c>
      <c r="K16" s="15" t="s">
        <v>68</v>
      </c>
      <c r="L16" s="57"/>
      <c r="M16" s="44"/>
      <c r="N16" s="44"/>
      <c r="O16" s="15" t="s">
        <v>135</v>
      </c>
      <c r="P16" s="15" t="s">
        <v>70</v>
      </c>
      <c r="Q16" s="58">
        <v>5.954861111111111</v>
      </c>
      <c r="R16" s="58">
        <v>209.79513888888889</v>
      </c>
      <c r="S16" s="15">
        <v>3.57</v>
      </c>
      <c r="T16" s="15">
        <v>2728.0</v>
      </c>
      <c r="U16" s="58">
        <v>166.66666666666666</v>
      </c>
      <c r="V16" s="65">
        <v>45667.0</v>
      </c>
      <c r="W16" s="65">
        <v>46059.0</v>
      </c>
      <c r="X16" s="15">
        <v>6.850006787E9</v>
      </c>
      <c r="Y16" s="15" t="s">
        <v>72</v>
      </c>
      <c r="Z16" s="15">
        <v>3.810277703E9</v>
      </c>
      <c r="AA16" s="60">
        <v>46072.0</v>
      </c>
      <c r="AB16" s="57"/>
      <c r="AC16" s="22"/>
      <c r="AD16" s="46"/>
      <c r="AE16" s="17"/>
    </row>
    <row r="17">
      <c r="A17" s="92">
        <v>14.0</v>
      </c>
      <c r="B17" s="94">
        <f t="shared" si="1"/>
        <v>2737</v>
      </c>
      <c r="C17" s="95" t="str">
        <f t="shared" si="2"/>
        <v>PCE-PC1570</v>
      </c>
      <c r="D17" s="96">
        <f t="shared" si="3"/>
        <v>150.9479167</v>
      </c>
      <c r="E17" s="97"/>
      <c r="F17" s="98">
        <f t="shared" si="4"/>
        <v>2737</v>
      </c>
      <c r="G17" s="15" t="s">
        <v>102</v>
      </c>
      <c r="H17" s="15" t="s">
        <v>65</v>
      </c>
      <c r="I17" s="15">
        <v>3044000.0</v>
      </c>
      <c r="J17" s="15" t="s">
        <v>81</v>
      </c>
      <c r="K17" s="15" t="s">
        <v>68</v>
      </c>
      <c r="L17" s="57"/>
      <c r="M17" s="44"/>
      <c r="N17" s="44"/>
      <c r="O17" s="15" t="s">
        <v>125</v>
      </c>
      <c r="P17" s="15" t="s">
        <v>70</v>
      </c>
      <c r="Q17" s="58">
        <v>15.71875</v>
      </c>
      <c r="R17" s="58">
        <v>203.55208333333334</v>
      </c>
      <c r="S17" s="15">
        <v>9.43</v>
      </c>
      <c r="T17" s="15">
        <v>2737.0</v>
      </c>
      <c r="U17" s="58">
        <v>166.66666666666666</v>
      </c>
      <c r="V17" s="65">
        <v>46064.0</v>
      </c>
      <c r="W17" s="65">
        <v>43592.0</v>
      </c>
      <c r="X17" s="15">
        <v>3.810135032E9</v>
      </c>
      <c r="Y17" s="15" t="s">
        <v>78</v>
      </c>
      <c r="Z17" s="57"/>
      <c r="AA17" s="67"/>
      <c r="AB17" s="57"/>
      <c r="AC17" s="46"/>
      <c r="AD17" s="46"/>
      <c r="AE17" s="46"/>
    </row>
    <row r="18">
      <c r="A18" s="92">
        <v>15.0</v>
      </c>
      <c r="B18" s="94">
        <f t="shared" si="1"/>
        <v>2736</v>
      </c>
      <c r="C18" s="95" t="str">
        <f t="shared" si="2"/>
        <v>PCE-PC1659</v>
      </c>
      <c r="D18" s="96">
        <f t="shared" si="3"/>
        <v>-19.98263889</v>
      </c>
      <c r="E18" s="97"/>
      <c r="F18" s="98" t="b">
        <f t="shared" si="4"/>
        <v>0</v>
      </c>
      <c r="G18" s="15" t="s">
        <v>64</v>
      </c>
      <c r="H18" s="15" t="s">
        <v>65</v>
      </c>
      <c r="I18" s="15">
        <v>3044000.0</v>
      </c>
      <c r="J18" s="15" t="s">
        <v>81</v>
      </c>
      <c r="K18" s="15" t="s">
        <v>68</v>
      </c>
      <c r="L18" s="57"/>
      <c r="M18" s="44"/>
      <c r="N18" s="44"/>
      <c r="O18" s="15" t="s">
        <v>139</v>
      </c>
      <c r="P18" s="15" t="s">
        <v>70</v>
      </c>
      <c r="Q18" s="58">
        <v>186.64930555555554</v>
      </c>
      <c r="R18" s="58">
        <v>186.64930555555554</v>
      </c>
      <c r="S18" s="15">
        <v>111.99</v>
      </c>
      <c r="T18" s="15">
        <v>2736.0</v>
      </c>
      <c r="U18" s="58">
        <v>166.66666666666666</v>
      </c>
      <c r="V18" s="65">
        <v>44285.0</v>
      </c>
      <c r="W18" s="65">
        <v>45524.0</v>
      </c>
      <c r="X18" s="15">
        <v>3.810140063E9</v>
      </c>
      <c r="Y18" s="15" t="s">
        <v>72</v>
      </c>
      <c r="Z18" s="15">
        <v>3.810279578E9</v>
      </c>
      <c r="AA18" s="60">
        <v>46157.0</v>
      </c>
      <c r="AB18" s="57"/>
      <c r="AC18" s="22"/>
      <c r="AD18" s="46"/>
      <c r="AE18" s="46"/>
    </row>
    <row r="19">
      <c r="A19" s="92">
        <v>16.0</v>
      </c>
      <c r="B19" s="94">
        <f t="shared" si="1"/>
        <v>2731</v>
      </c>
      <c r="C19" s="95" t="str">
        <f t="shared" si="2"/>
        <v>PCE-PC1666</v>
      </c>
      <c r="D19" s="96">
        <f t="shared" si="3"/>
        <v>150.15625</v>
      </c>
      <c r="E19" s="97"/>
      <c r="F19" s="98">
        <f t="shared" si="4"/>
        <v>2731</v>
      </c>
      <c r="G19" s="15" t="s">
        <v>117</v>
      </c>
      <c r="H19" s="15" t="s">
        <v>65</v>
      </c>
      <c r="I19" s="15">
        <v>3044000.0</v>
      </c>
      <c r="J19" s="15" t="s">
        <v>81</v>
      </c>
      <c r="K19" s="15" t="s">
        <v>68</v>
      </c>
      <c r="L19" s="57"/>
      <c r="M19" s="44"/>
      <c r="N19" s="44"/>
      <c r="O19" s="15" t="s">
        <v>89</v>
      </c>
      <c r="P19" s="15" t="s">
        <v>70</v>
      </c>
      <c r="Q19" s="58">
        <v>16.510416666666668</v>
      </c>
      <c r="R19" s="58">
        <v>227.92013888888889</v>
      </c>
      <c r="S19" s="15">
        <v>9.91</v>
      </c>
      <c r="T19" s="15">
        <v>2731.0</v>
      </c>
      <c r="U19" s="58">
        <v>166.66666666666666</v>
      </c>
      <c r="V19" s="65">
        <v>45922.0</v>
      </c>
      <c r="W19" s="65">
        <v>45061.0</v>
      </c>
      <c r="X19" s="15">
        <v>3.810135107E9</v>
      </c>
      <c r="Y19" s="15" t="s">
        <v>78</v>
      </c>
      <c r="Z19" s="57"/>
      <c r="AA19" s="67"/>
      <c r="AB19" s="57"/>
      <c r="AC19" s="22"/>
      <c r="AD19" s="46"/>
      <c r="AE19" s="17"/>
    </row>
    <row r="20">
      <c r="A20" s="92">
        <v>17.0</v>
      </c>
      <c r="B20" s="94">
        <f t="shared" si="1"/>
        <v>2721</v>
      </c>
      <c r="C20" s="95" t="str">
        <f t="shared" si="2"/>
        <v>PCE-PC1734</v>
      </c>
      <c r="D20" s="96">
        <f t="shared" si="3"/>
        <v>155.5347222</v>
      </c>
      <c r="E20" s="97"/>
      <c r="F20" s="98" t="b">
        <f t="shared" si="4"/>
        <v>0</v>
      </c>
      <c r="G20" s="15" t="s">
        <v>64</v>
      </c>
      <c r="H20" s="15" t="s">
        <v>65</v>
      </c>
      <c r="I20" s="15">
        <v>3044000.0</v>
      </c>
      <c r="J20" s="15" t="s">
        <v>81</v>
      </c>
      <c r="K20" s="15" t="s">
        <v>68</v>
      </c>
      <c r="L20" s="57"/>
      <c r="M20" s="44"/>
      <c r="N20" s="44"/>
      <c r="O20" s="15" t="s">
        <v>141</v>
      </c>
      <c r="P20" s="15" t="s">
        <v>70</v>
      </c>
      <c r="Q20" s="58">
        <v>11.131944444444445</v>
      </c>
      <c r="R20" s="58">
        <v>219.07638888888889</v>
      </c>
      <c r="S20" s="15">
        <v>6.68</v>
      </c>
      <c r="T20" s="15">
        <v>2721.0</v>
      </c>
      <c r="U20" s="58">
        <v>166.66666666666666</v>
      </c>
      <c r="V20" s="65">
        <v>45930.0</v>
      </c>
      <c r="W20" s="65">
        <v>46184.0</v>
      </c>
      <c r="X20" s="15">
        <v>3.290008824E9</v>
      </c>
      <c r="Y20" s="15" t="s">
        <v>72</v>
      </c>
      <c r="Z20" s="15">
        <v>3.810280317E9</v>
      </c>
      <c r="AA20" s="60">
        <v>46198.0</v>
      </c>
      <c r="AB20" s="57"/>
      <c r="AC20" s="22"/>
      <c r="AD20" s="46"/>
      <c r="AE20" s="17"/>
    </row>
    <row r="21">
      <c r="A21" s="92">
        <v>18.0</v>
      </c>
      <c r="B21" s="94">
        <f t="shared" si="1"/>
        <v>2727</v>
      </c>
      <c r="C21" s="95" t="str">
        <f t="shared" si="2"/>
        <v>PCE-PC1783</v>
      </c>
      <c r="D21" s="96">
        <f t="shared" si="3"/>
        <v>-50</v>
      </c>
      <c r="E21" s="97"/>
      <c r="F21" s="98" t="b">
        <f t="shared" si="4"/>
        <v>0</v>
      </c>
      <c r="G21" s="15" t="s">
        <v>143</v>
      </c>
      <c r="H21" s="15" t="s">
        <v>65</v>
      </c>
      <c r="I21" s="15">
        <v>3044000.0</v>
      </c>
      <c r="J21" s="15" t="s">
        <v>81</v>
      </c>
      <c r="K21" s="15" t="s">
        <v>68</v>
      </c>
      <c r="L21" s="57"/>
      <c r="M21" s="44"/>
      <c r="N21" s="44"/>
      <c r="O21" s="15" t="s">
        <v>144</v>
      </c>
      <c r="P21" s="15" t="s">
        <v>70</v>
      </c>
      <c r="Q21" s="58">
        <v>216.66666666666666</v>
      </c>
      <c r="R21" s="58">
        <v>216.66666666666666</v>
      </c>
      <c r="S21" s="15">
        <v>130.0</v>
      </c>
      <c r="T21" s="15">
        <v>2727.0</v>
      </c>
      <c r="U21" s="58">
        <v>166.66666666666666</v>
      </c>
      <c r="V21" s="65">
        <v>45524.0</v>
      </c>
      <c r="W21" s="65">
        <v>46014.0</v>
      </c>
      <c r="X21" s="15">
        <v>6.900004625E9</v>
      </c>
      <c r="Y21" s="15" t="s">
        <v>145</v>
      </c>
      <c r="Z21" s="15">
        <v>6.900004625E9</v>
      </c>
      <c r="AA21" s="60">
        <v>46153.0</v>
      </c>
      <c r="AB21" s="57"/>
      <c r="AC21" s="22"/>
      <c r="AD21" s="46"/>
      <c r="AE21" s="17"/>
    </row>
    <row r="22">
      <c r="A22" s="92">
        <v>19.0</v>
      </c>
      <c r="B22" s="94">
        <f t="shared" si="1"/>
        <v>2740</v>
      </c>
      <c r="C22" s="95" t="str">
        <f t="shared" si="2"/>
        <v>PCE-PC1801</v>
      </c>
      <c r="D22" s="96">
        <f t="shared" si="3"/>
        <v>-34.68402778</v>
      </c>
      <c r="E22" s="97"/>
      <c r="F22" s="98" t="b">
        <f t="shared" si="4"/>
        <v>0</v>
      </c>
      <c r="G22" s="15" t="s">
        <v>64</v>
      </c>
      <c r="H22" s="15" t="s">
        <v>65</v>
      </c>
      <c r="I22" s="15">
        <v>3044000.0</v>
      </c>
      <c r="J22" s="15" t="s">
        <v>81</v>
      </c>
      <c r="K22" s="15" t="s">
        <v>68</v>
      </c>
      <c r="L22" s="57"/>
      <c r="M22" s="44"/>
      <c r="N22" s="44"/>
      <c r="O22" s="15" t="s">
        <v>149</v>
      </c>
      <c r="P22" s="15" t="s">
        <v>70</v>
      </c>
      <c r="Q22" s="58">
        <v>201.35069444444446</v>
      </c>
      <c r="R22" s="58">
        <v>201.35069444444446</v>
      </c>
      <c r="S22" s="15">
        <v>120.81</v>
      </c>
      <c r="T22" s="15">
        <v>2740.0</v>
      </c>
      <c r="U22" s="58">
        <v>166.66666666666666</v>
      </c>
      <c r="V22" s="65">
        <v>45026.0</v>
      </c>
      <c r="W22" s="65">
        <v>45446.0</v>
      </c>
      <c r="X22" s="15">
        <v>3.810140068E9</v>
      </c>
      <c r="Y22" s="15" t="s">
        <v>72</v>
      </c>
      <c r="Z22" s="15">
        <v>3.810279579E9</v>
      </c>
      <c r="AA22" s="60">
        <v>46157.0</v>
      </c>
      <c r="AB22" s="57"/>
      <c r="AC22" s="22"/>
      <c r="AD22" s="46"/>
      <c r="AE22" s="46"/>
    </row>
    <row r="23">
      <c r="A23" s="92">
        <v>20.0</v>
      </c>
      <c r="B23" s="94">
        <f t="shared" si="1"/>
        <v>2738</v>
      </c>
      <c r="C23" s="95" t="str">
        <f t="shared" si="2"/>
        <v>PCE-PC1832</v>
      </c>
      <c r="D23" s="96">
        <f t="shared" si="3"/>
        <v>-18.74652778</v>
      </c>
      <c r="E23" s="97"/>
      <c r="F23" s="98" t="b">
        <f t="shared" si="4"/>
        <v>0</v>
      </c>
      <c r="G23" s="15" t="s">
        <v>150</v>
      </c>
      <c r="H23" s="15" t="s">
        <v>65</v>
      </c>
      <c r="I23" s="15">
        <v>3044000.0</v>
      </c>
      <c r="J23" s="15" t="s">
        <v>81</v>
      </c>
      <c r="K23" s="15" t="s">
        <v>68</v>
      </c>
      <c r="L23" s="57"/>
      <c r="M23" s="44"/>
      <c r="N23" s="44"/>
      <c r="O23" s="15" t="s">
        <v>59</v>
      </c>
      <c r="P23" s="15" t="s">
        <v>70</v>
      </c>
      <c r="Q23" s="58">
        <v>185.41319444444446</v>
      </c>
      <c r="R23" s="58">
        <v>185.41319444444446</v>
      </c>
      <c r="S23" s="15">
        <v>111.25</v>
      </c>
      <c r="T23" s="15">
        <v>2738.0</v>
      </c>
      <c r="U23" s="58">
        <v>166.66666666666666</v>
      </c>
      <c r="V23" s="65">
        <v>45159.0</v>
      </c>
      <c r="W23" s="65">
        <v>46199.0</v>
      </c>
      <c r="X23" s="15">
        <v>3.130008877E9</v>
      </c>
      <c r="Y23" s="15" t="s">
        <v>145</v>
      </c>
      <c r="Z23" s="15">
        <v>3.130008877E9</v>
      </c>
      <c r="AA23" s="60">
        <v>46209.0</v>
      </c>
      <c r="AB23" s="57"/>
      <c r="AC23" s="22"/>
      <c r="AD23" s="46"/>
      <c r="AE23" s="17"/>
    </row>
    <row r="24">
      <c r="A24" s="92">
        <v>21.0</v>
      </c>
      <c r="B24" s="94">
        <f t="shared" si="1"/>
        <v>2731</v>
      </c>
      <c r="C24" s="95" t="str">
        <f t="shared" si="2"/>
        <v>PCE-PC1835</v>
      </c>
      <c r="D24" s="96">
        <f t="shared" si="3"/>
        <v>-26.24305556</v>
      </c>
      <c r="E24" s="97"/>
      <c r="F24" s="98" t="b">
        <f t="shared" si="4"/>
        <v>0</v>
      </c>
      <c r="G24" s="15" t="s">
        <v>64</v>
      </c>
      <c r="H24" s="15" t="s">
        <v>65</v>
      </c>
      <c r="I24" s="15">
        <v>3044000.0</v>
      </c>
      <c r="J24" s="15" t="s">
        <v>81</v>
      </c>
      <c r="K24" s="15" t="s">
        <v>68</v>
      </c>
      <c r="L24" s="57"/>
      <c r="M24" s="44"/>
      <c r="N24" s="44"/>
      <c r="O24" s="15" t="s">
        <v>152</v>
      </c>
      <c r="P24" s="15" t="s">
        <v>70</v>
      </c>
      <c r="Q24" s="58">
        <v>192.90972222222223</v>
      </c>
      <c r="R24" s="58">
        <v>192.90972222222223</v>
      </c>
      <c r="S24" s="15">
        <v>115.75</v>
      </c>
      <c r="T24" s="15">
        <v>2731.0</v>
      </c>
      <c r="U24" s="58">
        <v>166.66666666666666</v>
      </c>
      <c r="V24" s="65">
        <v>45511.0</v>
      </c>
      <c r="W24" s="60">
        <v>45922.0</v>
      </c>
      <c r="X24" s="15">
        <v>3.810138909E9</v>
      </c>
      <c r="Y24" s="15" t="s">
        <v>72</v>
      </c>
      <c r="Z24" s="15">
        <v>3.810276969E9</v>
      </c>
      <c r="AA24" s="65">
        <v>45995.0</v>
      </c>
      <c r="AB24" s="57"/>
      <c r="AC24" s="22"/>
      <c r="AD24" s="46"/>
      <c r="AE24" s="17"/>
    </row>
    <row r="25">
      <c r="A25" s="92">
        <v>22.0</v>
      </c>
      <c r="B25" s="94">
        <f t="shared" si="1"/>
        <v>2737</v>
      </c>
      <c r="C25" s="95" t="str">
        <f t="shared" si="2"/>
        <v>PCE-PC1850</v>
      </c>
      <c r="D25" s="96">
        <f t="shared" si="3"/>
        <v>166.6666667</v>
      </c>
      <c r="E25" s="97"/>
      <c r="F25" s="98" t="b">
        <f t="shared" si="4"/>
        <v>0</v>
      </c>
      <c r="G25" s="15" t="s">
        <v>155</v>
      </c>
      <c r="H25" s="15" t="s">
        <v>65</v>
      </c>
      <c r="I25" s="15">
        <v>3044000.0</v>
      </c>
      <c r="J25" s="15" t="s">
        <v>81</v>
      </c>
      <c r="K25" s="15" t="s">
        <v>68</v>
      </c>
      <c r="L25" s="57"/>
      <c r="M25" s="44"/>
      <c r="N25" s="44"/>
      <c r="O25" s="15" t="s">
        <v>157</v>
      </c>
      <c r="P25" s="15" t="s">
        <v>70</v>
      </c>
      <c r="Q25" s="58">
        <v>0.0</v>
      </c>
      <c r="R25" s="58">
        <v>212.27777777777777</v>
      </c>
      <c r="S25" s="57"/>
      <c r="T25" s="15">
        <v>2737.0</v>
      </c>
      <c r="U25" s="58">
        <v>166.66666666666666</v>
      </c>
      <c r="V25" s="65">
        <v>45713.0</v>
      </c>
      <c r="W25" s="60">
        <v>45810.0</v>
      </c>
      <c r="X25" s="15">
        <v>3.810138523E9</v>
      </c>
      <c r="Y25" s="15" t="s">
        <v>158</v>
      </c>
      <c r="Z25" s="57"/>
      <c r="AA25" s="60">
        <v>45810.0</v>
      </c>
      <c r="AB25" s="57"/>
      <c r="AC25" s="22"/>
      <c r="AD25" s="46"/>
      <c r="AE25" s="46"/>
    </row>
    <row r="26">
      <c r="A26" s="92">
        <v>23.0</v>
      </c>
      <c r="B26" s="94">
        <f t="shared" si="1"/>
        <v>2741</v>
      </c>
      <c r="C26" s="95" t="str">
        <f t="shared" si="2"/>
        <v>PCE-PC1860</v>
      </c>
      <c r="D26" s="96">
        <f t="shared" si="3"/>
        <v>37.69444444</v>
      </c>
      <c r="E26" s="97"/>
      <c r="F26" s="98" t="b">
        <f t="shared" si="4"/>
        <v>0</v>
      </c>
      <c r="G26" s="15" t="s">
        <v>102</v>
      </c>
      <c r="H26" s="15" t="s">
        <v>65</v>
      </c>
      <c r="I26" s="15">
        <v>3044000.0</v>
      </c>
      <c r="J26" s="15" t="s">
        <v>81</v>
      </c>
      <c r="K26" s="15" t="s">
        <v>68</v>
      </c>
      <c r="L26" s="57"/>
      <c r="M26" s="44"/>
      <c r="N26" s="44"/>
      <c r="O26" s="15" t="s">
        <v>160</v>
      </c>
      <c r="P26" s="15" t="s">
        <v>70</v>
      </c>
      <c r="Q26" s="58">
        <v>128.97222222222223</v>
      </c>
      <c r="R26" s="58">
        <v>128.97222222222223</v>
      </c>
      <c r="S26" s="15">
        <v>77.38</v>
      </c>
      <c r="T26" s="15">
        <v>2741.0</v>
      </c>
      <c r="U26" s="58">
        <v>166.66666666666666</v>
      </c>
      <c r="V26" s="65">
        <v>46062.0</v>
      </c>
      <c r="W26" s="65">
        <v>46220.0</v>
      </c>
      <c r="X26" s="15">
        <v>6.890000683E9</v>
      </c>
      <c r="Y26" s="15" t="s">
        <v>158</v>
      </c>
      <c r="Z26" s="57"/>
      <c r="AA26" s="60">
        <v>46220.0</v>
      </c>
      <c r="AB26" s="57"/>
      <c r="AC26" s="22"/>
      <c r="AD26" s="46"/>
      <c r="AE26" s="17"/>
    </row>
    <row r="27">
      <c r="A27" s="92">
        <v>24.0</v>
      </c>
      <c r="B27" s="94">
        <f t="shared" si="1"/>
        <v>2704</v>
      </c>
      <c r="C27" s="95" t="str">
        <f t="shared" si="2"/>
        <v>PCE-PC1868</v>
      </c>
      <c r="D27" s="96">
        <f t="shared" si="3"/>
        <v>-36.40277778</v>
      </c>
      <c r="E27" s="97"/>
      <c r="F27" s="98">
        <f t="shared" si="4"/>
        <v>2704</v>
      </c>
      <c r="G27" s="15" t="s">
        <v>85</v>
      </c>
      <c r="H27" s="15" t="s">
        <v>65</v>
      </c>
      <c r="I27" s="15">
        <v>3044000.0</v>
      </c>
      <c r="J27" s="15" t="s">
        <v>81</v>
      </c>
      <c r="K27" s="15" t="s">
        <v>68</v>
      </c>
      <c r="L27" s="57"/>
      <c r="M27" s="44"/>
      <c r="N27" s="44"/>
      <c r="O27" s="15" t="s">
        <v>86</v>
      </c>
      <c r="P27" s="15" t="s">
        <v>70</v>
      </c>
      <c r="Q27" s="58">
        <v>203.06944444444446</v>
      </c>
      <c r="R27" s="58">
        <v>203.06944444444446</v>
      </c>
      <c r="S27" s="15">
        <v>121.84</v>
      </c>
      <c r="T27" s="15">
        <v>2704.0</v>
      </c>
      <c r="U27" s="58">
        <v>166.66666666666666</v>
      </c>
      <c r="V27" s="65">
        <v>45079.0</v>
      </c>
      <c r="W27" s="60">
        <v>45062.0</v>
      </c>
      <c r="X27" s="15">
        <v>3.810112732E9</v>
      </c>
      <c r="Y27" s="15" t="s">
        <v>78</v>
      </c>
      <c r="Z27" s="57"/>
      <c r="AA27" s="67"/>
      <c r="AB27" s="57"/>
      <c r="AC27" s="22"/>
      <c r="AD27" s="46"/>
      <c r="AE27" s="17"/>
    </row>
    <row r="28">
      <c r="A28" s="92">
        <v>25.0</v>
      </c>
      <c r="B28" s="94">
        <f t="shared" si="1"/>
        <v>2742</v>
      </c>
      <c r="C28" s="95" t="str">
        <f t="shared" si="2"/>
        <v>PCE-PC2042</v>
      </c>
      <c r="D28" s="96">
        <f t="shared" si="3"/>
        <v>-56.19097222</v>
      </c>
      <c r="E28" s="97"/>
      <c r="F28" s="98" t="b">
        <f t="shared" si="4"/>
        <v>0</v>
      </c>
      <c r="G28" s="15" t="s">
        <v>64</v>
      </c>
      <c r="H28" s="15" t="s">
        <v>65</v>
      </c>
      <c r="I28" s="15">
        <v>3044000.0</v>
      </c>
      <c r="J28" s="15" t="s">
        <v>81</v>
      </c>
      <c r="K28" s="15" t="s">
        <v>68</v>
      </c>
      <c r="L28" s="57"/>
      <c r="M28" s="44"/>
      <c r="N28" s="44"/>
      <c r="O28" s="15" t="s">
        <v>162</v>
      </c>
      <c r="P28" s="15" t="s">
        <v>70</v>
      </c>
      <c r="Q28" s="58">
        <v>222.85763888888889</v>
      </c>
      <c r="R28" s="58">
        <v>222.85763888888889</v>
      </c>
      <c r="S28" s="15">
        <v>133.71</v>
      </c>
      <c r="T28" s="15">
        <v>2742.0</v>
      </c>
      <c r="U28" s="58">
        <v>166.66666666666666</v>
      </c>
      <c r="V28" s="65">
        <v>41346.0</v>
      </c>
      <c r="W28" s="65">
        <v>45916.0</v>
      </c>
      <c r="X28" s="15">
        <v>3.81013978E9</v>
      </c>
      <c r="Y28" s="15" t="s">
        <v>72</v>
      </c>
      <c r="Z28" s="15">
        <v>3.810279428E9</v>
      </c>
      <c r="AA28" s="60">
        <v>46150.0</v>
      </c>
      <c r="AB28" s="57"/>
      <c r="AC28" s="22"/>
      <c r="AD28" s="46"/>
      <c r="AE28" s="17"/>
    </row>
    <row r="29">
      <c r="A29" s="92">
        <v>26.0</v>
      </c>
      <c r="B29" s="94">
        <f t="shared" si="1"/>
        <v>2739</v>
      </c>
      <c r="C29" s="95" t="str">
        <f t="shared" si="2"/>
        <v>PCE-PC2047</v>
      </c>
      <c r="D29" s="96">
        <f t="shared" si="3"/>
        <v>114.5590278</v>
      </c>
      <c r="E29" s="97"/>
      <c r="F29" s="98">
        <f t="shared" si="4"/>
        <v>2739</v>
      </c>
      <c r="G29" s="15" t="s">
        <v>117</v>
      </c>
      <c r="H29" s="15" t="s">
        <v>65</v>
      </c>
      <c r="I29" s="15">
        <v>3044000.0</v>
      </c>
      <c r="J29" s="15" t="s">
        <v>81</v>
      </c>
      <c r="K29" s="15" t="s">
        <v>68</v>
      </c>
      <c r="L29" s="57"/>
      <c r="M29" s="44"/>
      <c r="N29" s="44"/>
      <c r="O29" s="15" t="s">
        <v>94</v>
      </c>
      <c r="P29" s="15" t="s">
        <v>70</v>
      </c>
      <c r="Q29" s="58">
        <v>52.107638888888886</v>
      </c>
      <c r="R29" s="58">
        <v>260.87847222222223</v>
      </c>
      <c r="S29" s="15">
        <v>31.26</v>
      </c>
      <c r="T29" s="15">
        <v>2739.0</v>
      </c>
      <c r="U29" s="58">
        <v>166.66666666666666</v>
      </c>
      <c r="V29" s="65">
        <v>45579.0</v>
      </c>
      <c r="W29" s="65">
        <v>45579.0</v>
      </c>
      <c r="X29" s="15">
        <v>3.810126785E9</v>
      </c>
      <c r="Y29" s="15" t="s">
        <v>78</v>
      </c>
      <c r="Z29" s="57"/>
      <c r="AA29" s="67"/>
      <c r="AB29" s="57"/>
      <c r="AC29" s="22"/>
      <c r="AD29" s="46"/>
      <c r="AE29" s="17"/>
    </row>
    <row r="30">
      <c r="A30" s="92">
        <v>27.0</v>
      </c>
      <c r="B30" s="94">
        <f t="shared" si="1"/>
        <v>2702</v>
      </c>
      <c r="C30" s="95" t="str">
        <f t="shared" si="2"/>
        <v>PCE-PC2050</v>
      </c>
      <c r="D30" s="96">
        <f t="shared" si="3"/>
        <v>143.6319444</v>
      </c>
      <c r="E30" s="97"/>
      <c r="F30" s="98">
        <f t="shared" si="4"/>
        <v>2702</v>
      </c>
      <c r="G30" s="15" t="s">
        <v>75</v>
      </c>
      <c r="H30" s="15" t="s">
        <v>65</v>
      </c>
      <c r="I30" s="15">
        <v>3044000.0</v>
      </c>
      <c r="J30" s="15" t="s">
        <v>81</v>
      </c>
      <c r="K30" s="15" t="s">
        <v>68</v>
      </c>
      <c r="L30" s="57"/>
      <c r="M30" s="44"/>
      <c r="N30" s="44"/>
      <c r="O30" s="15" t="s">
        <v>84</v>
      </c>
      <c r="P30" s="15" t="s">
        <v>70</v>
      </c>
      <c r="Q30" s="58">
        <v>23.03472222222222</v>
      </c>
      <c r="R30" s="58">
        <v>526.1770833333334</v>
      </c>
      <c r="S30" s="15">
        <v>13.82</v>
      </c>
      <c r="T30" s="15">
        <v>2702.0</v>
      </c>
      <c r="U30" s="58">
        <v>166.66666666666666</v>
      </c>
      <c r="V30" s="65">
        <v>46171.0</v>
      </c>
      <c r="W30" s="60">
        <v>46149.0</v>
      </c>
      <c r="X30" s="15">
        <v>3.860011562E9</v>
      </c>
      <c r="Y30" s="15" t="s">
        <v>78</v>
      </c>
      <c r="Z30" s="57"/>
      <c r="AA30" s="67"/>
      <c r="AB30" s="57"/>
      <c r="AC30" s="22"/>
      <c r="AD30" s="46"/>
      <c r="AE30" s="17"/>
    </row>
    <row r="31">
      <c r="A31" s="92">
        <v>28.0</v>
      </c>
      <c r="B31" s="94">
        <f t="shared" si="1"/>
        <v>2722</v>
      </c>
      <c r="C31" s="95" t="str">
        <f t="shared" si="2"/>
        <v>PCE-PC2055</v>
      </c>
      <c r="D31" s="96">
        <f t="shared" si="3"/>
        <v>-6.600694444</v>
      </c>
      <c r="E31" s="97"/>
      <c r="F31" s="98">
        <f t="shared" si="4"/>
        <v>2722</v>
      </c>
      <c r="G31" s="15" t="s">
        <v>80</v>
      </c>
      <c r="H31" s="15" t="s">
        <v>65</v>
      </c>
      <c r="I31" s="15">
        <v>3044000.0</v>
      </c>
      <c r="J31" s="15" t="s">
        <v>81</v>
      </c>
      <c r="K31" s="15" t="s">
        <v>68</v>
      </c>
      <c r="L31" s="57"/>
      <c r="M31" s="44"/>
      <c r="N31" s="44"/>
      <c r="O31" s="15" t="s">
        <v>110</v>
      </c>
      <c r="P31" s="15" t="s">
        <v>70</v>
      </c>
      <c r="Q31" s="58">
        <v>173.26736111111111</v>
      </c>
      <c r="R31" s="58">
        <v>173.26736111111111</v>
      </c>
      <c r="S31" s="15">
        <v>103.96</v>
      </c>
      <c r="T31" s="15">
        <v>2722.0</v>
      </c>
      <c r="U31" s="58">
        <v>166.66666666666666</v>
      </c>
      <c r="V31" s="65">
        <v>44320.0</v>
      </c>
      <c r="W31" s="60">
        <v>44320.0</v>
      </c>
      <c r="X31" s="15">
        <v>3.950001218E9</v>
      </c>
      <c r="Y31" s="15" t="s">
        <v>78</v>
      </c>
      <c r="Z31" s="57"/>
      <c r="AA31" s="67"/>
      <c r="AB31" s="57"/>
      <c r="AC31" s="22"/>
      <c r="AD31" s="46"/>
      <c r="AE31" s="17"/>
    </row>
    <row r="32">
      <c r="A32" s="92">
        <v>29.0</v>
      </c>
      <c r="B32" s="94">
        <f t="shared" si="1"/>
        <v>2724</v>
      </c>
      <c r="C32" s="95" t="str">
        <f t="shared" si="2"/>
        <v>PCE-PC2081</v>
      </c>
      <c r="D32" s="96">
        <f t="shared" si="3"/>
        <v>27.21180556</v>
      </c>
      <c r="E32" s="97"/>
      <c r="F32" s="98" t="b">
        <f t="shared" si="4"/>
        <v>0</v>
      </c>
      <c r="G32" s="15" t="s">
        <v>64</v>
      </c>
      <c r="H32" s="15" t="s">
        <v>65</v>
      </c>
      <c r="I32" s="15">
        <v>3044000.0</v>
      </c>
      <c r="J32" s="15" t="s">
        <v>81</v>
      </c>
      <c r="K32" s="15" t="s">
        <v>68</v>
      </c>
      <c r="L32" s="57"/>
      <c r="M32" s="44"/>
      <c r="N32" s="44"/>
      <c r="O32" s="15" t="s">
        <v>169</v>
      </c>
      <c r="P32" s="15" t="s">
        <v>70</v>
      </c>
      <c r="Q32" s="58">
        <v>139.45486111111111</v>
      </c>
      <c r="R32" s="58">
        <v>139.45486111111111</v>
      </c>
      <c r="S32" s="15">
        <v>83.67</v>
      </c>
      <c r="T32" s="15">
        <v>2724.0</v>
      </c>
      <c r="U32" s="58">
        <v>166.66666666666666</v>
      </c>
      <c r="V32" s="65">
        <v>42661.0</v>
      </c>
      <c r="W32" s="65">
        <v>45252.0</v>
      </c>
      <c r="X32" s="15">
        <v>6.890001058E9</v>
      </c>
      <c r="Y32" s="15" t="s">
        <v>72</v>
      </c>
      <c r="Z32" s="15">
        <v>3.810264674E9</v>
      </c>
      <c r="AA32" s="60">
        <v>45358.0</v>
      </c>
      <c r="AB32" s="57"/>
      <c r="AC32" s="22"/>
      <c r="AD32" s="46"/>
      <c r="AE32" s="17"/>
    </row>
    <row r="33">
      <c r="A33" s="32">
        <v>30.0</v>
      </c>
      <c r="B33" s="39">
        <f t="shared" si="1"/>
        <v>2741</v>
      </c>
      <c r="C33" s="41" t="str">
        <f t="shared" si="2"/>
        <v>PCE-PC2115</v>
      </c>
      <c r="D33" s="54">
        <f t="shared" si="3"/>
        <v>4.722222222</v>
      </c>
      <c r="E33" s="45"/>
      <c r="F33" s="43">
        <f t="shared" si="4"/>
        <v>2741</v>
      </c>
      <c r="G33" s="15" t="s">
        <v>102</v>
      </c>
      <c r="H33" s="15" t="s">
        <v>65</v>
      </c>
      <c r="I33" s="15">
        <v>3044000.0</v>
      </c>
      <c r="J33" s="15" t="s">
        <v>81</v>
      </c>
      <c r="K33" s="15" t="s">
        <v>68</v>
      </c>
      <c r="L33" s="57"/>
      <c r="M33" s="44"/>
      <c r="N33" s="44"/>
      <c r="O33" s="15" t="s">
        <v>26</v>
      </c>
      <c r="P33" s="15" t="s">
        <v>70</v>
      </c>
      <c r="Q33" s="58">
        <v>161.94444444444446</v>
      </c>
      <c r="R33" s="58">
        <v>161.94444444444446</v>
      </c>
      <c r="S33" s="15">
        <v>97.17</v>
      </c>
      <c r="T33" s="15">
        <v>2741.0</v>
      </c>
      <c r="U33" s="58">
        <v>166.66666666666666</v>
      </c>
      <c r="V33" s="65">
        <v>46220.0</v>
      </c>
      <c r="W33" s="65">
        <v>46220.0</v>
      </c>
      <c r="X33" s="15">
        <v>3.810118951E9</v>
      </c>
      <c r="Y33" s="15" t="s">
        <v>78</v>
      </c>
      <c r="Z33" s="57"/>
      <c r="AA33" s="67"/>
      <c r="AB33" s="57"/>
      <c r="AC33" s="22"/>
      <c r="AD33" s="46"/>
      <c r="AE33" s="46"/>
    </row>
    <row r="34">
      <c r="A34" s="32">
        <v>31.0</v>
      </c>
      <c r="B34" s="39">
        <f t="shared" si="1"/>
        <v>2723</v>
      </c>
      <c r="C34" s="41" t="str">
        <f t="shared" si="2"/>
        <v>PCE-PC2223</v>
      </c>
      <c r="D34" s="54">
        <f t="shared" si="3"/>
        <v>48.72222222</v>
      </c>
      <c r="E34" s="45"/>
      <c r="F34" s="43">
        <f t="shared" si="4"/>
        <v>2723</v>
      </c>
      <c r="G34" s="15" t="s">
        <v>63</v>
      </c>
      <c r="H34" s="15" t="s">
        <v>65</v>
      </c>
      <c r="I34" s="15">
        <v>3044000.0</v>
      </c>
      <c r="J34" s="15" t="s">
        <v>81</v>
      </c>
      <c r="K34" s="15" t="s">
        <v>68</v>
      </c>
      <c r="L34" s="57"/>
      <c r="M34" s="44"/>
      <c r="N34" s="44"/>
      <c r="O34" s="15" t="s">
        <v>71</v>
      </c>
      <c r="P34" s="15" t="s">
        <v>70</v>
      </c>
      <c r="Q34" s="58">
        <v>117.94444444444444</v>
      </c>
      <c r="R34" s="58">
        <v>117.94444444444444</v>
      </c>
      <c r="S34" s="15">
        <v>70.77</v>
      </c>
      <c r="T34" s="15">
        <v>2723.0</v>
      </c>
      <c r="U34" s="58">
        <v>166.66666666666666</v>
      </c>
      <c r="V34" s="65">
        <v>43797.0</v>
      </c>
      <c r="W34" s="65">
        <v>43725.0</v>
      </c>
      <c r="X34" s="15">
        <v>7.080002856E9</v>
      </c>
      <c r="Y34" s="15" t="s">
        <v>78</v>
      </c>
      <c r="Z34" s="57"/>
      <c r="AA34" s="67"/>
      <c r="AB34" s="57"/>
      <c r="AC34" s="22"/>
      <c r="AD34" s="46"/>
      <c r="AE34" s="17"/>
    </row>
    <row r="35">
      <c r="A35" s="32">
        <v>32.0</v>
      </c>
      <c r="B35" s="39">
        <f t="shared" si="1"/>
        <v>2731</v>
      </c>
      <c r="C35" s="41" t="str">
        <f t="shared" si="2"/>
        <v>PCE-PC2224</v>
      </c>
      <c r="D35" s="54">
        <f t="shared" si="3"/>
        <v>146.5798611</v>
      </c>
      <c r="E35" s="45"/>
      <c r="F35" s="43" t="b">
        <f t="shared" si="4"/>
        <v>0</v>
      </c>
      <c r="G35" s="15" t="s">
        <v>64</v>
      </c>
      <c r="H35" s="15" t="s">
        <v>65</v>
      </c>
      <c r="I35" s="15">
        <v>3044000.0</v>
      </c>
      <c r="J35" s="15" t="s">
        <v>81</v>
      </c>
      <c r="K35" s="15" t="s">
        <v>68</v>
      </c>
      <c r="L35" s="57"/>
      <c r="M35" s="44"/>
      <c r="N35" s="44"/>
      <c r="O35" s="15" t="s">
        <v>182</v>
      </c>
      <c r="P35" s="15" t="s">
        <v>70</v>
      </c>
      <c r="Q35" s="58">
        <v>20.086805555555557</v>
      </c>
      <c r="R35" s="58">
        <v>20.086805555555557</v>
      </c>
      <c r="S35" s="15">
        <v>9.64</v>
      </c>
      <c r="T35" s="15">
        <v>2731.0</v>
      </c>
      <c r="U35" s="58">
        <v>166.66666666666666</v>
      </c>
      <c r="V35" s="65">
        <v>42810.0</v>
      </c>
      <c r="W35" s="65">
        <v>43159.0</v>
      </c>
      <c r="X35" s="15">
        <v>3.810129323E9</v>
      </c>
      <c r="Y35" s="15" t="s">
        <v>100</v>
      </c>
      <c r="Z35" s="15" t="s">
        <v>190</v>
      </c>
      <c r="AA35" s="60">
        <v>43802.0</v>
      </c>
      <c r="AB35" s="57"/>
      <c r="AC35" s="22"/>
      <c r="AD35" s="46"/>
      <c r="AE35" s="17"/>
    </row>
    <row r="36">
      <c r="A36" s="32">
        <v>33.0</v>
      </c>
      <c r="B36" s="39">
        <f t="shared" si="1"/>
        <v>2743</v>
      </c>
      <c r="C36" s="41" t="str">
        <f t="shared" si="2"/>
        <v>PCE-PC2232</v>
      </c>
      <c r="D36" s="54">
        <f t="shared" si="3"/>
        <v>-17.20486111</v>
      </c>
      <c r="E36" s="45"/>
      <c r="F36" s="43">
        <f t="shared" si="4"/>
        <v>2743</v>
      </c>
      <c r="G36" s="15" t="s">
        <v>140</v>
      </c>
      <c r="H36" s="15" t="s">
        <v>65</v>
      </c>
      <c r="I36" s="15">
        <v>3044000.0</v>
      </c>
      <c r="J36" s="15" t="s">
        <v>81</v>
      </c>
      <c r="K36" s="15" t="s">
        <v>68</v>
      </c>
      <c r="L36" s="57"/>
      <c r="M36" s="44"/>
      <c r="N36" s="44"/>
      <c r="O36" s="15" t="s">
        <v>114</v>
      </c>
      <c r="P36" s="15" t="s">
        <v>70</v>
      </c>
      <c r="Q36" s="58">
        <v>183.87152777777777</v>
      </c>
      <c r="R36" s="58">
        <v>183.87152777777777</v>
      </c>
      <c r="S36" s="15">
        <v>110.32</v>
      </c>
      <c r="T36" s="15">
        <v>2743.0</v>
      </c>
      <c r="U36" s="58">
        <v>166.66666666666666</v>
      </c>
      <c r="V36" s="65">
        <v>45070.0</v>
      </c>
      <c r="W36" s="65">
        <v>44910.0</v>
      </c>
      <c r="X36" s="15">
        <v>3.130005802E9</v>
      </c>
      <c r="Y36" s="15" t="s">
        <v>78</v>
      </c>
      <c r="Z36" s="57"/>
      <c r="AA36" s="67"/>
      <c r="AB36" s="57"/>
      <c r="AC36" s="22"/>
      <c r="AD36" s="46"/>
      <c r="AE36" s="17"/>
    </row>
    <row r="37">
      <c r="A37" s="32">
        <v>34.0</v>
      </c>
      <c r="B37" s="39">
        <f t="shared" si="1"/>
        <v>2709</v>
      </c>
      <c r="C37" s="41" t="str">
        <f t="shared" si="2"/>
        <v>PCE-PC2257</v>
      </c>
      <c r="D37" s="54">
        <f t="shared" si="3"/>
        <v>51.86458333</v>
      </c>
      <c r="E37" s="45"/>
      <c r="F37" s="43">
        <f t="shared" si="4"/>
        <v>2709</v>
      </c>
      <c r="G37" s="15" t="s">
        <v>142</v>
      </c>
      <c r="H37" s="15" t="s">
        <v>65</v>
      </c>
      <c r="I37" s="15">
        <v>3044000.0</v>
      </c>
      <c r="J37" s="15" t="s">
        <v>81</v>
      </c>
      <c r="K37" s="15" t="s">
        <v>68</v>
      </c>
      <c r="L37" s="57"/>
      <c r="M37" s="44"/>
      <c r="N37" s="44"/>
      <c r="O37" s="15" t="s">
        <v>116</v>
      </c>
      <c r="P37" s="15" t="s">
        <v>70</v>
      </c>
      <c r="Q37" s="58">
        <v>114.80208333333333</v>
      </c>
      <c r="R37" s="58">
        <v>114.80208333333333</v>
      </c>
      <c r="S37" s="15">
        <v>68.88</v>
      </c>
      <c r="T37" s="15">
        <v>2709.0</v>
      </c>
      <c r="U37" s="58">
        <v>166.66666666666666</v>
      </c>
      <c r="V37" s="65">
        <v>43250.0</v>
      </c>
      <c r="W37" s="65">
        <v>41149.0</v>
      </c>
      <c r="X37" s="15">
        <v>3.740026391E9</v>
      </c>
      <c r="Y37" s="15" t="s">
        <v>78</v>
      </c>
      <c r="Z37" s="57"/>
      <c r="AA37" s="67"/>
      <c r="AB37" s="57"/>
      <c r="AC37" s="22"/>
      <c r="AD37" s="46"/>
      <c r="AE37" s="17"/>
    </row>
    <row r="38">
      <c r="A38" s="32">
        <v>35.0</v>
      </c>
      <c r="B38" s="39">
        <f t="shared" si="1"/>
        <v>2720</v>
      </c>
      <c r="C38" s="41" t="str">
        <f t="shared" si="2"/>
        <v>PCE-PC2261</v>
      </c>
      <c r="D38" s="54">
        <f t="shared" si="3"/>
        <v>32.94444444</v>
      </c>
      <c r="E38" s="45"/>
      <c r="F38" s="43">
        <f t="shared" si="4"/>
        <v>2720</v>
      </c>
      <c r="G38" s="15" t="s">
        <v>142</v>
      </c>
      <c r="H38" s="15" t="s">
        <v>65</v>
      </c>
      <c r="I38" s="15">
        <v>3044000.0</v>
      </c>
      <c r="J38" s="15" t="s">
        <v>81</v>
      </c>
      <c r="K38" s="15" t="s">
        <v>68</v>
      </c>
      <c r="L38" s="57"/>
      <c r="M38" s="44"/>
      <c r="N38" s="44"/>
      <c r="O38" s="15" t="s">
        <v>118</v>
      </c>
      <c r="P38" s="15" t="s">
        <v>70</v>
      </c>
      <c r="Q38" s="58">
        <v>133.72222222222223</v>
      </c>
      <c r="R38" s="58">
        <v>133.72222222222223</v>
      </c>
      <c r="S38" s="15">
        <v>80.23</v>
      </c>
      <c r="T38" s="15">
        <v>2720.0</v>
      </c>
      <c r="U38" s="58">
        <v>166.66666666666666</v>
      </c>
      <c r="V38" s="65">
        <v>45841.0</v>
      </c>
      <c r="W38" s="65">
        <v>45754.0</v>
      </c>
      <c r="X38" s="15">
        <v>3.290008244E9</v>
      </c>
      <c r="Y38" s="15" t="s">
        <v>78</v>
      </c>
      <c r="Z38" s="57"/>
      <c r="AA38" s="67"/>
      <c r="AB38" s="57"/>
      <c r="AC38" s="22"/>
      <c r="AD38" s="46"/>
      <c r="AE38" s="17"/>
    </row>
    <row r="39">
      <c r="A39" s="32">
        <v>36.0</v>
      </c>
      <c r="B39" s="39">
        <f t="shared" si="1"/>
        <v>2731</v>
      </c>
      <c r="C39" s="41" t="str">
        <f t="shared" si="2"/>
        <v>PCE-PC2289</v>
      </c>
      <c r="D39" s="54">
        <f t="shared" si="3"/>
        <v>90.87847222</v>
      </c>
      <c r="E39" s="45"/>
      <c r="F39" s="43" t="b">
        <f t="shared" si="4"/>
        <v>0</v>
      </c>
      <c r="G39" s="15" t="s">
        <v>64</v>
      </c>
      <c r="H39" s="15" t="s">
        <v>65</v>
      </c>
      <c r="I39" s="15">
        <v>3044000.0</v>
      </c>
      <c r="J39" s="15" t="s">
        <v>81</v>
      </c>
      <c r="K39" s="15" t="s">
        <v>68</v>
      </c>
      <c r="L39" s="57"/>
      <c r="M39" s="44"/>
      <c r="N39" s="44"/>
      <c r="O39" s="15" t="s">
        <v>198</v>
      </c>
      <c r="P39" s="15" t="s">
        <v>70</v>
      </c>
      <c r="Q39" s="58">
        <v>75.78819444444444</v>
      </c>
      <c r="R39" s="58">
        <v>75.78819444444444</v>
      </c>
      <c r="S39" s="15">
        <v>45.47</v>
      </c>
      <c r="T39" s="15">
        <v>2731.0</v>
      </c>
      <c r="U39" s="58">
        <v>166.66666666666666</v>
      </c>
      <c r="V39" s="65">
        <v>45105.0</v>
      </c>
      <c r="W39" s="65">
        <v>45509.0</v>
      </c>
      <c r="X39" s="15">
        <v>3.810139583E9</v>
      </c>
      <c r="Y39" s="15" t="s">
        <v>72</v>
      </c>
      <c r="Z39" s="15">
        <v>3.810280182E9</v>
      </c>
      <c r="AA39" s="65">
        <v>46184.0</v>
      </c>
      <c r="AB39" s="57"/>
      <c r="AC39" s="22"/>
      <c r="AD39" s="46"/>
      <c r="AE39" s="17"/>
    </row>
    <row r="40">
      <c r="A40" s="32">
        <v>37.0</v>
      </c>
      <c r="B40" s="39">
        <f t="shared" si="1"/>
        <v>2729</v>
      </c>
      <c r="C40" s="41" t="str">
        <f t="shared" si="2"/>
        <v>PCE-PC2290</v>
      </c>
      <c r="D40" s="54">
        <f t="shared" si="3"/>
        <v>48.63194444</v>
      </c>
      <c r="E40" s="45"/>
      <c r="F40" s="43" t="b">
        <f t="shared" si="4"/>
        <v>0</v>
      </c>
      <c r="G40" s="15" t="s">
        <v>75</v>
      </c>
      <c r="H40" s="15" t="s">
        <v>65</v>
      </c>
      <c r="I40" s="15">
        <v>3044000.0</v>
      </c>
      <c r="J40" s="15" t="s">
        <v>81</v>
      </c>
      <c r="K40" s="15" t="s">
        <v>68</v>
      </c>
      <c r="L40" s="57"/>
      <c r="M40" s="44"/>
      <c r="N40" s="44"/>
      <c r="O40" s="15" t="s">
        <v>166</v>
      </c>
      <c r="P40" s="15" t="s">
        <v>70</v>
      </c>
      <c r="Q40" s="58">
        <v>118.03472222222223</v>
      </c>
      <c r="R40" s="58">
        <v>118.03472222222223</v>
      </c>
      <c r="S40" s="15">
        <v>70.82</v>
      </c>
      <c r="T40" s="15">
        <v>2729.0</v>
      </c>
      <c r="U40" s="58">
        <v>166.66666666666666</v>
      </c>
      <c r="V40" s="65">
        <v>45636.0</v>
      </c>
      <c r="W40" s="65">
        <v>46219.0</v>
      </c>
      <c r="X40" s="57"/>
      <c r="Y40" s="15" t="s">
        <v>72</v>
      </c>
      <c r="Z40" s="15">
        <v>3.960012232E9</v>
      </c>
      <c r="AA40" s="65">
        <v>45351.0</v>
      </c>
      <c r="AB40" s="57"/>
      <c r="AC40" s="22"/>
      <c r="AD40" s="46"/>
      <c r="AE40" s="17"/>
    </row>
    <row r="41">
      <c r="A41" s="32">
        <v>38.0</v>
      </c>
      <c r="B41" s="39">
        <f t="shared" si="1"/>
        <v>2736</v>
      </c>
      <c r="C41" s="41" t="str">
        <f t="shared" si="2"/>
        <v>PCE-PC2358</v>
      </c>
      <c r="D41" s="54">
        <f t="shared" si="3"/>
        <v>0.3194444444</v>
      </c>
      <c r="E41" s="45"/>
      <c r="F41" s="43">
        <f t="shared" si="4"/>
        <v>2736</v>
      </c>
      <c r="G41" s="15" t="s">
        <v>102</v>
      </c>
      <c r="H41" s="15" t="s">
        <v>65</v>
      </c>
      <c r="I41" s="15">
        <v>3044000.0</v>
      </c>
      <c r="J41" s="15" t="s">
        <v>81</v>
      </c>
      <c r="K41" s="15" t="s">
        <v>68</v>
      </c>
      <c r="L41" s="57"/>
      <c r="M41" s="44"/>
      <c r="N41" s="44"/>
      <c r="O41" s="15" t="s">
        <v>121</v>
      </c>
      <c r="P41" s="15" t="s">
        <v>70</v>
      </c>
      <c r="Q41" s="58">
        <v>166.34722222222223</v>
      </c>
      <c r="R41" s="58">
        <v>166.34722222222223</v>
      </c>
      <c r="S41" s="15">
        <v>99.81</v>
      </c>
      <c r="T41" s="15">
        <v>2736.0</v>
      </c>
      <c r="U41" s="58">
        <v>166.66666666666666</v>
      </c>
      <c r="V41" s="65">
        <v>45831.0</v>
      </c>
      <c r="W41" s="65">
        <v>45740.0</v>
      </c>
      <c r="X41" s="57"/>
      <c r="Y41" s="15" t="s">
        <v>78</v>
      </c>
      <c r="Z41" s="57"/>
      <c r="AA41" s="57"/>
      <c r="AB41" s="57"/>
      <c r="AC41" s="22"/>
      <c r="AD41" s="46"/>
      <c r="AE41" s="17"/>
    </row>
    <row r="42">
      <c r="A42" s="32">
        <v>39.0</v>
      </c>
      <c r="B42" s="39">
        <f t="shared" si="1"/>
        <v>2708</v>
      </c>
      <c r="C42" s="41" t="str">
        <f t="shared" si="2"/>
        <v>PCE-PC2360</v>
      </c>
      <c r="D42" s="54">
        <f t="shared" si="3"/>
        <v>71.01041667</v>
      </c>
      <c r="E42" s="45"/>
      <c r="F42" s="43">
        <f t="shared" si="4"/>
        <v>2708</v>
      </c>
      <c r="G42" s="15" t="s">
        <v>75</v>
      </c>
      <c r="H42" s="15" t="s">
        <v>65</v>
      </c>
      <c r="I42" s="15">
        <v>3044000.0</v>
      </c>
      <c r="J42" s="15" t="s">
        <v>81</v>
      </c>
      <c r="K42" s="15" t="s">
        <v>68</v>
      </c>
      <c r="L42" s="57"/>
      <c r="M42" s="44"/>
      <c r="N42" s="44"/>
      <c r="O42" s="15" t="s">
        <v>60</v>
      </c>
      <c r="P42" s="15" t="s">
        <v>70</v>
      </c>
      <c r="Q42" s="58">
        <v>95.65625</v>
      </c>
      <c r="R42" s="58">
        <v>95.65625</v>
      </c>
      <c r="S42" s="15">
        <v>57.39</v>
      </c>
      <c r="T42" s="15">
        <v>2708.0</v>
      </c>
      <c r="U42" s="58">
        <v>166.66666666666666</v>
      </c>
      <c r="V42" s="65">
        <v>44287.0</v>
      </c>
      <c r="W42" s="65">
        <v>44114.0</v>
      </c>
      <c r="X42" s="15">
        <v>7.08000433E9</v>
      </c>
      <c r="Y42" s="15" t="s">
        <v>78</v>
      </c>
      <c r="Z42" s="57"/>
      <c r="AA42" s="67"/>
      <c r="AB42" s="57"/>
      <c r="AC42" s="22"/>
      <c r="AD42" s="46"/>
      <c r="AE42" s="17"/>
    </row>
    <row r="43">
      <c r="A43" s="181"/>
      <c r="B43" s="183"/>
      <c r="C43" s="184"/>
      <c r="D43" s="45"/>
      <c r="E43" s="45"/>
      <c r="F43" s="45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5"/>
      <c r="U43" s="58"/>
      <c r="V43" s="57"/>
      <c r="W43" s="15"/>
      <c r="X43" s="15"/>
      <c r="Y43" s="57"/>
      <c r="Z43" s="57"/>
      <c r="AA43" s="57"/>
      <c r="AB43" s="57"/>
      <c r="AC43" s="22"/>
      <c r="AD43" s="46"/>
      <c r="AE43" s="17"/>
    </row>
    <row r="44">
      <c r="A44" s="181"/>
      <c r="B44" s="183"/>
      <c r="C44" s="184"/>
      <c r="D44" s="45"/>
      <c r="E44" s="45"/>
      <c r="F44" s="45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15"/>
      <c r="V44" s="57"/>
      <c r="W44" s="15"/>
      <c r="X44" s="15"/>
      <c r="Y44" s="57"/>
      <c r="Z44" s="57"/>
      <c r="AA44" s="57"/>
      <c r="AB44" s="57"/>
      <c r="AC44" s="22"/>
      <c r="AD44" s="46"/>
      <c r="AE44" s="17"/>
    </row>
    <row r="45">
      <c r="A45" s="181"/>
      <c r="B45" s="183"/>
      <c r="C45" s="184"/>
      <c r="D45" s="45"/>
      <c r="E45" s="45"/>
      <c r="F45" s="45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15"/>
      <c r="V45" s="57"/>
      <c r="W45" s="15"/>
      <c r="X45" s="15"/>
      <c r="Y45" s="57"/>
      <c r="Z45" s="57"/>
      <c r="AA45" s="57"/>
      <c r="AB45" s="57"/>
      <c r="AC45" s="22"/>
      <c r="AD45" s="46"/>
      <c r="AE45" s="17"/>
    </row>
    <row r="46">
      <c r="A46" s="181"/>
      <c r="B46" s="183"/>
      <c r="C46" s="184"/>
      <c r="D46" s="45"/>
      <c r="E46" s="45"/>
      <c r="F46" s="4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22"/>
      <c r="AD46" s="46"/>
      <c r="AE46" s="17"/>
    </row>
    <row r="47">
      <c r="A47" s="181"/>
      <c r="B47" s="183"/>
      <c r="C47" s="184"/>
      <c r="D47" s="45"/>
      <c r="E47" s="45"/>
      <c r="F47" s="45"/>
      <c r="G47" s="15"/>
      <c r="H47" s="15"/>
      <c r="I47" s="15"/>
      <c r="J47" s="15"/>
      <c r="K47" s="15"/>
      <c r="L47" s="57"/>
      <c r="M47" s="57"/>
      <c r="N47" s="57"/>
      <c r="O47" s="15"/>
      <c r="P47" s="15"/>
      <c r="Q47" s="58"/>
      <c r="R47" s="58"/>
      <c r="S47" s="15"/>
      <c r="T47" s="58"/>
      <c r="U47" s="15"/>
      <c r="V47" s="60"/>
      <c r="W47" s="60"/>
      <c r="X47" s="15"/>
      <c r="Y47" s="15"/>
      <c r="Z47" s="15"/>
      <c r="AA47" s="60"/>
      <c r="AB47" s="57"/>
      <c r="AC47" s="22"/>
      <c r="AD47" s="46"/>
      <c r="AE47" s="17"/>
    </row>
    <row r="48">
      <c r="A48" s="181"/>
      <c r="B48" s="183"/>
      <c r="C48" s="184"/>
      <c r="D48" s="45"/>
      <c r="E48" s="45"/>
      <c r="F48" s="45"/>
      <c r="G48" s="15"/>
      <c r="H48" s="15"/>
      <c r="I48" s="15"/>
      <c r="J48" s="15"/>
      <c r="K48" s="15"/>
      <c r="L48" s="57"/>
      <c r="M48" s="44"/>
      <c r="N48" s="44"/>
      <c r="O48" s="15"/>
      <c r="P48" s="15"/>
      <c r="Q48" s="58"/>
      <c r="R48" s="58"/>
      <c r="S48" s="15"/>
      <c r="T48" s="58"/>
      <c r="U48" s="15"/>
      <c r="V48" s="65"/>
      <c r="W48" s="65"/>
      <c r="X48" s="15"/>
      <c r="Y48" s="15"/>
      <c r="Z48" s="57"/>
      <c r="AA48" s="67"/>
      <c r="AB48" s="57"/>
      <c r="AC48" s="22"/>
      <c r="AD48" s="46"/>
      <c r="AE48" s="17"/>
    </row>
    <row r="49">
      <c r="A49" s="181"/>
      <c r="B49" s="183"/>
      <c r="C49" s="184"/>
      <c r="D49" s="45"/>
      <c r="E49" s="45"/>
      <c r="F49" s="45"/>
      <c r="G49" s="15"/>
      <c r="H49" s="15"/>
      <c r="I49" s="15"/>
      <c r="J49" s="15"/>
      <c r="K49" s="15"/>
      <c r="L49" s="57"/>
      <c r="M49" s="44"/>
      <c r="N49" s="44"/>
      <c r="O49" s="15"/>
      <c r="P49" s="15"/>
      <c r="Q49" s="58"/>
      <c r="R49" s="58"/>
      <c r="S49" s="15"/>
      <c r="T49" s="58"/>
      <c r="U49" s="15"/>
      <c r="V49" s="65"/>
      <c r="W49" s="60"/>
      <c r="X49" s="15"/>
      <c r="Y49" s="15"/>
      <c r="Z49" s="57"/>
      <c r="AA49" s="67"/>
      <c r="AB49" s="57"/>
      <c r="AC49" s="22"/>
      <c r="AD49" s="46"/>
      <c r="AE49" s="17"/>
    </row>
    <row r="50">
      <c r="A50" s="181"/>
      <c r="B50" s="183"/>
      <c r="C50" s="184"/>
      <c r="D50" s="45"/>
      <c r="E50" s="45"/>
      <c r="F50" s="45"/>
      <c r="G50" s="15"/>
      <c r="H50" s="15"/>
      <c r="I50" s="15"/>
      <c r="J50" s="15"/>
      <c r="K50" s="15"/>
      <c r="L50" s="57"/>
      <c r="M50" s="44"/>
      <c r="N50" s="44"/>
      <c r="O50" s="15"/>
      <c r="P50" s="15"/>
      <c r="Q50" s="78"/>
      <c r="R50" s="58"/>
      <c r="S50" s="15"/>
      <c r="T50" s="58"/>
      <c r="U50" s="15"/>
      <c r="V50" s="65"/>
      <c r="W50" s="60"/>
      <c r="X50" s="15"/>
      <c r="Y50" s="15"/>
      <c r="Z50" s="15"/>
      <c r="AA50" s="60"/>
      <c r="AB50" s="57"/>
      <c r="AC50" s="22"/>
      <c r="AD50" s="46"/>
      <c r="AE50" s="17"/>
    </row>
    <row r="51">
      <c r="A51" s="181"/>
      <c r="B51" s="183"/>
      <c r="C51" s="184"/>
      <c r="D51" s="45"/>
      <c r="E51" s="45"/>
      <c r="F51" s="45"/>
      <c r="G51" s="15"/>
      <c r="H51" s="15"/>
      <c r="I51" s="15"/>
      <c r="J51" s="15"/>
      <c r="K51" s="15"/>
      <c r="L51" s="57"/>
      <c r="M51" s="44"/>
      <c r="N51" s="44"/>
      <c r="O51" s="15"/>
      <c r="P51" s="15"/>
      <c r="Q51" s="58"/>
      <c r="R51" s="58"/>
      <c r="S51" s="15"/>
      <c r="T51" s="58"/>
      <c r="U51" s="15"/>
      <c r="V51" s="65"/>
      <c r="W51" s="60"/>
      <c r="X51" s="15"/>
      <c r="Y51" s="15"/>
      <c r="Z51" s="57"/>
      <c r="AA51" s="67"/>
      <c r="AB51" s="57"/>
      <c r="AC51" s="22"/>
      <c r="AD51" s="46"/>
      <c r="AE51" s="17"/>
    </row>
    <row r="52">
      <c r="A52" s="181"/>
      <c r="B52" s="183"/>
      <c r="C52" s="184"/>
      <c r="D52" s="45"/>
      <c r="E52" s="45"/>
      <c r="F52" s="45"/>
      <c r="G52" s="15"/>
      <c r="H52" s="15"/>
      <c r="I52" s="15"/>
      <c r="J52" s="15"/>
      <c r="K52" s="15"/>
      <c r="L52" s="57"/>
      <c r="M52" s="44"/>
      <c r="N52" s="44"/>
      <c r="O52" s="15"/>
      <c r="P52" s="15"/>
      <c r="Q52" s="58"/>
      <c r="R52" s="58"/>
      <c r="S52" s="15"/>
      <c r="T52" s="58"/>
      <c r="U52" s="15"/>
      <c r="V52" s="65"/>
      <c r="W52" s="60"/>
      <c r="X52" s="15"/>
      <c r="Y52" s="15"/>
      <c r="Z52" s="15"/>
      <c r="AA52" s="60"/>
      <c r="AB52" s="57"/>
      <c r="AC52" s="22"/>
      <c r="AD52" s="46"/>
      <c r="AE52" s="17"/>
    </row>
    <row r="53">
      <c r="A53" s="181"/>
      <c r="B53" s="183"/>
      <c r="C53" s="184"/>
      <c r="D53" s="45"/>
      <c r="E53" s="45"/>
      <c r="F53" s="45"/>
      <c r="G53" s="15"/>
      <c r="H53" s="15"/>
      <c r="I53" s="15"/>
      <c r="J53" s="15"/>
      <c r="K53" s="15"/>
      <c r="L53" s="57"/>
      <c r="M53" s="44"/>
      <c r="N53" s="44"/>
      <c r="O53" s="15"/>
      <c r="P53" s="15"/>
      <c r="Q53" s="58"/>
      <c r="R53" s="58"/>
      <c r="S53" s="15"/>
      <c r="T53" s="58"/>
      <c r="U53" s="15"/>
      <c r="V53" s="65"/>
      <c r="W53" s="60"/>
      <c r="X53" s="15"/>
      <c r="Y53" s="15"/>
      <c r="Z53" s="57"/>
      <c r="AA53" s="67"/>
      <c r="AB53" s="57"/>
      <c r="AC53" s="22"/>
      <c r="AD53" s="46"/>
      <c r="AE53" s="17"/>
    </row>
    <row r="54">
      <c r="A54" s="181"/>
      <c r="B54" s="183"/>
      <c r="C54" s="184"/>
      <c r="D54" s="45"/>
      <c r="E54" s="45"/>
      <c r="F54" s="45"/>
      <c r="G54" s="15"/>
      <c r="H54" s="15"/>
      <c r="I54" s="15"/>
      <c r="J54" s="15"/>
      <c r="K54" s="15"/>
      <c r="L54" s="57"/>
      <c r="M54" s="44"/>
      <c r="N54" s="44"/>
      <c r="O54" s="15"/>
      <c r="P54" s="15"/>
      <c r="Q54" s="58"/>
      <c r="R54" s="58"/>
      <c r="S54" s="15"/>
      <c r="T54" s="58"/>
      <c r="U54" s="15"/>
      <c r="V54" s="65"/>
      <c r="W54" s="65"/>
      <c r="X54" s="15"/>
      <c r="Y54" s="15"/>
      <c r="Z54" s="15"/>
      <c r="AA54" s="60"/>
      <c r="AB54" s="57"/>
      <c r="AC54" s="22"/>
      <c r="AD54" s="46"/>
      <c r="AE54" s="17"/>
    </row>
    <row r="55">
      <c r="A55" s="181"/>
      <c r="B55" s="183"/>
      <c r="C55" s="184"/>
      <c r="D55" s="45"/>
      <c r="E55" s="45"/>
      <c r="F55" s="45"/>
      <c r="G55" s="15"/>
      <c r="H55" s="15"/>
      <c r="I55" s="15"/>
      <c r="J55" s="15"/>
      <c r="K55" s="15"/>
      <c r="L55" s="57"/>
      <c r="M55" s="44"/>
      <c r="N55" s="44"/>
      <c r="O55" s="15"/>
      <c r="P55" s="15"/>
      <c r="Q55" s="58"/>
      <c r="R55" s="58"/>
      <c r="S55" s="15"/>
      <c r="T55" s="58"/>
      <c r="U55" s="15"/>
      <c r="V55" s="65"/>
      <c r="W55" s="60"/>
      <c r="X55" s="15"/>
      <c r="Y55" s="15"/>
      <c r="Z55" s="57"/>
      <c r="AA55" s="67"/>
      <c r="AB55" s="57"/>
      <c r="AC55" s="22"/>
      <c r="AD55" s="46"/>
      <c r="AE55" s="17"/>
    </row>
    <row r="56">
      <c r="A56" s="181"/>
      <c r="B56" s="183"/>
      <c r="C56" s="184"/>
      <c r="D56" s="45"/>
      <c r="E56" s="45"/>
      <c r="F56" s="45"/>
      <c r="G56" s="15"/>
      <c r="H56" s="15"/>
      <c r="I56" s="15"/>
      <c r="J56" s="57"/>
      <c r="K56" s="15"/>
      <c r="L56" s="57"/>
      <c r="M56" s="44"/>
      <c r="N56" s="44"/>
      <c r="O56" s="15"/>
      <c r="P56" s="15"/>
      <c r="Q56" s="78"/>
      <c r="R56" s="58"/>
      <c r="S56" s="57"/>
      <c r="T56" s="58"/>
      <c r="U56" s="15"/>
      <c r="V56" s="65"/>
      <c r="W56" s="60"/>
      <c r="X56" s="15"/>
      <c r="Y56" s="15"/>
      <c r="Z56" s="15"/>
      <c r="AA56" s="60"/>
      <c r="AB56" s="57"/>
      <c r="AC56" s="22"/>
      <c r="AD56" s="46"/>
      <c r="AE56" s="17"/>
    </row>
    <row r="57">
      <c r="A57" s="181"/>
      <c r="B57" s="183"/>
      <c r="C57" s="184"/>
      <c r="D57" s="45"/>
      <c r="E57" s="45"/>
      <c r="F57" s="45"/>
      <c r="G57" s="15"/>
      <c r="H57" s="15"/>
      <c r="I57" s="15"/>
      <c r="J57" s="15"/>
      <c r="K57" s="15"/>
      <c r="L57" s="57"/>
      <c r="M57" s="44"/>
      <c r="N57" s="44"/>
      <c r="O57" s="15"/>
      <c r="P57" s="15"/>
      <c r="Q57" s="78"/>
      <c r="R57" s="58"/>
      <c r="S57" s="15"/>
      <c r="T57" s="58"/>
      <c r="U57" s="15"/>
      <c r="V57" s="65"/>
      <c r="W57" s="15"/>
      <c r="X57" s="57"/>
      <c r="Y57" s="15"/>
      <c r="Z57" s="57"/>
      <c r="AA57" s="67"/>
      <c r="AB57" s="57"/>
      <c r="AC57" s="22"/>
      <c r="AD57" s="46"/>
      <c r="AE57" s="17"/>
    </row>
    <row r="58">
      <c r="A58" s="181"/>
      <c r="B58" s="183"/>
      <c r="C58" s="184"/>
      <c r="D58" s="45"/>
      <c r="E58" s="45"/>
      <c r="F58" s="45"/>
      <c r="G58" s="15"/>
      <c r="H58" s="15"/>
      <c r="I58" s="15"/>
      <c r="J58" s="15"/>
      <c r="K58" s="15"/>
      <c r="L58" s="57"/>
      <c r="M58" s="44"/>
      <c r="N58" s="44"/>
      <c r="O58" s="15"/>
      <c r="P58" s="15"/>
      <c r="Q58" s="78"/>
      <c r="R58" s="58"/>
      <c r="S58" s="15"/>
      <c r="T58" s="58"/>
      <c r="U58" s="15"/>
      <c r="V58" s="65"/>
      <c r="W58" s="65"/>
      <c r="X58" s="15"/>
      <c r="Y58" s="15"/>
      <c r="Z58" s="57"/>
      <c r="AA58" s="67"/>
      <c r="AB58" s="57"/>
      <c r="AC58" s="22"/>
      <c r="AD58" s="46"/>
      <c r="AE58" s="17"/>
    </row>
    <row r="59">
      <c r="A59" s="181"/>
      <c r="B59" s="183"/>
      <c r="C59" s="184"/>
      <c r="D59" s="45"/>
      <c r="E59" s="45"/>
      <c r="F59" s="45"/>
      <c r="G59" s="15"/>
      <c r="H59" s="15"/>
      <c r="I59" s="15"/>
      <c r="J59" s="15"/>
      <c r="K59" s="15"/>
      <c r="L59" s="57"/>
      <c r="M59" s="44"/>
      <c r="N59" s="44"/>
      <c r="O59" s="15"/>
      <c r="P59" s="15"/>
      <c r="Q59" s="58"/>
      <c r="R59" s="58"/>
      <c r="S59" s="15"/>
      <c r="T59" s="58"/>
      <c r="U59" s="15"/>
      <c r="V59" s="65"/>
      <c r="W59" s="65"/>
      <c r="X59" s="15"/>
      <c r="Y59" s="15"/>
      <c r="Z59" s="15"/>
      <c r="AA59" s="60"/>
      <c r="AB59" s="57"/>
      <c r="AC59" s="22"/>
      <c r="AD59" s="46"/>
      <c r="AE59" s="17"/>
    </row>
    <row r="60">
      <c r="A60" s="181"/>
      <c r="B60" s="183"/>
      <c r="C60" s="184"/>
      <c r="D60" s="45"/>
      <c r="E60" s="45"/>
      <c r="F60" s="45"/>
      <c r="G60" s="15"/>
      <c r="H60" s="15"/>
      <c r="I60" s="15"/>
      <c r="J60" s="15"/>
      <c r="K60" s="15"/>
      <c r="L60" s="57"/>
      <c r="M60" s="44"/>
      <c r="N60" s="44"/>
      <c r="O60" s="15"/>
      <c r="P60" s="15"/>
      <c r="Q60" s="58"/>
      <c r="R60" s="58"/>
      <c r="S60" s="15"/>
      <c r="T60" s="58"/>
      <c r="U60" s="15"/>
      <c r="V60" s="65"/>
      <c r="W60" s="65"/>
      <c r="X60" s="15"/>
      <c r="Y60" s="15"/>
      <c r="Z60" s="57"/>
      <c r="AA60" s="67"/>
      <c r="AB60" s="57"/>
      <c r="AC60" s="22"/>
      <c r="AD60" s="46"/>
      <c r="AE60" s="17"/>
    </row>
    <row r="61">
      <c r="A61" s="181"/>
      <c r="B61" s="183"/>
      <c r="C61" s="184"/>
      <c r="D61" s="45"/>
      <c r="E61" s="45"/>
      <c r="F61" s="45"/>
      <c r="G61" s="15"/>
      <c r="H61" s="15"/>
      <c r="I61" s="15"/>
      <c r="J61" s="15"/>
      <c r="K61" s="15"/>
      <c r="L61" s="57"/>
      <c r="M61" s="44"/>
      <c r="N61" s="44"/>
      <c r="O61" s="15"/>
      <c r="P61" s="15"/>
      <c r="Q61" s="58"/>
      <c r="R61" s="58"/>
      <c r="S61" s="15"/>
      <c r="T61" s="58"/>
      <c r="U61" s="15"/>
      <c r="V61" s="65"/>
      <c r="W61" s="65"/>
      <c r="X61" s="15"/>
      <c r="Y61" s="15"/>
      <c r="Z61" s="15"/>
      <c r="AA61" s="60"/>
      <c r="AB61" s="57"/>
      <c r="AC61" s="22"/>
      <c r="AD61" s="46"/>
      <c r="AE61" s="17"/>
    </row>
    <row r="62">
      <c r="A62" s="181"/>
      <c r="B62" s="183"/>
      <c r="C62" s="184"/>
      <c r="D62" s="45"/>
      <c r="E62" s="45"/>
      <c r="F62" s="45"/>
      <c r="G62" s="15"/>
      <c r="H62" s="15"/>
      <c r="I62" s="15"/>
      <c r="J62" s="15"/>
      <c r="K62" s="15"/>
      <c r="L62" s="57"/>
      <c r="M62" s="44"/>
      <c r="N62" s="44"/>
      <c r="O62" s="15"/>
      <c r="P62" s="15"/>
      <c r="Q62" s="58"/>
      <c r="R62" s="58"/>
      <c r="S62" s="15"/>
      <c r="T62" s="58"/>
      <c r="U62" s="15"/>
      <c r="V62" s="65"/>
      <c r="W62" s="65"/>
      <c r="X62" s="15"/>
      <c r="Y62" s="15"/>
      <c r="Z62" s="57"/>
      <c r="AA62" s="67"/>
      <c r="AB62" s="57"/>
      <c r="AC62" s="22"/>
      <c r="AD62" s="46"/>
      <c r="AE62" s="17"/>
    </row>
    <row r="63">
      <c r="A63" s="181"/>
      <c r="B63" s="183"/>
      <c r="C63" s="184"/>
      <c r="D63" s="45"/>
      <c r="E63" s="45"/>
      <c r="F63" s="45"/>
      <c r="G63" s="15"/>
      <c r="H63" s="15"/>
      <c r="I63" s="15"/>
      <c r="J63" s="15"/>
      <c r="K63" s="15"/>
      <c r="L63" s="57"/>
      <c r="M63" s="44"/>
      <c r="N63" s="44"/>
      <c r="O63" s="15"/>
      <c r="P63" s="15"/>
      <c r="Q63" s="58"/>
      <c r="R63" s="58"/>
      <c r="S63" s="15"/>
      <c r="T63" s="58"/>
      <c r="U63" s="15"/>
      <c r="V63" s="65"/>
      <c r="W63" s="65"/>
      <c r="X63" s="15"/>
      <c r="Y63" s="15"/>
      <c r="Z63" s="15"/>
      <c r="AA63" s="60"/>
      <c r="AB63" s="57"/>
      <c r="AC63" s="22"/>
      <c r="AD63" s="46"/>
      <c r="AE63" s="17"/>
    </row>
    <row r="64">
      <c r="A64" s="181"/>
      <c r="B64" s="183"/>
      <c r="C64" s="184"/>
      <c r="D64" s="45"/>
      <c r="E64" s="45"/>
      <c r="F64" s="45"/>
      <c r="G64" s="15"/>
      <c r="H64" s="15"/>
      <c r="I64" s="15"/>
      <c r="J64" s="15"/>
      <c r="K64" s="15"/>
      <c r="L64" s="57"/>
      <c r="M64" s="44"/>
      <c r="N64" s="44"/>
      <c r="O64" s="15"/>
      <c r="P64" s="15"/>
      <c r="Q64" s="58"/>
      <c r="R64" s="58"/>
      <c r="S64" s="15"/>
      <c r="T64" s="58"/>
      <c r="U64" s="15"/>
      <c r="V64" s="65"/>
      <c r="W64" s="65"/>
      <c r="X64" s="15"/>
      <c r="Y64" s="15"/>
      <c r="Z64" s="15"/>
      <c r="AA64" s="60"/>
      <c r="AB64" s="57"/>
      <c r="AC64" s="22"/>
      <c r="AD64" s="46"/>
      <c r="AE64" s="17"/>
    </row>
    <row r="65">
      <c r="A65" s="181"/>
      <c r="B65" s="183"/>
      <c r="C65" s="184"/>
      <c r="D65" s="45"/>
      <c r="E65" s="45"/>
      <c r="F65" s="45"/>
      <c r="G65" s="15"/>
      <c r="H65" s="15"/>
      <c r="I65" s="15"/>
      <c r="J65" s="15"/>
      <c r="K65" s="15"/>
      <c r="L65" s="57"/>
      <c r="M65" s="44"/>
      <c r="N65" s="44"/>
      <c r="O65" s="15"/>
      <c r="P65" s="15"/>
      <c r="Q65" s="58"/>
      <c r="R65" s="58"/>
      <c r="S65" s="15"/>
      <c r="T65" s="58"/>
      <c r="U65" s="15"/>
      <c r="V65" s="65"/>
      <c r="W65" s="65"/>
      <c r="X65" s="15"/>
      <c r="Y65" s="15"/>
      <c r="Z65" s="15"/>
      <c r="AA65" s="60"/>
      <c r="AB65" s="57"/>
      <c r="AC65" s="22"/>
      <c r="AD65" s="46"/>
      <c r="AE65" s="17"/>
    </row>
    <row r="66">
      <c r="A66" s="181"/>
      <c r="B66" s="183"/>
      <c r="C66" s="184"/>
      <c r="D66" s="45"/>
      <c r="E66" s="45"/>
      <c r="F66" s="45"/>
      <c r="G66" s="15"/>
      <c r="H66" s="15"/>
      <c r="I66" s="15"/>
      <c r="J66" s="15"/>
      <c r="K66" s="15"/>
      <c r="L66" s="57"/>
      <c r="M66" s="44"/>
      <c r="N66" s="44"/>
      <c r="O66" s="15"/>
      <c r="P66" s="15"/>
      <c r="Q66" s="58"/>
      <c r="R66" s="58"/>
      <c r="S66" s="15"/>
      <c r="T66" s="58"/>
      <c r="U66" s="15"/>
      <c r="V66" s="65"/>
      <c r="W66" s="65"/>
      <c r="X66" s="15"/>
      <c r="Y66" s="15"/>
      <c r="Z66" s="15"/>
      <c r="AA66" s="60"/>
      <c r="AB66" s="57"/>
      <c r="AC66" s="22"/>
      <c r="AD66" s="46"/>
      <c r="AE66" s="17"/>
    </row>
    <row r="67">
      <c r="A67" s="181"/>
      <c r="B67" s="183"/>
      <c r="C67" s="184"/>
      <c r="D67" s="45"/>
      <c r="E67" s="45"/>
      <c r="F67" s="45"/>
      <c r="G67" s="15"/>
      <c r="H67" s="15"/>
      <c r="I67" s="15"/>
      <c r="J67" s="15"/>
      <c r="K67" s="15"/>
      <c r="L67" s="57"/>
      <c r="M67" s="44"/>
      <c r="N67" s="44"/>
      <c r="O67" s="15"/>
      <c r="P67" s="15"/>
      <c r="Q67" s="58"/>
      <c r="R67" s="58"/>
      <c r="S67" s="15"/>
      <c r="T67" s="58"/>
      <c r="U67" s="15"/>
      <c r="V67" s="65"/>
      <c r="W67" s="60"/>
      <c r="X67" s="15"/>
      <c r="Y67" s="15"/>
      <c r="Z67" s="15"/>
      <c r="AA67" s="65"/>
      <c r="AB67" s="57"/>
      <c r="AC67" s="22"/>
      <c r="AD67" s="46"/>
      <c r="AE67" s="17"/>
    </row>
    <row r="68">
      <c r="A68" s="181"/>
      <c r="B68" s="183"/>
      <c r="C68" s="184"/>
      <c r="D68" s="45"/>
      <c r="E68" s="45"/>
      <c r="F68" s="45"/>
      <c r="G68" s="15"/>
      <c r="H68" s="15"/>
      <c r="I68" s="15"/>
      <c r="J68" s="15"/>
      <c r="K68" s="15"/>
      <c r="L68" s="57"/>
      <c r="M68" s="44"/>
      <c r="N68" s="44"/>
      <c r="O68" s="15"/>
      <c r="P68" s="15"/>
      <c r="Q68" s="58"/>
      <c r="R68" s="58"/>
      <c r="S68" s="57"/>
      <c r="T68" s="58"/>
      <c r="U68" s="15"/>
      <c r="V68" s="65"/>
      <c r="W68" s="60"/>
      <c r="X68" s="15"/>
      <c r="Y68" s="15"/>
      <c r="Z68" s="57"/>
      <c r="AA68" s="60"/>
      <c r="AB68" s="57"/>
      <c r="AC68" s="22"/>
      <c r="AD68" s="46"/>
      <c r="AE68" s="17"/>
    </row>
    <row r="69">
      <c r="A69" s="181"/>
      <c r="B69" s="183"/>
      <c r="C69" s="184"/>
      <c r="D69" s="45"/>
      <c r="E69" s="45"/>
      <c r="F69" s="45"/>
      <c r="G69" s="15"/>
      <c r="H69" s="15"/>
      <c r="I69" s="15"/>
      <c r="J69" s="15"/>
      <c r="K69" s="15"/>
      <c r="L69" s="57"/>
      <c r="M69" s="44"/>
      <c r="N69" s="44"/>
      <c r="O69" s="15"/>
      <c r="P69" s="15"/>
      <c r="Q69" s="58"/>
      <c r="R69" s="58"/>
      <c r="S69" s="15"/>
      <c r="T69" s="58"/>
      <c r="U69" s="15"/>
      <c r="V69" s="65"/>
      <c r="W69" s="65"/>
      <c r="X69" s="15"/>
      <c r="Y69" s="15"/>
      <c r="Z69" s="57"/>
      <c r="AA69" s="60"/>
      <c r="AB69" s="57"/>
      <c r="AC69" s="22"/>
      <c r="AD69" s="46"/>
      <c r="AE69" s="17"/>
    </row>
    <row r="70">
      <c r="A70" s="181"/>
      <c r="B70" s="183"/>
      <c r="C70" s="184"/>
      <c r="D70" s="45"/>
      <c r="E70" s="45"/>
      <c r="F70" s="45"/>
      <c r="G70" s="15"/>
      <c r="H70" s="15"/>
      <c r="I70" s="15"/>
      <c r="J70" s="15"/>
      <c r="K70" s="15"/>
      <c r="L70" s="57"/>
      <c r="M70" s="44"/>
      <c r="N70" s="44"/>
      <c r="O70" s="15"/>
      <c r="P70" s="15"/>
      <c r="Q70" s="58"/>
      <c r="R70" s="58"/>
      <c r="S70" s="15"/>
      <c r="T70" s="58"/>
      <c r="U70" s="15"/>
      <c r="V70" s="65"/>
      <c r="W70" s="60"/>
      <c r="X70" s="15"/>
      <c r="Y70" s="15"/>
      <c r="Z70" s="57"/>
      <c r="AA70" s="67"/>
      <c r="AB70" s="57"/>
      <c r="AC70" s="22"/>
      <c r="AD70" s="46"/>
      <c r="AE70" s="17"/>
    </row>
    <row r="71">
      <c r="A71" s="181"/>
      <c r="B71" s="183"/>
      <c r="C71" s="184"/>
      <c r="D71" s="45"/>
      <c r="E71" s="45"/>
      <c r="F71" s="45"/>
      <c r="G71" s="15"/>
      <c r="H71" s="15"/>
      <c r="I71" s="15"/>
      <c r="J71" s="15"/>
      <c r="K71" s="15"/>
      <c r="L71" s="57"/>
      <c r="M71" s="44"/>
      <c r="N71" s="44"/>
      <c r="O71" s="15"/>
      <c r="P71" s="15"/>
      <c r="Q71" s="58"/>
      <c r="R71" s="58"/>
      <c r="S71" s="15"/>
      <c r="T71" s="58"/>
      <c r="U71" s="15"/>
      <c r="V71" s="65"/>
      <c r="W71" s="65"/>
      <c r="X71" s="15"/>
      <c r="Y71" s="15"/>
      <c r="Z71" s="15"/>
      <c r="AA71" s="60"/>
      <c r="AB71" s="57"/>
      <c r="AC71" s="22"/>
      <c r="AD71" s="46"/>
      <c r="AE71" s="17"/>
    </row>
    <row r="72">
      <c r="A72" s="181"/>
      <c r="B72" s="183"/>
      <c r="C72" s="184"/>
      <c r="D72" s="45"/>
      <c r="E72" s="45"/>
      <c r="F72" s="45"/>
      <c r="G72" s="15"/>
      <c r="H72" s="15"/>
      <c r="I72" s="15"/>
      <c r="J72" s="15"/>
      <c r="K72" s="15"/>
      <c r="L72" s="57"/>
      <c r="M72" s="44"/>
      <c r="N72" s="44"/>
      <c r="O72" s="15"/>
      <c r="P72" s="15"/>
      <c r="Q72" s="58"/>
      <c r="R72" s="58"/>
      <c r="S72" s="15"/>
      <c r="T72" s="58"/>
      <c r="U72" s="15"/>
      <c r="V72" s="65"/>
      <c r="W72" s="65"/>
      <c r="X72" s="15"/>
      <c r="Y72" s="15"/>
      <c r="Z72" s="57"/>
      <c r="AA72" s="67"/>
      <c r="AB72" s="57"/>
      <c r="AC72" s="22"/>
      <c r="AD72" s="46"/>
      <c r="AE72" s="17"/>
    </row>
    <row r="73">
      <c r="A73" s="181"/>
      <c r="B73" s="183"/>
      <c r="C73" s="184"/>
      <c r="D73" s="45"/>
      <c r="E73" s="45"/>
      <c r="F73" s="45"/>
      <c r="G73" s="15"/>
      <c r="H73" s="15"/>
      <c r="I73" s="15"/>
      <c r="J73" s="15"/>
      <c r="K73" s="15"/>
      <c r="L73" s="57"/>
      <c r="M73" s="44"/>
      <c r="N73" s="44"/>
      <c r="O73" s="15"/>
      <c r="P73" s="15"/>
      <c r="Q73" s="58"/>
      <c r="R73" s="58"/>
      <c r="S73" s="15"/>
      <c r="T73" s="58"/>
      <c r="U73" s="15"/>
      <c r="V73" s="65"/>
      <c r="W73" s="60"/>
      <c r="X73" s="15"/>
      <c r="Y73" s="15"/>
      <c r="Z73" s="57"/>
      <c r="AA73" s="67"/>
      <c r="AB73" s="57"/>
      <c r="AC73" s="22"/>
      <c r="AD73" s="46"/>
      <c r="AE73" s="17"/>
    </row>
    <row r="74">
      <c r="A74" s="181"/>
      <c r="B74" s="183"/>
      <c r="C74" s="184"/>
      <c r="D74" s="45"/>
      <c r="E74" s="45"/>
      <c r="F74" s="45"/>
      <c r="G74" s="15"/>
      <c r="H74" s="15"/>
      <c r="I74" s="15"/>
      <c r="J74" s="15"/>
      <c r="K74" s="15"/>
      <c r="L74" s="57"/>
      <c r="M74" s="44"/>
      <c r="N74" s="44"/>
      <c r="O74" s="15"/>
      <c r="P74" s="15"/>
      <c r="Q74" s="58"/>
      <c r="R74" s="58"/>
      <c r="S74" s="15"/>
      <c r="T74" s="58"/>
      <c r="U74" s="15"/>
      <c r="V74" s="65"/>
      <c r="W74" s="60"/>
      <c r="X74" s="15"/>
      <c r="Y74" s="15"/>
      <c r="Z74" s="57"/>
      <c r="AA74" s="67"/>
      <c r="AB74" s="57"/>
      <c r="AC74" s="22"/>
      <c r="AD74" s="46"/>
      <c r="AE74" s="17"/>
    </row>
    <row r="75">
      <c r="A75" s="181"/>
      <c r="B75" s="183"/>
      <c r="C75" s="184"/>
      <c r="D75" s="45"/>
      <c r="E75" s="45"/>
      <c r="F75" s="45"/>
      <c r="G75" s="15"/>
      <c r="H75" s="15"/>
      <c r="I75" s="15"/>
      <c r="J75" s="15"/>
      <c r="K75" s="15"/>
      <c r="L75" s="57"/>
      <c r="M75" s="44"/>
      <c r="N75" s="44"/>
      <c r="O75" s="15"/>
      <c r="P75" s="15"/>
      <c r="Q75" s="58"/>
      <c r="R75" s="58"/>
      <c r="S75" s="15"/>
      <c r="T75" s="58"/>
      <c r="U75" s="15"/>
      <c r="V75" s="65"/>
      <c r="W75" s="65"/>
      <c r="X75" s="15"/>
      <c r="Y75" s="15"/>
      <c r="Z75" s="15"/>
      <c r="AA75" s="60"/>
      <c r="AB75" s="57"/>
      <c r="AC75" s="22"/>
      <c r="AD75" s="46"/>
      <c r="AE75" s="17"/>
    </row>
    <row r="76">
      <c r="A76" s="181"/>
      <c r="B76" s="183"/>
      <c r="C76" s="184"/>
      <c r="D76" s="45"/>
      <c r="E76" s="45"/>
      <c r="F76" s="45"/>
      <c r="G76" s="15"/>
      <c r="H76" s="15"/>
      <c r="I76" s="15"/>
      <c r="J76" s="15"/>
      <c r="K76" s="15"/>
      <c r="L76" s="57"/>
      <c r="M76" s="44"/>
      <c r="N76" s="44"/>
      <c r="O76" s="15"/>
      <c r="P76" s="15"/>
      <c r="Q76" s="58"/>
      <c r="R76" s="58"/>
      <c r="S76" s="15"/>
      <c r="T76" s="58"/>
      <c r="U76" s="15"/>
      <c r="V76" s="65"/>
      <c r="W76" s="65"/>
      <c r="X76" s="15"/>
      <c r="Y76" s="15"/>
      <c r="Z76" s="57"/>
      <c r="AA76" s="67"/>
      <c r="AB76" s="57"/>
      <c r="AC76" s="22"/>
      <c r="AD76" s="46"/>
      <c r="AE76" s="17"/>
    </row>
    <row r="77">
      <c r="A77" s="181"/>
      <c r="B77" s="183"/>
      <c r="C77" s="184"/>
      <c r="D77" s="45"/>
      <c r="E77" s="45"/>
      <c r="F77" s="45"/>
      <c r="G77" s="15"/>
      <c r="H77" s="15"/>
      <c r="I77" s="15"/>
      <c r="J77" s="15"/>
      <c r="K77" s="15"/>
      <c r="L77" s="57"/>
      <c r="M77" s="44"/>
      <c r="N77" s="44"/>
      <c r="O77" s="15"/>
      <c r="P77" s="15"/>
      <c r="Q77" s="58"/>
      <c r="R77" s="58"/>
      <c r="S77" s="15"/>
      <c r="T77" s="58"/>
      <c r="U77" s="15"/>
      <c r="V77" s="65"/>
      <c r="W77" s="65"/>
      <c r="X77" s="15"/>
      <c r="Y77" s="15"/>
      <c r="Z77" s="57"/>
      <c r="AA77" s="67"/>
      <c r="AB77" s="57"/>
      <c r="AC77" s="22"/>
      <c r="AD77" s="46"/>
      <c r="AE77" s="17"/>
    </row>
    <row r="78">
      <c r="A78" s="181"/>
      <c r="B78" s="183"/>
      <c r="C78" s="184"/>
      <c r="D78" s="45"/>
      <c r="E78" s="45"/>
      <c r="F78" s="45"/>
      <c r="G78" s="15"/>
      <c r="H78" s="15"/>
      <c r="I78" s="15"/>
      <c r="J78" s="15"/>
      <c r="K78" s="15"/>
      <c r="L78" s="57"/>
      <c r="M78" s="44"/>
      <c r="N78" s="44"/>
      <c r="O78" s="15"/>
      <c r="P78" s="15"/>
      <c r="Q78" s="58"/>
      <c r="R78" s="58"/>
      <c r="S78" s="15"/>
      <c r="T78" s="58"/>
      <c r="U78" s="15"/>
      <c r="V78" s="65"/>
      <c r="W78" s="65"/>
      <c r="X78" s="15"/>
      <c r="Y78" s="15"/>
      <c r="Z78" s="15"/>
      <c r="AA78" s="60"/>
      <c r="AB78" s="57"/>
      <c r="AC78" s="22"/>
      <c r="AD78" s="46"/>
      <c r="AE78" s="17"/>
    </row>
    <row r="79">
      <c r="A79" s="181"/>
      <c r="B79" s="183"/>
      <c r="C79" s="184"/>
      <c r="D79" s="45"/>
      <c r="E79" s="45"/>
      <c r="F79" s="45"/>
      <c r="G79" s="15"/>
      <c r="H79" s="15"/>
      <c r="I79" s="15"/>
      <c r="J79" s="15"/>
      <c r="K79" s="15"/>
      <c r="L79" s="57"/>
      <c r="M79" s="44"/>
      <c r="N79" s="44"/>
      <c r="O79" s="15"/>
      <c r="P79" s="15"/>
      <c r="Q79" s="58"/>
      <c r="R79" s="58"/>
      <c r="S79" s="15"/>
      <c r="T79" s="58"/>
      <c r="U79" s="15"/>
      <c r="V79" s="65"/>
      <c r="W79" s="65"/>
      <c r="X79" s="15"/>
      <c r="Y79" s="15"/>
      <c r="Z79" s="57"/>
      <c r="AA79" s="67"/>
      <c r="AB79" s="57"/>
      <c r="AC79" s="22"/>
      <c r="AD79" s="46"/>
      <c r="AE79" s="17"/>
    </row>
    <row r="80">
      <c r="A80" s="181"/>
      <c r="B80" s="183"/>
      <c r="C80" s="184"/>
      <c r="D80" s="45"/>
      <c r="E80" s="45"/>
      <c r="F80" s="45"/>
      <c r="G80" s="15"/>
      <c r="H80" s="15"/>
      <c r="I80" s="15"/>
      <c r="J80" s="15"/>
      <c r="K80" s="15"/>
      <c r="L80" s="57"/>
      <c r="M80" s="44"/>
      <c r="N80" s="44"/>
      <c r="O80" s="15"/>
      <c r="P80" s="15"/>
      <c r="Q80" s="58"/>
      <c r="R80" s="58"/>
      <c r="S80" s="15"/>
      <c r="T80" s="58"/>
      <c r="U80" s="15"/>
      <c r="V80" s="65"/>
      <c r="W80" s="65"/>
      <c r="X80" s="15"/>
      <c r="Y80" s="15"/>
      <c r="Z80" s="57"/>
      <c r="AA80" s="67"/>
      <c r="AB80" s="57"/>
      <c r="AC80" s="22"/>
      <c r="AD80" s="46"/>
      <c r="AE80" s="17"/>
    </row>
    <row r="81">
      <c r="A81" s="181"/>
      <c r="B81" s="183"/>
      <c r="C81" s="184"/>
      <c r="D81" s="45"/>
      <c r="E81" s="45"/>
      <c r="F81" s="45"/>
      <c r="G81" s="15"/>
      <c r="H81" s="15"/>
      <c r="I81" s="15"/>
      <c r="J81" s="15"/>
      <c r="K81" s="15"/>
      <c r="L81" s="57"/>
      <c r="M81" s="44"/>
      <c r="N81" s="44"/>
      <c r="O81" s="15"/>
      <c r="P81" s="15"/>
      <c r="Q81" s="58"/>
      <c r="R81" s="58"/>
      <c r="S81" s="15"/>
      <c r="T81" s="58"/>
      <c r="U81" s="15"/>
      <c r="V81" s="65"/>
      <c r="W81" s="65"/>
      <c r="X81" s="15"/>
      <c r="Y81" s="15"/>
      <c r="Z81" s="57"/>
      <c r="AA81" s="67"/>
      <c r="AB81" s="57"/>
      <c r="AC81" s="22"/>
      <c r="AD81" s="46"/>
      <c r="AE81" s="17"/>
    </row>
    <row r="82">
      <c r="A82" s="181"/>
      <c r="B82" s="183"/>
      <c r="C82" s="184"/>
      <c r="D82" s="45"/>
      <c r="E82" s="45"/>
      <c r="F82" s="45"/>
      <c r="G82" s="15"/>
      <c r="H82" s="15"/>
      <c r="I82" s="15"/>
      <c r="J82" s="15"/>
      <c r="K82" s="15"/>
      <c r="L82" s="57"/>
      <c r="M82" s="44"/>
      <c r="N82" s="44"/>
      <c r="O82" s="15"/>
      <c r="P82" s="15"/>
      <c r="Q82" s="58"/>
      <c r="R82" s="58"/>
      <c r="S82" s="15"/>
      <c r="T82" s="58"/>
      <c r="U82" s="15"/>
      <c r="V82" s="65"/>
      <c r="W82" s="65"/>
      <c r="X82" s="15"/>
      <c r="Y82" s="15"/>
      <c r="Z82" s="15"/>
      <c r="AA82" s="65"/>
      <c r="AB82" s="57"/>
      <c r="AC82" s="22"/>
      <c r="AD82" s="46"/>
      <c r="AE82" s="17"/>
    </row>
    <row r="83">
      <c r="A83" s="181"/>
      <c r="B83" s="183"/>
      <c r="C83" s="184"/>
      <c r="D83" s="45"/>
      <c r="E83" s="45"/>
      <c r="F83" s="45"/>
      <c r="G83" s="15"/>
      <c r="H83" s="15"/>
      <c r="I83" s="15"/>
      <c r="J83" s="15"/>
      <c r="K83" s="15"/>
      <c r="L83" s="57"/>
      <c r="M83" s="44"/>
      <c r="N83" s="44"/>
      <c r="O83" s="15"/>
      <c r="P83" s="15"/>
      <c r="Q83" s="58"/>
      <c r="R83" s="58"/>
      <c r="S83" s="15"/>
      <c r="T83" s="58"/>
      <c r="U83" s="15"/>
      <c r="V83" s="65"/>
      <c r="W83" s="65"/>
      <c r="X83" s="57"/>
      <c r="Y83" s="15"/>
      <c r="Z83" s="15"/>
      <c r="AA83" s="65"/>
      <c r="AB83" s="57"/>
      <c r="AC83" s="22"/>
      <c r="AD83" s="46"/>
      <c r="AE83" s="17"/>
    </row>
    <row r="84">
      <c r="A84" s="181"/>
      <c r="B84" s="183"/>
      <c r="C84" s="184"/>
      <c r="D84" s="45"/>
      <c r="E84" s="45"/>
      <c r="F84" s="45"/>
      <c r="G84" s="15"/>
      <c r="H84" s="15"/>
      <c r="I84" s="15"/>
      <c r="J84" s="15"/>
      <c r="K84" s="15"/>
      <c r="L84" s="57"/>
      <c r="M84" s="44"/>
      <c r="N84" s="44"/>
      <c r="O84" s="15"/>
      <c r="P84" s="15"/>
      <c r="Q84" s="58"/>
      <c r="R84" s="58"/>
      <c r="S84" s="15"/>
      <c r="T84" s="58"/>
      <c r="U84" s="15"/>
      <c r="V84" s="65"/>
      <c r="W84" s="65"/>
      <c r="X84" s="57"/>
      <c r="Y84" s="15"/>
      <c r="Z84" s="57"/>
      <c r="AA84" s="57"/>
      <c r="AB84" s="57"/>
      <c r="AC84" s="22"/>
      <c r="AD84" s="46"/>
      <c r="AE84" s="17"/>
    </row>
    <row r="85">
      <c r="A85" s="181"/>
      <c r="B85" s="183"/>
      <c r="C85" s="184"/>
      <c r="D85" s="45"/>
      <c r="E85" s="45"/>
      <c r="F85" s="45"/>
      <c r="G85" s="15"/>
      <c r="H85" s="15"/>
      <c r="I85" s="15"/>
      <c r="J85" s="15"/>
      <c r="K85" s="15"/>
      <c r="L85" s="57"/>
      <c r="M85" s="44"/>
      <c r="N85" s="44"/>
      <c r="O85" s="15"/>
      <c r="P85" s="15"/>
      <c r="Q85" s="58"/>
      <c r="R85" s="58"/>
      <c r="S85" s="15"/>
      <c r="T85" s="58"/>
      <c r="U85" s="15"/>
      <c r="V85" s="65"/>
      <c r="W85" s="65"/>
      <c r="X85" s="15"/>
      <c r="Y85" s="15"/>
      <c r="Z85" s="57"/>
      <c r="AA85" s="67"/>
      <c r="AB85" s="57"/>
      <c r="AC85" s="22"/>
      <c r="AD85" s="46"/>
      <c r="AE85" s="17"/>
    </row>
    <row r="86">
      <c r="A86" s="181"/>
      <c r="B86" s="183"/>
      <c r="C86" s="184"/>
      <c r="D86" s="45"/>
      <c r="E86" s="45"/>
      <c r="F86" s="45"/>
      <c r="G86" s="15"/>
      <c r="H86" s="15"/>
      <c r="I86" s="15"/>
      <c r="J86" s="15"/>
      <c r="K86" s="15"/>
      <c r="L86" s="57"/>
      <c r="M86" s="44"/>
      <c r="N86" s="44"/>
      <c r="O86" s="15"/>
      <c r="P86" s="15"/>
      <c r="Q86" s="58"/>
      <c r="R86" s="58"/>
      <c r="S86" s="15"/>
      <c r="T86" s="58"/>
      <c r="U86" s="15"/>
      <c r="V86" s="65"/>
      <c r="W86" s="65"/>
      <c r="X86" s="15"/>
      <c r="Y86" s="15"/>
      <c r="Z86" s="57"/>
      <c r="AA86" s="67"/>
      <c r="AB86" s="57"/>
      <c r="AC86" s="22"/>
      <c r="AD86" s="46"/>
      <c r="AE86" s="17"/>
    </row>
    <row r="87">
      <c r="A87" s="181"/>
      <c r="B87" s="183"/>
      <c r="C87" s="184"/>
      <c r="D87" s="45"/>
      <c r="E87" s="45"/>
      <c r="F87" s="45"/>
      <c r="G87" s="215"/>
      <c r="H87" s="215"/>
      <c r="I87" s="215"/>
      <c r="J87" s="215"/>
      <c r="K87" s="215"/>
      <c r="L87" s="216"/>
      <c r="M87" s="217"/>
      <c r="N87" s="217"/>
      <c r="O87" s="215"/>
      <c r="P87" s="215"/>
      <c r="Q87" s="218"/>
      <c r="R87" s="218"/>
      <c r="S87" s="215"/>
      <c r="T87" s="218"/>
      <c r="U87" s="215"/>
      <c r="V87" s="219"/>
      <c r="W87" s="219"/>
      <c r="X87" s="215"/>
      <c r="Y87" s="215"/>
      <c r="Z87" s="215"/>
      <c r="AA87" s="220"/>
      <c r="AB87" s="216"/>
      <c r="AC87" s="22"/>
      <c r="AD87" s="46"/>
      <c r="AE87" s="17"/>
    </row>
    <row r="88">
      <c r="A88" s="181"/>
      <c r="B88" s="183"/>
      <c r="C88" s="184"/>
      <c r="D88" s="45"/>
      <c r="E88" s="45"/>
      <c r="F88" s="45"/>
      <c r="G88" s="215"/>
      <c r="H88" s="215"/>
      <c r="I88" s="215"/>
      <c r="J88" s="215"/>
      <c r="K88" s="215"/>
      <c r="L88" s="216"/>
      <c r="M88" s="217"/>
      <c r="N88" s="217"/>
      <c r="O88" s="215"/>
      <c r="P88" s="215"/>
      <c r="Q88" s="218"/>
      <c r="R88" s="218"/>
      <c r="S88" s="215"/>
      <c r="T88" s="218"/>
      <c r="U88" s="215"/>
      <c r="V88" s="219"/>
      <c r="W88" s="219"/>
      <c r="X88" s="215"/>
      <c r="Y88" s="215"/>
      <c r="Z88" s="215"/>
      <c r="AA88" s="220"/>
      <c r="AB88" s="216"/>
      <c r="AC88" s="22"/>
      <c r="AD88" s="46"/>
      <c r="AE88" s="17"/>
    </row>
    <row r="89">
      <c r="A89" s="181"/>
      <c r="B89" s="183"/>
      <c r="C89" s="184"/>
      <c r="D89" s="45"/>
      <c r="E89" s="45"/>
      <c r="F89" s="45"/>
      <c r="G89" s="215"/>
      <c r="H89" s="215"/>
      <c r="I89" s="215"/>
      <c r="J89" s="215"/>
      <c r="K89" s="215"/>
      <c r="L89" s="216"/>
      <c r="M89" s="217"/>
      <c r="N89" s="217"/>
      <c r="O89" s="215"/>
      <c r="P89" s="215"/>
      <c r="Q89" s="218"/>
      <c r="R89" s="218"/>
      <c r="S89" s="215"/>
      <c r="T89" s="218"/>
      <c r="U89" s="215"/>
      <c r="V89" s="219"/>
      <c r="W89" s="219"/>
      <c r="X89" s="215"/>
      <c r="Y89" s="215"/>
      <c r="Z89" s="216"/>
      <c r="AA89" s="216"/>
      <c r="AB89" s="216"/>
      <c r="AC89" s="22"/>
      <c r="AD89" s="46"/>
      <c r="AE89" s="17"/>
    </row>
    <row r="90">
      <c r="A90" s="181"/>
      <c r="B90" s="183"/>
      <c r="C90" s="184"/>
      <c r="D90" s="45"/>
      <c r="E90" s="45"/>
      <c r="F90" s="45"/>
      <c r="G90" s="215"/>
      <c r="H90" s="215"/>
      <c r="I90" s="215"/>
      <c r="J90" s="215"/>
      <c r="K90" s="215"/>
      <c r="L90" s="216"/>
      <c r="M90" s="217"/>
      <c r="N90" s="217"/>
      <c r="O90" s="215"/>
      <c r="P90" s="215"/>
      <c r="Q90" s="218"/>
      <c r="R90" s="218"/>
      <c r="S90" s="215"/>
      <c r="T90" s="218"/>
      <c r="U90" s="215"/>
      <c r="V90" s="219"/>
      <c r="W90" s="219"/>
      <c r="X90" s="215"/>
      <c r="Y90" s="215"/>
      <c r="Z90" s="215"/>
      <c r="AA90" s="220"/>
      <c r="AB90" s="216"/>
      <c r="AC90" s="22"/>
      <c r="AD90" s="46"/>
      <c r="AE90" s="17"/>
    </row>
    <row r="91">
      <c r="A91" s="181"/>
      <c r="B91" s="183"/>
      <c r="C91" s="184"/>
      <c r="D91" s="45"/>
      <c r="E91" s="45"/>
      <c r="F91" s="45"/>
      <c r="G91" s="215"/>
      <c r="H91" s="215"/>
      <c r="I91" s="215"/>
      <c r="J91" s="215"/>
      <c r="K91" s="215"/>
      <c r="L91" s="216"/>
      <c r="M91" s="217"/>
      <c r="N91" s="217"/>
      <c r="O91" s="215"/>
      <c r="P91" s="215"/>
      <c r="Q91" s="218"/>
      <c r="R91" s="218"/>
      <c r="S91" s="215"/>
      <c r="T91" s="218"/>
      <c r="U91" s="215"/>
      <c r="V91" s="219"/>
      <c r="W91" s="219"/>
      <c r="X91" s="215"/>
      <c r="Y91" s="215"/>
      <c r="Z91" s="216"/>
      <c r="AA91" s="216"/>
      <c r="AB91" s="216"/>
      <c r="AC91" s="22"/>
      <c r="AD91" s="46"/>
      <c r="AE91" s="17"/>
    </row>
    <row r="92">
      <c r="A92" s="181"/>
      <c r="B92" s="183"/>
      <c r="C92" s="184"/>
      <c r="D92" s="45"/>
      <c r="E92" s="45"/>
      <c r="F92" s="45"/>
      <c r="G92" s="215"/>
      <c r="H92" s="215"/>
      <c r="I92" s="215"/>
      <c r="J92" s="215"/>
      <c r="K92" s="215"/>
      <c r="L92" s="216"/>
      <c r="M92" s="217"/>
      <c r="N92" s="217"/>
      <c r="O92" s="215"/>
      <c r="P92" s="215"/>
      <c r="Q92" s="218"/>
      <c r="R92" s="218"/>
      <c r="S92" s="215"/>
      <c r="T92" s="218"/>
      <c r="U92" s="215"/>
      <c r="V92" s="219"/>
      <c r="W92" s="219"/>
      <c r="X92" s="215"/>
      <c r="Y92" s="215"/>
      <c r="Z92" s="216"/>
      <c r="AA92" s="216"/>
      <c r="AB92" s="216"/>
      <c r="AC92" s="22"/>
      <c r="AD92" s="46"/>
      <c r="AE92" s="17"/>
    </row>
    <row r="93">
      <c r="A93" s="181"/>
      <c r="B93" s="183"/>
      <c r="C93" s="184"/>
      <c r="D93" s="45"/>
      <c r="E93" s="45"/>
      <c r="F93" s="45"/>
      <c r="G93" s="215"/>
      <c r="H93" s="215"/>
      <c r="I93" s="215"/>
      <c r="J93" s="215"/>
      <c r="K93" s="215"/>
      <c r="L93" s="216"/>
      <c r="M93" s="217"/>
      <c r="N93" s="217"/>
      <c r="O93" s="215"/>
      <c r="P93" s="215"/>
      <c r="Q93" s="218"/>
      <c r="R93" s="218"/>
      <c r="S93" s="215"/>
      <c r="T93" s="218"/>
      <c r="U93" s="215"/>
      <c r="V93" s="219"/>
      <c r="W93" s="219"/>
      <c r="X93" s="215"/>
      <c r="Y93" s="215"/>
      <c r="Z93" s="216"/>
      <c r="AA93" s="216"/>
      <c r="AB93" s="216"/>
      <c r="AC93" s="22"/>
      <c r="AD93" s="46"/>
      <c r="AE93" s="17"/>
    </row>
    <row r="94">
      <c r="A94" s="181"/>
      <c r="B94" s="183"/>
      <c r="C94" s="184"/>
      <c r="D94" s="45"/>
      <c r="E94" s="45"/>
      <c r="F94" s="45"/>
      <c r="G94" s="215"/>
      <c r="H94" s="215"/>
      <c r="I94" s="215"/>
      <c r="J94" s="215"/>
      <c r="K94" s="215"/>
      <c r="L94" s="216"/>
      <c r="M94" s="217"/>
      <c r="N94" s="217"/>
      <c r="O94" s="215"/>
      <c r="P94" s="215"/>
      <c r="Q94" s="218"/>
      <c r="R94" s="218"/>
      <c r="S94" s="215"/>
      <c r="T94" s="218"/>
      <c r="U94" s="215"/>
      <c r="V94" s="219"/>
      <c r="W94" s="219"/>
      <c r="X94" s="215"/>
      <c r="Y94" s="215"/>
      <c r="Z94" s="216"/>
      <c r="AA94" s="216"/>
      <c r="AB94" s="216"/>
      <c r="AC94" s="22"/>
      <c r="AD94" s="46"/>
      <c r="AE94" s="17"/>
    </row>
    <row r="95">
      <c r="A95" s="181"/>
      <c r="B95" s="183"/>
      <c r="C95" s="184"/>
      <c r="D95" s="45"/>
      <c r="E95" s="45"/>
      <c r="F95" s="45"/>
      <c r="G95" s="215"/>
      <c r="H95" s="215"/>
      <c r="I95" s="215"/>
      <c r="J95" s="215"/>
      <c r="K95" s="215"/>
      <c r="L95" s="216"/>
      <c r="M95" s="217"/>
      <c r="N95" s="217"/>
      <c r="O95" s="215"/>
      <c r="P95" s="215"/>
      <c r="Q95" s="218"/>
      <c r="R95" s="218"/>
      <c r="S95" s="215"/>
      <c r="T95" s="218"/>
      <c r="U95" s="215"/>
      <c r="V95" s="219"/>
      <c r="W95" s="219"/>
      <c r="X95" s="215"/>
      <c r="Y95" s="215"/>
      <c r="Z95" s="215"/>
      <c r="AA95" s="220"/>
      <c r="AB95" s="216"/>
      <c r="AC95" s="22"/>
      <c r="AD95" s="46"/>
      <c r="AE95" s="17"/>
    </row>
    <row r="96">
      <c r="A96" s="181"/>
      <c r="B96" s="183"/>
      <c r="C96" s="184"/>
      <c r="D96" s="45"/>
      <c r="E96" s="45"/>
      <c r="F96" s="45"/>
      <c r="G96" s="215"/>
      <c r="H96" s="215"/>
      <c r="I96" s="215"/>
      <c r="J96" s="215"/>
      <c r="K96" s="215"/>
      <c r="L96" s="216"/>
      <c r="M96" s="217"/>
      <c r="N96" s="217"/>
      <c r="O96" s="215"/>
      <c r="P96" s="215"/>
      <c r="Q96" s="218"/>
      <c r="R96" s="218"/>
      <c r="S96" s="215"/>
      <c r="T96" s="218"/>
      <c r="U96" s="215"/>
      <c r="V96" s="219"/>
      <c r="W96" s="219"/>
      <c r="X96" s="215"/>
      <c r="Y96" s="215"/>
      <c r="Z96" s="215"/>
      <c r="AA96" s="220"/>
      <c r="AB96" s="216"/>
      <c r="AC96" s="22"/>
      <c r="AD96" s="46"/>
      <c r="AE96" s="17"/>
    </row>
    <row r="97">
      <c r="A97" s="181"/>
      <c r="B97" s="183"/>
      <c r="C97" s="184"/>
      <c r="D97" s="45"/>
      <c r="E97" s="45"/>
      <c r="F97" s="45"/>
      <c r="G97" s="215"/>
      <c r="H97" s="215"/>
      <c r="I97" s="215"/>
      <c r="J97" s="215"/>
      <c r="K97" s="215"/>
      <c r="L97" s="216"/>
      <c r="M97" s="217"/>
      <c r="N97" s="217"/>
      <c r="O97" s="215"/>
      <c r="P97" s="215"/>
      <c r="Q97" s="218"/>
      <c r="R97" s="218"/>
      <c r="S97" s="215"/>
      <c r="T97" s="218"/>
      <c r="U97" s="215"/>
      <c r="V97" s="219"/>
      <c r="W97" s="219"/>
      <c r="X97" s="215"/>
      <c r="Y97" s="215"/>
      <c r="Z97" s="216"/>
      <c r="AA97" s="216"/>
      <c r="AB97" s="216"/>
      <c r="AC97" s="22"/>
      <c r="AD97" s="46"/>
      <c r="AE97" s="17"/>
    </row>
    <row r="98">
      <c r="A98" s="181"/>
      <c r="B98" s="183"/>
      <c r="C98" s="184"/>
      <c r="D98" s="45"/>
      <c r="E98" s="45"/>
      <c r="F98" s="45"/>
      <c r="G98" s="215"/>
      <c r="H98" s="215"/>
      <c r="I98" s="215"/>
      <c r="J98" s="215"/>
      <c r="K98" s="215"/>
      <c r="L98" s="216"/>
      <c r="M98" s="217"/>
      <c r="N98" s="217"/>
      <c r="O98" s="215"/>
      <c r="P98" s="215"/>
      <c r="Q98" s="218"/>
      <c r="R98" s="218"/>
      <c r="S98" s="215"/>
      <c r="T98" s="218"/>
      <c r="U98" s="215"/>
      <c r="V98" s="219"/>
      <c r="W98" s="219"/>
      <c r="X98" s="215"/>
      <c r="Y98" s="215"/>
      <c r="Z98" s="216"/>
      <c r="AA98" s="216"/>
      <c r="AB98" s="216"/>
      <c r="AC98" s="22"/>
      <c r="AD98" s="46"/>
      <c r="AE98" s="17"/>
    </row>
    <row r="99">
      <c r="A99" s="181"/>
      <c r="B99" s="183"/>
      <c r="C99" s="184"/>
      <c r="D99" s="45"/>
      <c r="E99" s="45"/>
      <c r="F99" s="45"/>
      <c r="G99" s="215"/>
      <c r="H99" s="215"/>
      <c r="I99" s="215"/>
      <c r="J99" s="215"/>
      <c r="K99" s="215"/>
      <c r="L99" s="216"/>
      <c r="M99" s="217"/>
      <c r="N99" s="217"/>
      <c r="O99" s="215"/>
      <c r="P99" s="215"/>
      <c r="Q99" s="218"/>
      <c r="R99" s="218"/>
      <c r="S99" s="215"/>
      <c r="T99" s="218"/>
      <c r="U99" s="215"/>
      <c r="V99" s="219"/>
      <c r="W99" s="219"/>
      <c r="X99" s="215"/>
      <c r="Y99" s="215"/>
      <c r="Z99" s="215"/>
      <c r="AA99" s="220"/>
      <c r="AB99" s="216"/>
      <c r="AC99" s="22"/>
      <c r="AD99" s="46"/>
      <c r="AE99" s="17"/>
    </row>
    <row r="100">
      <c r="A100" s="181"/>
      <c r="B100" s="183"/>
      <c r="C100" s="184"/>
      <c r="D100" s="45"/>
      <c r="E100" s="45"/>
      <c r="F100" s="45"/>
      <c r="G100" s="215"/>
      <c r="H100" s="215"/>
      <c r="I100" s="215"/>
      <c r="J100" s="215"/>
      <c r="K100" s="215"/>
      <c r="L100" s="216"/>
      <c r="M100" s="217"/>
      <c r="N100" s="217"/>
      <c r="O100" s="215"/>
      <c r="P100" s="215"/>
      <c r="Q100" s="218"/>
      <c r="R100" s="218"/>
      <c r="S100" s="215"/>
      <c r="T100" s="218"/>
      <c r="U100" s="215"/>
      <c r="V100" s="219"/>
      <c r="W100" s="219"/>
      <c r="X100" s="215"/>
      <c r="Y100" s="215"/>
      <c r="Z100" s="215"/>
      <c r="AA100" s="220"/>
      <c r="AB100" s="216"/>
      <c r="AC100" s="22"/>
      <c r="AD100" s="46"/>
      <c r="AE100" s="17"/>
    </row>
    <row r="101">
      <c r="A101" s="181"/>
      <c r="B101" s="183"/>
      <c r="C101" s="184"/>
      <c r="D101" s="45"/>
      <c r="E101" s="45"/>
      <c r="F101" s="45"/>
      <c r="G101" s="215"/>
      <c r="H101" s="215"/>
      <c r="I101" s="215"/>
      <c r="J101" s="215"/>
      <c r="K101" s="215"/>
      <c r="L101" s="216"/>
      <c r="M101" s="217"/>
      <c r="N101" s="217"/>
      <c r="O101" s="215"/>
      <c r="P101" s="215"/>
      <c r="Q101" s="218"/>
      <c r="R101" s="218"/>
      <c r="S101" s="215"/>
      <c r="T101" s="218"/>
      <c r="U101" s="215"/>
      <c r="V101" s="219"/>
      <c r="W101" s="219"/>
      <c r="X101" s="215"/>
      <c r="Y101" s="215"/>
      <c r="Z101" s="216"/>
      <c r="AA101" s="216"/>
      <c r="AB101" s="216"/>
      <c r="AC101" s="22"/>
      <c r="AD101" s="46"/>
      <c r="AE101" s="17"/>
    </row>
    <row r="102">
      <c r="A102" s="181"/>
      <c r="B102" s="183"/>
      <c r="C102" s="184"/>
      <c r="D102" s="45"/>
      <c r="E102" s="45"/>
      <c r="F102" s="45"/>
      <c r="G102" s="215"/>
      <c r="H102" s="215"/>
      <c r="I102" s="215"/>
      <c r="J102" s="215"/>
      <c r="K102" s="215"/>
      <c r="L102" s="216"/>
      <c r="M102" s="217"/>
      <c r="N102" s="217"/>
      <c r="O102" s="215"/>
      <c r="P102" s="215"/>
      <c r="Q102" s="218"/>
      <c r="R102" s="218"/>
      <c r="S102" s="215"/>
      <c r="T102" s="218"/>
      <c r="U102" s="215"/>
      <c r="V102" s="219"/>
      <c r="W102" s="219"/>
      <c r="X102" s="215"/>
      <c r="Y102" s="215"/>
      <c r="Z102" s="216"/>
      <c r="AA102" s="216"/>
      <c r="AB102" s="216"/>
      <c r="AC102" s="22"/>
      <c r="AD102" s="46"/>
      <c r="AE102" s="17"/>
    </row>
    <row r="103">
      <c r="A103" s="181"/>
      <c r="B103" s="183"/>
      <c r="C103" s="184"/>
      <c r="D103" s="45"/>
      <c r="E103" s="45"/>
      <c r="F103" s="45"/>
      <c r="G103" s="215"/>
      <c r="H103" s="215"/>
      <c r="I103" s="215"/>
      <c r="J103" s="215"/>
      <c r="K103" s="215"/>
      <c r="L103" s="216"/>
      <c r="M103" s="217"/>
      <c r="N103" s="217"/>
      <c r="O103" s="215"/>
      <c r="P103" s="215"/>
      <c r="Q103" s="218"/>
      <c r="R103" s="218"/>
      <c r="S103" s="215"/>
      <c r="T103" s="218"/>
      <c r="U103" s="215"/>
      <c r="V103" s="219"/>
      <c r="W103" s="219"/>
      <c r="X103" s="215"/>
      <c r="Y103" s="215"/>
      <c r="Z103" s="215"/>
      <c r="AA103" s="220"/>
      <c r="AB103" s="216"/>
      <c r="AC103" s="22"/>
      <c r="AD103" s="46"/>
      <c r="AE103" s="17"/>
    </row>
    <row r="104">
      <c r="A104" s="181"/>
      <c r="B104" s="183"/>
      <c r="C104" s="184"/>
      <c r="D104" s="45"/>
      <c r="E104" s="45"/>
      <c r="F104" s="45"/>
      <c r="G104" s="215"/>
      <c r="H104" s="215"/>
      <c r="I104" s="215"/>
      <c r="J104" s="215"/>
      <c r="K104" s="215"/>
      <c r="L104" s="216"/>
      <c r="M104" s="217"/>
      <c r="N104" s="217"/>
      <c r="O104" s="215"/>
      <c r="P104" s="215"/>
      <c r="Q104" s="218"/>
      <c r="R104" s="218"/>
      <c r="S104" s="215"/>
      <c r="T104" s="218"/>
      <c r="U104" s="215"/>
      <c r="V104" s="219"/>
      <c r="W104" s="219"/>
      <c r="X104" s="215"/>
      <c r="Y104" s="215"/>
      <c r="Z104" s="215"/>
      <c r="AA104" s="220"/>
      <c r="AB104" s="216"/>
      <c r="AC104" s="22"/>
      <c r="AD104" s="46"/>
      <c r="AE104" s="17"/>
    </row>
    <row r="105">
      <c r="A105" s="181"/>
      <c r="B105" s="183"/>
      <c r="C105" s="184"/>
      <c r="D105" s="45"/>
      <c r="E105" s="45"/>
      <c r="F105" s="45"/>
      <c r="G105" s="215"/>
      <c r="H105" s="215"/>
      <c r="I105" s="215"/>
      <c r="J105" s="215"/>
      <c r="K105" s="215"/>
      <c r="L105" s="216"/>
      <c r="M105" s="217"/>
      <c r="N105" s="217"/>
      <c r="O105" s="215"/>
      <c r="P105" s="215"/>
      <c r="Q105" s="218"/>
      <c r="R105" s="218"/>
      <c r="S105" s="215"/>
      <c r="T105" s="218"/>
      <c r="U105" s="215"/>
      <c r="V105" s="219"/>
      <c r="W105" s="219"/>
      <c r="X105" s="215"/>
      <c r="Y105" s="215"/>
      <c r="Z105" s="216"/>
      <c r="AA105" s="216"/>
      <c r="AB105" s="216"/>
      <c r="AC105" s="22"/>
      <c r="AD105" s="46"/>
      <c r="AE105" s="17"/>
    </row>
    <row r="106">
      <c r="A106" s="181"/>
      <c r="B106" s="183"/>
      <c r="C106" s="184"/>
      <c r="D106" s="45"/>
      <c r="E106" s="45"/>
      <c r="F106" s="45"/>
      <c r="G106" s="215"/>
      <c r="H106" s="215"/>
      <c r="I106" s="215"/>
      <c r="J106" s="215"/>
      <c r="K106" s="215"/>
      <c r="L106" s="216"/>
      <c r="M106" s="217"/>
      <c r="N106" s="217"/>
      <c r="O106" s="215"/>
      <c r="P106" s="215"/>
      <c r="Q106" s="218"/>
      <c r="R106" s="218"/>
      <c r="S106" s="215"/>
      <c r="T106" s="218"/>
      <c r="U106" s="215"/>
      <c r="V106" s="219"/>
      <c r="W106" s="219"/>
      <c r="X106" s="215"/>
      <c r="Y106" s="215"/>
      <c r="Z106" s="215"/>
      <c r="AA106" s="220"/>
      <c r="AB106" s="216"/>
      <c r="AC106" s="22"/>
      <c r="AD106" s="46"/>
      <c r="AE106" s="17"/>
    </row>
    <row r="107">
      <c r="A107" s="181"/>
      <c r="B107" s="183"/>
      <c r="C107" s="184"/>
      <c r="D107" s="45"/>
      <c r="E107" s="45"/>
      <c r="F107" s="45"/>
      <c r="G107" s="215"/>
      <c r="H107" s="215"/>
      <c r="I107" s="215"/>
      <c r="J107" s="215"/>
      <c r="K107" s="215"/>
      <c r="L107" s="216"/>
      <c r="M107" s="217"/>
      <c r="N107" s="217"/>
      <c r="O107" s="215"/>
      <c r="P107" s="215"/>
      <c r="Q107" s="218"/>
      <c r="R107" s="218"/>
      <c r="S107" s="215"/>
      <c r="T107" s="218"/>
      <c r="U107" s="215"/>
      <c r="V107" s="219"/>
      <c r="W107" s="219"/>
      <c r="X107" s="215"/>
      <c r="Y107" s="215"/>
      <c r="Z107" s="216"/>
      <c r="AA107" s="216"/>
      <c r="AB107" s="216"/>
      <c r="AC107" s="22"/>
      <c r="AD107" s="46"/>
      <c r="AE107" s="17"/>
    </row>
    <row r="108">
      <c r="A108" s="181"/>
      <c r="B108" s="183"/>
      <c r="C108" s="184"/>
      <c r="D108" s="45"/>
      <c r="E108" s="45"/>
      <c r="F108" s="45"/>
      <c r="G108" s="215"/>
      <c r="H108" s="215"/>
      <c r="I108" s="215"/>
      <c r="J108" s="215"/>
      <c r="K108" s="215"/>
      <c r="L108" s="216"/>
      <c r="M108" s="217"/>
      <c r="N108" s="217"/>
      <c r="O108" s="215"/>
      <c r="P108" s="215"/>
      <c r="Q108" s="218"/>
      <c r="R108" s="218"/>
      <c r="S108" s="215"/>
      <c r="T108" s="218"/>
      <c r="U108" s="215"/>
      <c r="V108" s="219"/>
      <c r="W108" s="219"/>
      <c r="X108" s="215"/>
      <c r="Y108" s="215"/>
      <c r="Z108" s="215"/>
      <c r="AA108" s="220"/>
      <c r="AB108" s="216"/>
      <c r="AC108" s="22"/>
      <c r="AD108" s="46"/>
      <c r="AE108" s="17"/>
    </row>
    <row r="109">
      <c r="A109" s="181"/>
      <c r="B109" s="183"/>
      <c r="C109" s="184"/>
      <c r="D109" s="45"/>
      <c r="E109" s="45"/>
      <c r="F109" s="45"/>
      <c r="G109" s="215"/>
      <c r="H109" s="215"/>
      <c r="I109" s="215"/>
      <c r="J109" s="215"/>
      <c r="K109" s="215"/>
      <c r="L109" s="216"/>
      <c r="M109" s="217"/>
      <c r="N109" s="217"/>
      <c r="O109" s="215"/>
      <c r="P109" s="215"/>
      <c r="Q109" s="218"/>
      <c r="R109" s="218"/>
      <c r="S109" s="215"/>
      <c r="T109" s="218"/>
      <c r="U109" s="215"/>
      <c r="V109" s="219"/>
      <c r="W109" s="219"/>
      <c r="X109" s="215"/>
      <c r="Y109" s="215"/>
      <c r="Z109" s="216"/>
      <c r="AA109" s="216"/>
      <c r="AB109" s="216"/>
      <c r="AC109" s="22"/>
      <c r="AD109" s="46"/>
      <c r="AE109" s="17"/>
    </row>
    <row r="110">
      <c r="A110" s="181"/>
      <c r="B110" s="183"/>
      <c r="C110" s="184"/>
      <c r="D110" s="45"/>
      <c r="E110" s="45"/>
      <c r="F110" s="45"/>
      <c r="G110" s="215"/>
      <c r="H110" s="215"/>
      <c r="I110" s="215"/>
      <c r="J110" s="215"/>
      <c r="K110" s="215"/>
      <c r="L110" s="216"/>
      <c r="M110" s="217"/>
      <c r="N110" s="217"/>
      <c r="O110" s="215"/>
      <c r="P110" s="215"/>
      <c r="Q110" s="218"/>
      <c r="R110" s="218"/>
      <c r="S110" s="215"/>
      <c r="T110" s="218"/>
      <c r="U110" s="215"/>
      <c r="V110" s="219"/>
      <c r="W110" s="219"/>
      <c r="X110" s="215"/>
      <c r="Y110" s="215"/>
      <c r="Z110" s="216"/>
      <c r="AA110" s="216"/>
      <c r="AB110" s="216"/>
      <c r="AC110" s="22"/>
      <c r="AD110" s="46"/>
      <c r="AE110" s="17"/>
    </row>
    <row r="111">
      <c r="A111" s="181"/>
      <c r="B111" s="183"/>
      <c r="C111" s="184"/>
      <c r="D111" s="45"/>
      <c r="E111" s="45"/>
      <c r="F111" s="45"/>
      <c r="G111" s="215"/>
      <c r="H111" s="215"/>
      <c r="I111" s="215"/>
      <c r="J111" s="215"/>
      <c r="K111" s="215"/>
      <c r="L111" s="216"/>
      <c r="M111" s="217"/>
      <c r="N111" s="217"/>
      <c r="O111" s="215"/>
      <c r="P111" s="215"/>
      <c r="Q111" s="218"/>
      <c r="R111" s="218"/>
      <c r="S111" s="215"/>
      <c r="T111" s="218"/>
      <c r="U111" s="215"/>
      <c r="V111" s="219"/>
      <c r="W111" s="219"/>
      <c r="X111" s="215"/>
      <c r="Y111" s="215"/>
      <c r="Z111" s="216"/>
      <c r="AA111" s="216"/>
      <c r="AB111" s="216"/>
      <c r="AC111" s="22"/>
      <c r="AD111" s="46"/>
      <c r="AE111" s="17"/>
    </row>
    <row r="112">
      <c r="A112" s="181"/>
      <c r="B112" s="183"/>
      <c r="C112" s="184"/>
      <c r="D112" s="45"/>
      <c r="E112" s="45"/>
      <c r="F112" s="45"/>
      <c r="G112" s="215"/>
      <c r="H112" s="215"/>
      <c r="I112" s="215"/>
      <c r="J112" s="215"/>
      <c r="K112" s="215"/>
      <c r="L112" s="216"/>
      <c r="M112" s="217"/>
      <c r="N112" s="217"/>
      <c r="O112" s="215"/>
      <c r="P112" s="215"/>
      <c r="Q112" s="218"/>
      <c r="R112" s="218"/>
      <c r="S112" s="215"/>
      <c r="T112" s="218"/>
      <c r="U112" s="215"/>
      <c r="V112" s="219"/>
      <c r="W112" s="219"/>
      <c r="X112" s="215"/>
      <c r="Y112" s="215"/>
      <c r="Z112" s="216"/>
      <c r="AA112" s="216"/>
      <c r="AB112" s="216"/>
      <c r="AC112" s="22"/>
      <c r="AD112" s="46"/>
      <c r="AE112" s="17"/>
    </row>
    <row r="113">
      <c r="A113" s="181"/>
      <c r="B113" s="183"/>
      <c r="C113" s="184"/>
      <c r="D113" s="45"/>
      <c r="E113" s="45"/>
      <c r="F113" s="45"/>
      <c r="G113" s="215"/>
      <c r="H113" s="215"/>
      <c r="I113" s="215"/>
      <c r="J113" s="215"/>
      <c r="K113" s="215"/>
      <c r="L113" s="216"/>
      <c r="M113" s="217"/>
      <c r="N113" s="217"/>
      <c r="O113" s="215"/>
      <c r="P113" s="215"/>
      <c r="Q113" s="218"/>
      <c r="R113" s="218"/>
      <c r="S113" s="215"/>
      <c r="T113" s="218"/>
      <c r="U113" s="215"/>
      <c r="V113" s="219"/>
      <c r="W113" s="219"/>
      <c r="X113" s="215"/>
      <c r="Y113" s="215"/>
      <c r="Z113" s="216"/>
      <c r="AA113" s="216"/>
      <c r="AB113" s="216"/>
      <c r="AC113" s="22"/>
      <c r="AD113" s="46"/>
      <c r="AE113" s="17"/>
    </row>
    <row r="114">
      <c r="A114" s="181"/>
      <c r="B114" s="183"/>
      <c r="C114" s="184"/>
      <c r="D114" s="45"/>
      <c r="E114" s="45"/>
      <c r="F114" s="45"/>
      <c r="G114" s="215"/>
      <c r="H114" s="215"/>
      <c r="I114" s="215"/>
      <c r="J114" s="215"/>
      <c r="K114" s="215"/>
      <c r="L114" s="216"/>
      <c r="M114" s="217"/>
      <c r="N114" s="217"/>
      <c r="O114" s="215"/>
      <c r="P114" s="215"/>
      <c r="Q114" s="218"/>
      <c r="R114" s="218"/>
      <c r="S114" s="215"/>
      <c r="T114" s="218"/>
      <c r="U114" s="215"/>
      <c r="V114" s="219"/>
      <c r="W114" s="219"/>
      <c r="X114" s="215"/>
      <c r="Y114" s="215"/>
      <c r="Z114" s="216"/>
      <c r="AA114" s="216"/>
      <c r="AB114" s="216"/>
      <c r="AC114" s="22"/>
      <c r="AD114" s="46"/>
      <c r="AE114" s="17"/>
    </row>
    <row r="115">
      <c r="A115" s="181"/>
      <c r="B115" s="183"/>
      <c r="C115" s="184"/>
      <c r="D115" s="45"/>
      <c r="E115" s="45"/>
      <c r="F115" s="45"/>
      <c r="G115" s="215"/>
      <c r="H115" s="215"/>
      <c r="I115" s="215"/>
      <c r="J115" s="215"/>
      <c r="K115" s="215"/>
      <c r="L115" s="216"/>
      <c r="M115" s="217"/>
      <c r="N115" s="217"/>
      <c r="O115" s="215"/>
      <c r="P115" s="215"/>
      <c r="Q115" s="218"/>
      <c r="R115" s="218"/>
      <c r="S115" s="215"/>
      <c r="T115" s="218"/>
      <c r="U115" s="215"/>
      <c r="V115" s="219"/>
      <c r="W115" s="219"/>
      <c r="X115" s="215"/>
      <c r="Y115" s="215"/>
      <c r="Z115" s="215"/>
      <c r="AA115" s="220"/>
      <c r="AB115" s="216"/>
      <c r="AC115" s="22"/>
      <c r="AD115" s="46"/>
      <c r="AE115" s="17"/>
    </row>
    <row r="116">
      <c r="A116" s="181"/>
      <c r="B116" s="183"/>
      <c r="C116" s="184"/>
      <c r="D116" s="45"/>
      <c r="E116" s="45"/>
      <c r="F116" s="45"/>
      <c r="G116" s="215"/>
      <c r="H116" s="215"/>
      <c r="I116" s="215"/>
      <c r="J116" s="215"/>
      <c r="K116" s="215"/>
      <c r="L116" s="216"/>
      <c r="M116" s="217"/>
      <c r="N116" s="217"/>
      <c r="O116" s="215"/>
      <c r="P116" s="215"/>
      <c r="Q116" s="218"/>
      <c r="R116" s="218"/>
      <c r="S116" s="215"/>
      <c r="T116" s="218"/>
      <c r="U116" s="215"/>
      <c r="V116" s="219"/>
      <c r="W116" s="219"/>
      <c r="X116" s="215"/>
      <c r="Y116" s="215"/>
      <c r="Z116" s="215"/>
      <c r="AA116" s="220"/>
      <c r="AB116" s="216"/>
      <c r="AC116" s="22"/>
      <c r="AD116" s="46"/>
      <c r="AE116" s="17"/>
    </row>
    <row r="117">
      <c r="A117" s="181"/>
      <c r="B117" s="183"/>
      <c r="C117" s="184"/>
      <c r="D117" s="45"/>
      <c r="E117" s="45"/>
      <c r="F117" s="45"/>
      <c r="G117" s="215"/>
      <c r="H117" s="215"/>
      <c r="I117" s="215"/>
      <c r="J117" s="215"/>
      <c r="K117" s="215"/>
      <c r="L117" s="216"/>
      <c r="M117" s="217"/>
      <c r="N117" s="217"/>
      <c r="O117" s="215"/>
      <c r="P117" s="215"/>
      <c r="Q117" s="218"/>
      <c r="R117" s="218"/>
      <c r="S117" s="215"/>
      <c r="T117" s="218"/>
      <c r="U117" s="215"/>
      <c r="V117" s="219"/>
      <c r="W117" s="219"/>
      <c r="X117" s="215"/>
      <c r="Y117" s="215"/>
      <c r="Z117" s="215"/>
      <c r="AA117" s="220"/>
      <c r="AB117" s="216"/>
      <c r="AC117" s="22"/>
      <c r="AD117" s="46"/>
      <c r="AE117" s="17"/>
    </row>
    <row r="118">
      <c r="A118" s="181"/>
      <c r="B118" s="183"/>
      <c r="C118" s="184"/>
      <c r="D118" s="45"/>
      <c r="E118" s="45"/>
      <c r="F118" s="45"/>
      <c r="G118" s="215"/>
      <c r="H118" s="215"/>
      <c r="I118" s="215"/>
      <c r="J118" s="215"/>
      <c r="K118" s="215"/>
      <c r="L118" s="216"/>
      <c r="M118" s="217"/>
      <c r="N118" s="217"/>
      <c r="O118" s="215"/>
      <c r="P118" s="215"/>
      <c r="Q118" s="218"/>
      <c r="R118" s="218"/>
      <c r="S118" s="215"/>
      <c r="T118" s="218"/>
      <c r="U118" s="215"/>
      <c r="V118" s="219"/>
      <c r="W118" s="219"/>
      <c r="X118" s="215"/>
      <c r="Y118" s="215"/>
      <c r="Z118" s="216"/>
      <c r="AA118" s="216"/>
      <c r="AB118" s="216"/>
      <c r="AC118" s="22"/>
      <c r="AD118" s="46"/>
      <c r="AE118" s="17"/>
    </row>
    <row r="119">
      <c r="A119" s="181"/>
      <c r="B119" s="183"/>
      <c r="C119" s="184"/>
      <c r="D119" s="45"/>
      <c r="E119" s="45"/>
      <c r="F119" s="45"/>
      <c r="G119" s="215"/>
      <c r="H119" s="215"/>
      <c r="I119" s="215"/>
      <c r="J119" s="215"/>
      <c r="K119" s="215"/>
      <c r="L119" s="216"/>
      <c r="M119" s="217"/>
      <c r="N119" s="217"/>
      <c r="O119" s="215"/>
      <c r="P119" s="215"/>
      <c r="Q119" s="218"/>
      <c r="R119" s="218"/>
      <c r="S119" s="215"/>
      <c r="T119" s="218"/>
      <c r="U119" s="215"/>
      <c r="V119" s="219"/>
      <c r="W119" s="219"/>
      <c r="X119" s="215"/>
      <c r="Y119" s="215"/>
      <c r="Z119" s="216"/>
      <c r="AA119" s="216"/>
      <c r="AB119" s="216"/>
      <c r="AC119" s="22"/>
      <c r="AD119" s="46"/>
      <c r="AE119" s="17"/>
    </row>
    <row r="120">
      <c r="A120" s="181"/>
      <c r="B120" s="183"/>
      <c r="C120" s="184"/>
      <c r="D120" s="45"/>
      <c r="E120" s="45"/>
      <c r="F120" s="45"/>
      <c r="G120" s="215"/>
      <c r="H120" s="215"/>
      <c r="I120" s="215"/>
      <c r="J120" s="215"/>
      <c r="K120" s="215"/>
      <c r="L120" s="216"/>
      <c r="M120" s="217"/>
      <c r="N120" s="217"/>
      <c r="O120" s="215"/>
      <c r="P120" s="215"/>
      <c r="Q120" s="218"/>
      <c r="R120" s="218"/>
      <c r="S120" s="215"/>
      <c r="T120" s="218"/>
      <c r="U120" s="215"/>
      <c r="V120" s="219"/>
      <c r="W120" s="219"/>
      <c r="X120" s="215"/>
      <c r="Y120" s="215"/>
      <c r="Z120" s="216"/>
      <c r="AA120" s="216"/>
      <c r="AB120" s="216"/>
      <c r="AC120" s="22"/>
      <c r="AD120" s="46"/>
      <c r="AE120" s="17"/>
    </row>
    <row r="121">
      <c r="A121" s="181"/>
      <c r="B121" s="183"/>
      <c r="C121" s="184"/>
      <c r="D121" s="45"/>
      <c r="E121" s="45"/>
      <c r="F121" s="45"/>
      <c r="G121" s="215"/>
      <c r="H121" s="215"/>
      <c r="I121" s="215"/>
      <c r="J121" s="215"/>
      <c r="K121" s="215"/>
      <c r="L121" s="216"/>
      <c r="M121" s="217"/>
      <c r="N121" s="217"/>
      <c r="O121" s="215"/>
      <c r="P121" s="215"/>
      <c r="Q121" s="218"/>
      <c r="R121" s="218"/>
      <c r="S121" s="215"/>
      <c r="T121" s="218"/>
      <c r="U121" s="215"/>
      <c r="V121" s="219"/>
      <c r="W121" s="219"/>
      <c r="X121" s="215"/>
      <c r="Y121" s="215"/>
      <c r="Z121" s="215"/>
      <c r="AA121" s="220"/>
      <c r="AB121" s="216"/>
      <c r="AC121" s="22"/>
      <c r="AD121" s="46"/>
      <c r="AE121" s="17"/>
    </row>
    <row r="122">
      <c r="A122" s="181"/>
      <c r="B122" s="183"/>
      <c r="C122" s="184"/>
      <c r="D122" s="45"/>
      <c r="E122" s="45"/>
      <c r="F122" s="45"/>
      <c r="G122" s="215"/>
      <c r="H122" s="215"/>
      <c r="I122" s="215"/>
      <c r="J122" s="215"/>
      <c r="K122" s="215"/>
      <c r="L122" s="216"/>
      <c r="M122" s="217"/>
      <c r="N122" s="217"/>
      <c r="O122" s="215"/>
      <c r="P122" s="215"/>
      <c r="Q122" s="218"/>
      <c r="R122" s="218"/>
      <c r="S122" s="215"/>
      <c r="T122" s="218"/>
      <c r="U122" s="215"/>
      <c r="V122" s="219"/>
      <c r="W122" s="219"/>
      <c r="X122" s="215"/>
      <c r="Y122" s="215"/>
      <c r="Z122" s="215"/>
      <c r="AA122" s="220"/>
      <c r="AB122" s="216"/>
      <c r="AC122" s="22"/>
      <c r="AD122" s="46"/>
      <c r="AE122" s="17"/>
    </row>
    <row r="123">
      <c r="A123" s="181"/>
      <c r="B123" s="183"/>
      <c r="C123" s="184"/>
      <c r="D123" s="45"/>
      <c r="E123" s="45"/>
      <c r="F123" s="45"/>
      <c r="G123" s="215"/>
      <c r="H123" s="215"/>
      <c r="I123" s="215"/>
      <c r="J123" s="215"/>
      <c r="K123" s="215"/>
      <c r="L123" s="216"/>
      <c r="M123" s="217"/>
      <c r="N123" s="217"/>
      <c r="O123" s="215"/>
      <c r="P123" s="215"/>
      <c r="Q123" s="218"/>
      <c r="R123" s="218"/>
      <c r="S123" s="215"/>
      <c r="T123" s="218"/>
      <c r="U123" s="215"/>
      <c r="V123" s="219"/>
      <c r="W123" s="219"/>
      <c r="X123" s="215"/>
      <c r="Y123" s="215"/>
      <c r="Z123" s="216"/>
      <c r="AA123" s="216"/>
      <c r="AB123" s="216"/>
      <c r="AC123" s="22"/>
      <c r="AD123" s="46"/>
      <c r="AE123" s="17"/>
    </row>
    <row r="124">
      <c r="A124" s="181"/>
      <c r="B124" s="183"/>
      <c r="C124" s="184"/>
      <c r="D124" s="45"/>
      <c r="E124" s="45"/>
      <c r="F124" s="45"/>
      <c r="G124" s="215"/>
      <c r="H124" s="215"/>
      <c r="I124" s="215"/>
      <c r="J124" s="215"/>
      <c r="K124" s="215"/>
      <c r="L124" s="216"/>
      <c r="M124" s="217"/>
      <c r="N124" s="217"/>
      <c r="O124" s="215"/>
      <c r="P124" s="215"/>
      <c r="Q124" s="218"/>
      <c r="R124" s="218"/>
      <c r="S124" s="215"/>
      <c r="T124" s="218"/>
      <c r="U124" s="215"/>
      <c r="V124" s="219"/>
      <c r="W124" s="219"/>
      <c r="X124" s="215"/>
      <c r="Y124" s="215"/>
      <c r="Z124" s="216"/>
      <c r="AA124" s="219"/>
      <c r="AB124" s="216"/>
      <c r="AC124" s="22"/>
      <c r="AD124" s="46"/>
      <c r="AE124" s="17"/>
    </row>
    <row r="125">
      <c r="A125" s="181"/>
      <c r="B125" s="183"/>
      <c r="C125" s="184"/>
      <c r="D125" s="45"/>
      <c r="E125" s="45"/>
      <c r="F125" s="45"/>
      <c r="G125" s="215"/>
      <c r="H125" s="215"/>
      <c r="I125" s="215"/>
      <c r="J125" s="215"/>
      <c r="K125" s="215"/>
      <c r="L125" s="216"/>
      <c r="M125" s="217"/>
      <c r="N125" s="217"/>
      <c r="O125" s="215"/>
      <c r="P125" s="215"/>
      <c r="Q125" s="218"/>
      <c r="R125" s="218"/>
      <c r="S125" s="215"/>
      <c r="T125" s="218"/>
      <c r="U125" s="215"/>
      <c r="V125" s="219"/>
      <c r="W125" s="219"/>
      <c r="X125" s="216"/>
      <c r="Y125" s="215"/>
      <c r="Z125" s="216"/>
      <c r="AA125" s="216"/>
      <c r="AB125" s="216"/>
      <c r="AC125" s="22"/>
      <c r="AD125" s="46"/>
      <c r="AE125" s="17"/>
    </row>
    <row r="126">
      <c r="A126" s="181"/>
      <c r="B126" s="183"/>
      <c r="C126" s="184"/>
      <c r="D126" s="45"/>
      <c r="E126" s="45"/>
      <c r="F126" s="45"/>
      <c r="G126" s="215"/>
      <c r="H126" s="215"/>
      <c r="I126" s="215"/>
      <c r="J126" s="215"/>
      <c r="K126" s="215"/>
      <c r="L126" s="216"/>
      <c r="M126" s="217"/>
      <c r="N126" s="217"/>
      <c r="O126" s="215"/>
      <c r="P126" s="215"/>
      <c r="Q126" s="218"/>
      <c r="R126" s="218"/>
      <c r="S126" s="215"/>
      <c r="T126" s="218"/>
      <c r="U126" s="215"/>
      <c r="V126" s="219"/>
      <c r="W126" s="219"/>
      <c r="X126" s="215"/>
      <c r="Y126" s="215"/>
      <c r="Z126" s="215"/>
      <c r="AA126" s="220"/>
      <c r="AB126" s="216"/>
      <c r="AC126" s="22"/>
      <c r="AD126" s="46"/>
      <c r="AE126" s="17"/>
    </row>
    <row r="127">
      <c r="A127" s="181"/>
      <c r="B127" s="183"/>
      <c r="C127" s="184"/>
      <c r="D127" s="45"/>
      <c r="E127" s="45"/>
      <c r="F127" s="45"/>
      <c r="G127" s="215"/>
      <c r="H127" s="215"/>
      <c r="I127" s="215"/>
      <c r="J127" s="215"/>
      <c r="K127" s="215"/>
      <c r="L127" s="216"/>
      <c r="M127" s="217"/>
      <c r="N127" s="217"/>
      <c r="O127" s="215"/>
      <c r="P127" s="215"/>
      <c r="Q127" s="218"/>
      <c r="R127" s="218"/>
      <c r="S127" s="215"/>
      <c r="T127" s="218"/>
      <c r="U127" s="215"/>
      <c r="V127" s="219"/>
      <c r="W127" s="219"/>
      <c r="X127" s="215"/>
      <c r="Y127" s="215"/>
      <c r="Z127" s="215"/>
      <c r="AA127" s="220"/>
      <c r="AB127" s="216"/>
      <c r="AC127" s="22"/>
      <c r="AD127" s="46"/>
      <c r="AE127" s="17"/>
    </row>
    <row r="128">
      <c r="A128" s="181"/>
      <c r="B128" s="183"/>
      <c r="C128" s="184"/>
      <c r="D128" s="45"/>
      <c r="E128" s="45"/>
      <c r="F128" s="45"/>
      <c r="G128" s="215"/>
      <c r="H128" s="215"/>
      <c r="I128" s="215"/>
      <c r="J128" s="215"/>
      <c r="K128" s="215"/>
      <c r="L128" s="216"/>
      <c r="M128" s="217"/>
      <c r="N128" s="217"/>
      <c r="O128" s="215"/>
      <c r="P128" s="215"/>
      <c r="Q128" s="218"/>
      <c r="R128" s="218"/>
      <c r="S128" s="215"/>
      <c r="T128" s="218"/>
      <c r="U128" s="215"/>
      <c r="V128" s="219"/>
      <c r="W128" s="219"/>
      <c r="X128" s="215"/>
      <c r="Y128" s="215"/>
      <c r="Z128" s="216"/>
      <c r="AA128" s="216"/>
      <c r="AB128" s="216"/>
      <c r="AC128" s="22"/>
      <c r="AD128" s="46"/>
      <c r="AE128" s="17"/>
    </row>
    <row r="129">
      <c r="A129" s="181"/>
      <c r="B129" s="183"/>
      <c r="C129" s="184"/>
      <c r="D129" s="45"/>
      <c r="E129" s="45"/>
      <c r="F129" s="45"/>
      <c r="G129" s="215"/>
      <c r="H129" s="215"/>
      <c r="I129" s="215"/>
      <c r="J129" s="215"/>
      <c r="K129" s="215"/>
      <c r="L129" s="216"/>
      <c r="M129" s="217"/>
      <c r="N129" s="217"/>
      <c r="O129" s="215"/>
      <c r="P129" s="215"/>
      <c r="Q129" s="218"/>
      <c r="R129" s="218"/>
      <c r="S129" s="215"/>
      <c r="T129" s="218"/>
      <c r="U129" s="215"/>
      <c r="V129" s="219"/>
      <c r="W129" s="219"/>
      <c r="X129" s="215"/>
      <c r="Y129" s="215"/>
      <c r="Z129" s="216"/>
      <c r="AA129" s="216"/>
      <c r="AB129" s="216"/>
      <c r="AC129" s="22"/>
      <c r="AD129" s="46"/>
      <c r="AE129" s="17"/>
    </row>
    <row r="130">
      <c r="A130" s="181"/>
      <c r="B130" s="183"/>
      <c r="C130" s="184"/>
      <c r="D130" s="45"/>
      <c r="E130" s="45"/>
      <c r="F130" s="45"/>
      <c r="G130" s="215"/>
      <c r="H130" s="215"/>
      <c r="I130" s="215"/>
      <c r="J130" s="215"/>
      <c r="K130" s="215"/>
      <c r="L130" s="216"/>
      <c r="M130" s="217"/>
      <c r="N130" s="217"/>
      <c r="O130" s="215"/>
      <c r="P130" s="215"/>
      <c r="Q130" s="218"/>
      <c r="R130" s="218"/>
      <c r="S130" s="215"/>
      <c r="T130" s="218"/>
      <c r="U130" s="215"/>
      <c r="V130" s="219"/>
      <c r="W130" s="219"/>
      <c r="X130" s="215"/>
      <c r="Y130" s="215"/>
      <c r="Z130" s="216"/>
      <c r="AA130" s="216"/>
      <c r="AB130" s="216"/>
      <c r="AC130" s="22"/>
      <c r="AD130" s="46"/>
      <c r="AE130" s="17"/>
    </row>
    <row r="131">
      <c r="A131" s="181"/>
      <c r="B131" s="183"/>
      <c r="C131" s="184"/>
      <c r="D131" s="45"/>
      <c r="E131" s="45"/>
      <c r="F131" s="45"/>
      <c r="G131" s="215"/>
      <c r="H131" s="215"/>
      <c r="I131" s="215"/>
      <c r="J131" s="215"/>
      <c r="K131" s="215"/>
      <c r="L131" s="216"/>
      <c r="M131" s="217"/>
      <c r="N131" s="217"/>
      <c r="O131" s="215"/>
      <c r="P131" s="215"/>
      <c r="Q131" s="218"/>
      <c r="R131" s="218"/>
      <c r="S131" s="215"/>
      <c r="T131" s="218"/>
      <c r="U131" s="215"/>
      <c r="V131" s="219"/>
      <c r="W131" s="219"/>
      <c r="X131" s="215"/>
      <c r="Y131" s="215"/>
      <c r="Z131" s="215"/>
      <c r="AA131" s="219"/>
      <c r="AB131" s="216"/>
      <c r="AC131" s="22"/>
      <c r="AD131" s="46"/>
      <c r="AE131" s="17"/>
    </row>
    <row r="132">
      <c r="A132" s="181"/>
      <c r="B132" s="183"/>
      <c r="C132" s="184"/>
      <c r="D132" s="45"/>
      <c r="E132" s="45"/>
      <c r="F132" s="45"/>
      <c r="G132" s="215"/>
      <c r="H132" s="215"/>
      <c r="I132" s="215"/>
      <c r="J132" s="215"/>
      <c r="K132" s="215"/>
      <c r="L132" s="216"/>
      <c r="M132" s="217"/>
      <c r="N132" s="217"/>
      <c r="O132" s="215"/>
      <c r="P132" s="215"/>
      <c r="Q132" s="218"/>
      <c r="R132" s="218"/>
      <c r="S132" s="215"/>
      <c r="T132" s="218"/>
      <c r="U132" s="215"/>
      <c r="V132" s="219"/>
      <c r="W132" s="219"/>
      <c r="X132" s="215"/>
      <c r="Y132" s="215"/>
      <c r="Z132" s="216"/>
      <c r="AA132" s="216"/>
      <c r="AB132" s="216"/>
      <c r="AC132" s="22"/>
      <c r="AD132" s="46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93" t="s">
        <v>112</v>
      </c>
      <c r="B1" s="4"/>
      <c r="C1" s="6"/>
      <c r="D1" s="8"/>
      <c r="E1" s="6"/>
      <c r="F1" s="6"/>
      <c r="G1" s="6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</row>
    <row r="2">
      <c r="A2" s="20"/>
      <c r="B2" s="21"/>
      <c r="C2" s="6"/>
      <c r="D2" s="8"/>
      <c r="E2" s="6"/>
      <c r="F2" s="6"/>
      <c r="G2" s="6"/>
      <c r="H2" s="12">
        <v>2025.0</v>
      </c>
      <c r="T2" s="25">
        <v>2026.0</v>
      </c>
      <c r="AF2" s="25">
        <v>2027.0</v>
      </c>
      <c r="AR2" s="25">
        <v>2028.0</v>
      </c>
      <c r="BD2" s="25">
        <v>2029.0</v>
      </c>
      <c r="BP2" s="25">
        <v>2030.0</v>
      </c>
      <c r="CB2" s="25"/>
      <c r="CC2" s="25"/>
      <c r="CD2" s="25"/>
    </row>
    <row r="3">
      <c r="A3" s="107" t="s">
        <v>14</v>
      </c>
      <c r="B3" s="107" t="s">
        <v>6</v>
      </c>
      <c r="C3" s="110" t="s">
        <v>16</v>
      </c>
      <c r="D3" s="112" t="s">
        <v>18</v>
      </c>
      <c r="E3" s="110" t="s">
        <v>19</v>
      </c>
      <c r="F3" s="115" t="s">
        <v>20</v>
      </c>
      <c r="G3" s="110" t="s">
        <v>21</v>
      </c>
      <c r="H3" s="107" t="s">
        <v>22</v>
      </c>
      <c r="I3" s="107" t="s">
        <v>23</v>
      </c>
      <c r="J3" s="107" t="s">
        <v>24</v>
      </c>
      <c r="K3" s="107" t="s">
        <v>25</v>
      </c>
      <c r="L3" s="107" t="s">
        <v>28</v>
      </c>
      <c r="M3" s="107" t="s">
        <v>29</v>
      </c>
      <c r="N3" s="107" t="s">
        <v>30</v>
      </c>
      <c r="O3" s="107" t="s">
        <v>31</v>
      </c>
      <c r="P3" s="107" t="s">
        <v>33</v>
      </c>
      <c r="Q3" s="107" t="s">
        <v>34</v>
      </c>
      <c r="R3" s="107" t="s">
        <v>36</v>
      </c>
      <c r="S3" s="107" t="s">
        <v>37</v>
      </c>
      <c r="T3" s="107" t="s">
        <v>22</v>
      </c>
      <c r="U3" s="107" t="s">
        <v>23</v>
      </c>
      <c r="V3" s="107" t="s">
        <v>24</v>
      </c>
      <c r="W3" s="107" t="s">
        <v>25</v>
      </c>
      <c r="X3" s="107" t="s">
        <v>28</v>
      </c>
      <c r="Y3" s="107" t="s">
        <v>29</v>
      </c>
      <c r="Z3" s="125" t="s">
        <v>30</v>
      </c>
      <c r="AA3" s="107" t="s">
        <v>31</v>
      </c>
      <c r="AB3" s="107" t="s">
        <v>33</v>
      </c>
      <c r="AC3" s="107" t="s">
        <v>34</v>
      </c>
      <c r="AD3" s="107" t="s">
        <v>36</v>
      </c>
      <c r="AE3" s="107" t="s">
        <v>37</v>
      </c>
      <c r="AF3" s="126" t="s">
        <v>22</v>
      </c>
      <c r="AG3" s="126" t="s">
        <v>23</v>
      </c>
      <c r="AH3" s="126" t="s">
        <v>24</v>
      </c>
      <c r="AI3" s="126" t="s">
        <v>25</v>
      </c>
      <c r="AJ3" s="126" t="s">
        <v>28</v>
      </c>
      <c r="AK3" s="126" t="s">
        <v>29</v>
      </c>
      <c r="AL3" s="126" t="s">
        <v>30</v>
      </c>
      <c r="AM3" s="126" t="s">
        <v>31</v>
      </c>
      <c r="AN3" s="126" t="s">
        <v>33</v>
      </c>
      <c r="AO3" s="126" t="s">
        <v>34</v>
      </c>
      <c r="AP3" s="126" t="s">
        <v>36</v>
      </c>
      <c r="AQ3" s="126" t="s">
        <v>37</v>
      </c>
      <c r="AR3" s="126" t="s">
        <v>22</v>
      </c>
      <c r="AS3" s="126" t="s">
        <v>23</v>
      </c>
      <c r="AT3" s="126" t="s">
        <v>24</v>
      </c>
      <c r="AU3" s="126" t="s">
        <v>25</v>
      </c>
      <c r="AV3" s="126" t="s">
        <v>28</v>
      </c>
      <c r="AW3" s="126" t="s">
        <v>29</v>
      </c>
      <c r="AX3" s="126" t="s">
        <v>30</v>
      </c>
      <c r="AY3" s="126" t="s">
        <v>31</v>
      </c>
      <c r="AZ3" s="126" t="s">
        <v>33</v>
      </c>
      <c r="BA3" s="126" t="s">
        <v>34</v>
      </c>
      <c r="BB3" s="126" t="s">
        <v>36</v>
      </c>
      <c r="BC3" s="126" t="s">
        <v>37</v>
      </c>
      <c r="BD3" s="128" t="s">
        <v>22</v>
      </c>
      <c r="BE3" s="128" t="s">
        <v>23</v>
      </c>
      <c r="BF3" s="128" t="s">
        <v>24</v>
      </c>
      <c r="BG3" s="128" t="s">
        <v>25</v>
      </c>
      <c r="BH3" s="128" t="s">
        <v>28</v>
      </c>
      <c r="BI3" s="128" t="s">
        <v>29</v>
      </c>
      <c r="BJ3" s="128" t="s">
        <v>30</v>
      </c>
      <c r="BK3" s="128" t="s">
        <v>31</v>
      </c>
      <c r="BL3" s="128" t="s">
        <v>33</v>
      </c>
      <c r="BM3" s="128" t="s">
        <v>34</v>
      </c>
      <c r="BN3" s="128" t="s">
        <v>36</v>
      </c>
      <c r="BO3" s="128" t="s">
        <v>37</v>
      </c>
      <c r="BP3" s="128" t="s">
        <v>22</v>
      </c>
      <c r="BQ3" s="128" t="s">
        <v>23</v>
      </c>
      <c r="BR3" s="128" t="s">
        <v>24</v>
      </c>
      <c r="BS3" s="128" t="s">
        <v>25</v>
      </c>
      <c r="BT3" s="128" t="s">
        <v>28</v>
      </c>
      <c r="BU3" s="128" t="s">
        <v>29</v>
      </c>
      <c r="BV3" s="128" t="s">
        <v>30</v>
      </c>
      <c r="BW3" s="128" t="s">
        <v>31</v>
      </c>
      <c r="BX3" s="128" t="s">
        <v>33</v>
      </c>
      <c r="BY3" s="128" t="s">
        <v>34</v>
      </c>
      <c r="BZ3" s="128" t="s">
        <v>36</v>
      </c>
      <c r="CA3" s="128" t="s">
        <v>37</v>
      </c>
      <c r="CB3" s="132" t="s">
        <v>146</v>
      </c>
      <c r="CC3" s="132" t="s">
        <v>58</v>
      </c>
      <c r="CD3" s="134"/>
    </row>
    <row r="4">
      <c r="A4" s="53" t="s">
        <v>114</v>
      </c>
      <c r="B4" s="53">
        <f>VLOOKUP(A4,SILOMS!C:F,4,0)</f>
        <v>2743</v>
      </c>
      <c r="C4" s="59">
        <f>VLOOKUP(A4,SILOMS!O:Q,3,0)</f>
        <v>183.8715278</v>
      </c>
      <c r="D4" s="63">
        <f>IF(C4*24&lt;1500,1500-(C4*24),IF(C4*24&lt;3000,3000-(C4*24),4500-(C4*24)))
</f>
        <v>87.08333333</v>
      </c>
      <c r="E4" s="53">
        <f>VLOOKUP(B4,'Hora por anv'!B:D,3,0)</f>
        <v>95.14042553</v>
      </c>
      <c r="F4" s="66">
        <f>E4*'Hora por anv'!$H$1</f>
        <v>447.16</v>
      </c>
      <c r="G4" s="68">
        <f t="shared" ref="G4:G42" si="1">D4/E4</f>
        <v>0.9153136834</v>
      </c>
      <c r="H4" s="69">
        <v>1.0</v>
      </c>
      <c r="I4" s="69">
        <v>1.0</v>
      </c>
      <c r="J4" s="69">
        <v>1.0</v>
      </c>
      <c r="K4" s="69"/>
      <c r="L4" s="69"/>
      <c r="M4" s="70"/>
      <c r="N4" s="70"/>
      <c r="O4" s="71"/>
      <c r="Q4" s="72" t="s">
        <v>83</v>
      </c>
      <c r="R4" s="138"/>
      <c r="S4" s="71"/>
      <c r="T4" s="75"/>
      <c r="U4" s="75"/>
      <c r="V4" s="75"/>
      <c r="W4" s="75"/>
      <c r="X4" s="75"/>
      <c r="Y4" s="75"/>
      <c r="Z4" s="75"/>
      <c r="AA4" s="139"/>
      <c r="AB4" s="77" t="s">
        <v>51</v>
      </c>
      <c r="AC4" s="75"/>
      <c r="AD4" s="75"/>
      <c r="AE4" s="75"/>
      <c r="AF4" s="79"/>
      <c r="AG4" s="79"/>
      <c r="AH4" s="79"/>
      <c r="AI4" s="79"/>
      <c r="AJ4" s="79"/>
      <c r="AK4" s="80"/>
      <c r="AL4" s="79"/>
      <c r="AM4" s="79"/>
      <c r="AN4" s="79"/>
      <c r="AO4" s="79"/>
      <c r="AP4" s="79"/>
      <c r="AQ4" s="79"/>
      <c r="AR4" s="141"/>
      <c r="AS4" s="141"/>
      <c r="AT4" s="141"/>
      <c r="AU4" s="141"/>
      <c r="AV4" s="141"/>
      <c r="AW4" s="141"/>
      <c r="AX4" s="141"/>
      <c r="AY4" s="141"/>
      <c r="AZ4" s="141"/>
      <c r="BA4" s="141"/>
      <c r="BB4" s="141"/>
      <c r="BC4" s="141"/>
      <c r="BD4" s="80"/>
      <c r="BE4" s="80"/>
      <c r="BF4" s="80"/>
      <c r="BG4" s="80"/>
      <c r="BH4" s="80"/>
      <c r="BI4" s="80"/>
      <c r="BJ4" s="80"/>
      <c r="BK4" s="80"/>
      <c r="BL4" s="80"/>
      <c r="BM4" s="80"/>
      <c r="BN4" s="80"/>
      <c r="BO4" s="80"/>
      <c r="BP4" s="141"/>
      <c r="BQ4" s="141"/>
      <c r="BR4" s="141"/>
      <c r="BS4" s="141"/>
      <c r="BT4" s="141"/>
      <c r="BU4" s="141"/>
      <c r="BV4" s="141"/>
      <c r="BW4" s="141"/>
      <c r="BX4" s="141"/>
      <c r="BY4" s="141"/>
      <c r="BZ4" s="141"/>
      <c r="CA4" s="141"/>
      <c r="CB4" s="133"/>
      <c r="CC4" s="133" t="s">
        <v>167</v>
      </c>
      <c r="CD4" s="133" t="s">
        <v>148</v>
      </c>
    </row>
    <row r="5" hidden="1">
      <c r="A5" s="53" t="s">
        <v>59</v>
      </c>
      <c r="B5" s="53" t="b">
        <f>VLOOKUP(A5,SILOMS!C:F,4,0)</f>
        <v>0</v>
      </c>
      <c r="C5" s="59">
        <f>VLOOKUP(A5,SILOMS!O:Q,3,0)</f>
        <v>185.4131944</v>
      </c>
      <c r="D5" s="63">
        <f>IF(C5*24&lt;1500,1500-(C5*24),IF(C5*24&lt;3000,3000-(C5*24),4450-(C5*24)))
</f>
        <v>0.08333333333</v>
      </c>
      <c r="E5" s="53" t="str">
        <f>VLOOKUP(B5,'Hora por anv'!B:D,3,0)</f>
        <v>#N/A</v>
      </c>
      <c r="F5" s="66" t="str">
        <f>E5*'Hora por anv'!$H$1</f>
        <v>#N/A</v>
      </c>
      <c r="G5" s="68" t="str">
        <f t="shared" si="1"/>
        <v>#N/A</v>
      </c>
      <c r="H5" s="69" t="s">
        <v>79</v>
      </c>
      <c r="I5" s="69" t="s">
        <v>79</v>
      </c>
      <c r="J5" s="69" t="s">
        <v>79</v>
      </c>
      <c r="K5" s="69" t="s">
        <v>79</v>
      </c>
      <c r="L5" s="69" t="s">
        <v>79</v>
      </c>
      <c r="M5" s="70"/>
      <c r="N5" s="70"/>
      <c r="O5" s="71"/>
      <c r="Q5" s="72" t="s">
        <v>83</v>
      </c>
      <c r="R5" s="153"/>
      <c r="S5" s="71"/>
      <c r="T5" s="75"/>
      <c r="U5" s="75"/>
      <c r="V5" s="75"/>
      <c r="W5" s="75"/>
      <c r="X5" s="75"/>
      <c r="Y5" s="77" t="s">
        <v>51</v>
      </c>
      <c r="Z5" s="75"/>
      <c r="AA5" s="75"/>
      <c r="AB5" s="75"/>
      <c r="AC5" s="75"/>
      <c r="AD5" s="75"/>
      <c r="AE5" s="75"/>
      <c r="AF5" s="79"/>
      <c r="AG5" s="79"/>
      <c r="AH5" s="80"/>
      <c r="AI5" s="79"/>
      <c r="AJ5" s="79"/>
      <c r="AK5" s="79"/>
      <c r="AL5" s="79"/>
      <c r="AM5" s="79"/>
      <c r="AN5" s="79"/>
      <c r="AO5" s="79"/>
      <c r="AP5" s="79"/>
      <c r="AQ5" s="79"/>
      <c r="AR5" s="141"/>
      <c r="AS5" s="141"/>
      <c r="AT5" s="141"/>
      <c r="AU5" s="141"/>
      <c r="AV5" s="141"/>
      <c r="AW5" s="141"/>
      <c r="AX5" s="141"/>
      <c r="AY5" s="141"/>
      <c r="AZ5" s="141"/>
      <c r="BA5" s="141"/>
      <c r="BB5" s="141"/>
      <c r="BC5" s="141"/>
      <c r="BD5" s="80"/>
      <c r="BE5" s="80"/>
      <c r="BF5" s="80"/>
      <c r="BG5" s="80"/>
      <c r="BH5" s="80"/>
      <c r="BI5" s="80"/>
      <c r="BJ5" s="80"/>
      <c r="BK5" s="80"/>
      <c r="BL5" s="80"/>
      <c r="BM5" s="80"/>
      <c r="BN5" s="80"/>
      <c r="BO5" s="80"/>
      <c r="BP5" s="141"/>
      <c r="BQ5" s="141"/>
      <c r="BR5" s="141"/>
      <c r="BS5" s="141"/>
      <c r="BT5" s="141"/>
      <c r="BU5" s="141"/>
      <c r="BV5" s="141"/>
      <c r="BW5" s="141"/>
      <c r="BX5" s="141"/>
      <c r="BY5" s="141"/>
      <c r="BZ5" s="141"/>
      <c r="CA5" s="141"/>
      <c r="CB5" s="81"/>
      <c r="CC5" s="81" t="s">
        <v>92</v>
      </c>
      <c r="CD5" s="83" t="s">
        <v>93</v>
      </c>
    </row>
    <row r="6">
      <c r="A6" s="53" t="s">
        <v>103</v>
      </c>
      <c r="B6" s="53">
        <f>VLOOKUP(A6,SILOMS!C:F,4,0)</f>
        <v>2740</v>
      </c>
      <c r="C6" s="59">
        <f>VLOOKUP(A6,SILOMS!O:Q,3,0)</f>
        <v>137.5729167</v>
      </c>
      <c r="D6" s="63">
        <f>IF(C6*24&lt;1941,1941-(C6*24),IF(C6*24&lt;3441,3441-(C6*24),4250-(C6*24)))
</f>
        <v>139.25</v>
      </c>
      <c r="E6" s="53">
        <f>VLOOKUP(B6,'Hora por anv'!B:D,3,0)</f>
        <v>55.52851064</v>
      </c>
      <c r="F6" s="66">
        <f>E6*'Hora por anv'!$H$1</f>
        <v>260.984</v>
      </c>
      <c r="G6" s="68">
        <f t="shared" si="1"/>
        <v>2.50772078</v>
      </c>
      <c r="H6" s="69">
        <v>1.0</v>
      </c>
      <c r="I6" s="69">
        <v>1.0</v>
      </c>
      <c r="J6" s="69">
        <v>1.0</v>
      </c>
      <c r="K6" s="69"/>
      <c r="L6" s="69"/>
      <c r="M6" s="70"/>
      <c r="N6" s="70"/>
      <c r="O6" s="71"/>
      <c r="Q6" s="71"/>
      <c r="R6" s="71"/>
      <c r="S6" s="71"/>
      <c r="T6" s="75"/>
      <c r="U6" s="75"/>
      <c r="V6" s="75"/>
      <c r="W6" s="75"/>
      <c r="X6" s="75">
        <v>17.3</v>
      </c>
      <c r="Y6" s="75">
        <v>16.0</v>
      </c>
      <c r="Z6" s="163"/>
      <c r="AA6" s="135"/>
      <c r="AB6" s="75"/>
      <c r="AC6" s="75"/>
      <c r="AD6" s="166" t="s">
        <v>163</v>
      </c>
      <c r="AE6" s="75">
        <v>16.3</v>
      </c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41"/>
      <c r="AS6" s="141"/>
      <c r="AT6" s="141"/>
      <c r="AU6" s="141"/>
      <c r="AV6" s="141"/>
      <c r="AW6" s="77" t="s">
        <v>51</v>
      </c>
      <c r="AX6" s="141"/>
      <c r="AY6" s="139"/>
      <c r="AZ6" s="141"/>
      <c r="BA6" s="141"/>
      <c r="BB6" s="141"/>
      <c r="BC6" s="141"/>
      <c r="BD6" s="80"/>
      <c r="BE6" s="80"/>
      <c r="BF6" s="80"/>
      <c r="BG6" s="80"/>
      <c r="BH6" s="80"/>
      <c r="BI6" s="80"/>
      <c r="BJ6" s="80"/>
      <c r="BK6" s="80"/>
      <c r="BL6" s="80"/>
      <c r="BM6" s="80"/>
      <c r="BN6" s="80"/>
      <c r="BO6" s="80"/>
      <c r="BP6" s="141"/>
      <c r="BQ6" s="141"/>
      <c r="BR6" s="141"/>
      <c r="BS6" s="141"/>
      <c r="BT6" s="141"/>
      <c r="BU6" s="141"/>
      <c r="BV6" s="141"/>
      <c r="BW6" s="141"/>
      <c r="BX6" s="141"/>
      <c r="BY6" s="141"/>
      <c r="BZ6" s="141"/>
      <c r="CA6" s="141"/>
      <c r="CB6" s="145" t="s">
        <v>197</v>
      </c>
      <c r="CC6" s="145" t="s">
        <v>164</v>
      </c>
      <c r="CD6" s="101" t="s">
        <v>165</v>
      </c>
    </row>
    <row r="7">
      <c r="A7" s="53" t="s">
        <v>116</v>
      </c>
      <c r="B7" s="53">
        <f>VLOOKUP(A7,SILOMS!C:F,4,0)</f>
        <v>2709</v>
      </c>
      <c r="C7" s="59">
        <f>VLOOKUP(A7,SILOMS!O:Q,3,0)</f>
        <v>114.8020833</v>
      </c>
      <c r="D7" s="63">
        <f>IF(C7*24&lt;1500,1500-(C7*24),IF(C7*24&lt;2903,2903-(C7*24),4000-(C7*24)))
</f>
        <v>147.75</v>
      </c>
      <c r="E7" s="53">
        <f>VLOOKUP(B7,'Hora por anv'!B:D,3,0)</f>
        <v>51.37446809</v>
      </c>
      <c r="F7" s="66">
        <f>E7*'Hora por anv'!$H$1</f>
        <v>241.46</v>
      </c>
      <c r="G7" s="68">
        <f t="shared" si="1"/>
        <v>2.875942185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72" t="s">
        <v>83</v>
      </c>
      <c r="R7" s="71"/>
      <c r="S7" s="71"/>
      <c r="T7" s="75"/>
      <c r="U7" s="141"/>
      <c r="V7" s="75"/>
      <c r="W7" s="75"/>
      <c r="X7" s="75">
        <v>34.2</v>
      </c>
      <c r="Y7" s="75">
        <v>22.0</v>
      </c>
      <c r="Z7" s="163"/>
      <c r="AA7" s="75"/>
      <c r="AB7" s="135"/>
      <c r="AC7" s="75"/>
      <c r="AD7" s="166" t="s">
        <v>163</v>
      </c>
      <c r="AE7" s="75">
        <v>27.1</v>
      </c>
      <c r="AF7" s="79"/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141"/>
      <c r="AS7" s="141"/>
      <c r="AT7" s="141"/>
      <c r="AU7" s="141"/>
      <c r="AV7" s="141"/>
      <c r="AW7" s="141"/>
      <c r="AX7" s="141"/>
      <c r="AY7" s="141"/>
      <c r="AZ7" s="141"/>
      <c r="BA7" s="141"/>
      <c r="BB7" s="141"/>
      <c r="BC7" s="141"/>
      <c r="BD7" s="80"/>
      <c r="BE7" s="80"/>
      <c r="BF7" s="79"/>
      <c r="BG7" s="80"/>
      <c r="BH7" s="80"/>
      <c r="BI7" s="80"/>
      <c r="BJ7" s="80"/>
      <c r="BK7" s="80"/>
      <c r="BL7" s="80"/>
      <c r="BM7" s="80"/>
      <c r="BN7" s="80"/>
      <c r="BO7" s="80"/>
      <c r="BP7" s="141"/>
      <c r="BQ7" s="141"/>
      <c r="BR7" s="141"/>
      <c r="BS7" s="141"/>
      <c r="BT7" s="141"/>
      <c r="BU7" s="141"/>
      <c r="BV7" s="141"/>
      <c r="BW7" s="141"/>
      <c r="BX7" s="141"/>
      <c r="BY7" s="141"/>
      <c r="BZ7" s="141"/>
      <c r="CA7" s="141"/>
      <c r="CB7" s="133" t="s">
        <v>205</v>
      </c>
      <c r="CC7" s="133" t="s">
        <v>206</v>
      </c>
      <c r="CD7" s="81" t="s">
        <v>193</v>
      </c>
    </row>
    <row r="8">
      <c r="A8" s="53" t="s">
        <v>121</v>
      </c>
      <c r="B8" s="53">
        <f>VLOOKUP(A8,SILOMS!C:F,4,0)</f>
        <v>2736</v>
      </c>
      <c r="C8" s="59">
        <f>VLOOKUP(A8,SILOMS!O:Q,3,0)</f>
        <v>166.3472222</v>
      </c>
      <c r="D8" s="63">
        <f>IF(C8*24&lt;1500,1500-(C8*24),IF(C8*24&lt;3000,3000-(C8*24),4200-(C8*24)))
</f>
        <v>207.6666667</v>
      </c>
      <c r="E8" s="53">
        <f>VLOOKUP(B8,'Hora por anv'!B:D,3,0)</f>
        <v>55.52851064</v>
      </c>
      <c r="F8" s="66">
        <f>E8*'Hora por anv'!$H$1</f>
        <v>260.984</v>
      </c>
      <c r="G8" s="68">
        <f t="shared" si="1"/>
        <v>3.739820576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/>
      <c r="R8" s="71"/>
      <c r="S8" s="71"/>
      <c r="T8" s="75"/>
      <c r="U8" s="75"/>
      <c r="V8" s="75"/>
      <c r="W8" s="75"/>
      <c r="X8" s="75"/>
      <c r="Y8" s="75"/>
      <c r="Z8" s="163"/>
      <c r="AA8" s="135"/>
      <c r="AB8" s="75"/>
      <c r="AC8" s="75"/>
      <c r="AD8" s="75"/>
      <c r="AE8" s="77" t="s">
        <v>51</v>
      </c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41"/>
      <c r="AS8" s="141"/>
      <c r="AT8" s="141"/>
      <c r="AU8" s="141"/>
      <c r="AV8" s="141"/>
      <c r="AW8" s="141"/>
      <c r="AX8" s="141"/>
      <c r="AY8" s="192"/>
      <c r="AZ8" s="141"/>
      <c r="BA8" s="141"/>
      <c r="BB8" s="141"/>
      <c r="BC8" s="141"/>
      <c r="BD8" s="80"/>
      <c r="BE8" s="80"/>
      <c r="BF8" s="80"/>
      <c r="BG8" s="80"/>
      <c r="BH8" s="80"/>
      <c r="BI8" s="80"/>
      <c r="BJ8" s="80"/>
      <c r="BK8" s="80"/>
      <c r="BL8" s="80"/>
      <c r="BM8" s="80"/>
      <c r="BN8" s="80"/>
      <c r="BO8" s="80"/>
      <c r="BP8" s="141"/>
      <c r="BQ8" s="141"/>
      <c r="BR8" s="141"/>
      <c r="BS8" s="141"/>
      <c r="BT8" s="141"/>
      <c r="BU8" s="141"/>
      <c r="BV8" s="141"/>
      <c r="BW8" s="141"/>
      <c r="BX8" s="141"/>
      <c r="BY8" s="141"/>
      <c r="BZ8" s="141"/>
      <c r="CA8" s="141"/>
      <c r="CB8" s="123"/>
      <c r="CC8" s="123" t="s">
        <v>210</v>
      </c>
      <c r="CD8" s="137" t="s">
        <v>211</v>
      </c>
    </row>
    <row r="9">
      <c r="A9" s="53" t="s">
        <v>110</v>
      </c>
      <c r="B9" s="53">
        <f>VLOOKUP(A9,SILOMS!C:F,4,0)</f>
        <v>2722</v>
      </c>
      <c r="C9" s="59">
        <f>VLOOKUP(A9,SILOMS!O:Q,3,0)</f>
        <v>173.2673611</v>
      </c>
      <c r="D9" s="63">
        <f>IF(C9*24&lt;1500,1500-(C9*24),IF(C9*24&lt;3000,3000-(C9*24),4400-(C9*24)))
</f>
        <v>241.5833333</v>
      </c>
      <c r="E9" s="53">
        <f>VLOOKUP(B9,'Hora por anv'!B:D,3,0)</f>
        <v>59.24680851</v>
      </c>
      <c r="F9" s="66">
        <f>E9*'Hora por anv'!$H$1</f>
        <v>278.46</v>
      </c>
      <c r="G9" s="68">
        <f t="shared" si="1"/>
        <v>4.077575475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2" t="s">
        <v>83</v>
      </c>
      <c r="R9" s="71"/>
      <c r="S9" s="71"/>
      <c r="T9" s="75"/>
      <c r="U9" s="75"/>
      <c r="V9" s="75"/>
      <c r="W9" s="75"/>
      <c r="X9" s="75"/>
      <c r="Y9" s="75"/>
      <c r="Z9" s="163"/>
      <c r="AA9" s="75"/>
      <c r="AB9" s="75"/>
      <c r="AC9" s="75"/>
      <c r="AD9" s="75"/>
      <c r="AE9" s="77" t="s">
        <v>51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41"/>
      <c r="AS9" s="141"/>
      <c r="AT9" s="141"/>
      <c r="AU9" s="141"/>
      <c r="AV9" s="141"/>
      <c r="AW9" s="141"/>
      <c r="AX9" s="141"/>
      <c r="AY9" s="141"/>
      <c r="AZ9" s="141"/>
      <c r="BA9" s="141"/>
      <c r="BB9" s="141"/>
      <c r="BC9" s="141"/>
      <c r="BD9" s="80"/>
      <c r="BE9" s="80"/>
      <c r="BF9" s="80"/>
      <c r="BG9" s="80"/>
      <c r="BH9" s="80"/>
      <c r="BI9" s="80"/>
      <c r="BJ9" s="80"/>
      <c r="BK9" s="80"/>
      <c r="BL9" s="80"/>
      <c r="BM9" s="80"/>
      <c r="BN9" s="80"/>
      <c r="BO9" s="80"/>
      <c r="BP9" s="141"/>
      <c r="BQ9" s="141"/>
      <c r="BR9" s="141"/>
      <c r="BS9" s="141"/>
      <c r="BT9" s="141"/>
      <c r="BU9" s="141"/>
      <c r="BV9" s="141"/>
      <c r="BW9" s="141"/>
      <c r="BX9" s="141"/>
      <c r="BY9" s="141"/>
      <c r="BZ9" s="141"/>
      <c r="CA9" s="141"/>
      <c r="CB9" s="124"/>
      <c r="CC9" s="124"/>
      <c r="CD9" s="137" t="s">
        <v>200</v>
      </c>
    </row>
    <row r="10">
      <c r="A10" s="200" t="s">
        <v>26</v>
      </c>
      <c r="B10" s="200">
        <f>VLOOKUP(A10,SILOMS!C:F,4,0)</f>
        <v>2741</v>
      </c>
      <c r="C10" s="201">
        <f>VLOOKUP(A10,SILOMS!O:Q,3,0)</f>
        <v>161.9444444</v>
      </c>
      <c r="D10" s="202">
        <f>IF(C10*24&lt;1500,1500-(C10*24),IF(C10*24&lt;3000,3000-(C10*24),4200-(C10*24)))
</f>
        <v>313.3333333</v>
      </c>
      <c r="E10" s="200">
        <f>VLOOKUP(B10,'Hora por anv'!B:D,3,0)</f>
        <v>55.52851064</v>
      </c>
      <c r="F10" s="204">
        <f>E10*'Hora por anv'!$H$1</f>
        <v>260.984</v>
      </c>
      <c r="G10" s="205">
        <f t="shared" si="1"/>
        <v>5.642746937</v>
      </c>
      <c r="H10" s="77" t="s">
        <v>79</v>
      </c>
      <c r="I10" s="77" t="s">
        <v>79</v>
      </c>
      <c r="J10" s="77" t="s">
        <v>79</v>
      </c>
      <c r="K10" s="77" t="s">
        <v>79</v>
      </c>
      <c r="L10" s="77" t="s">
        <v>79</v>
      </c>
      <c r="M10" s="77"/>
      <c r="N10" s="77"/>
      <c r="O10" s="77"/>
      <c r="P10" s="206"/>
      <c r="Q10" s="207" t="s">
        <v>83</v>
      </c>
      <c r="R10" s="77"/>
      <c r="S10" s="77"/>
      <c r="T10" s="77"/>
      <c r="U10" s="77"/>
      <c r="V10" s="77"/>
      <c r="W10" s="77"/>
      <c r="X10" s="77"/>
      <c r="Y10" s="77"/>
      <c r="Z10" s="208"/>
      <c r="AA10" s="209" t="s">
        <v>217</v>
      </c>
      <c r="AB10" s="158"/>
      <c r="AC10" s="77"/>
      <c r="AD10" s="77"/>
      <c r="AE10" s="211"/>
      <c r="AF10" s="77" t="s">
        <v>51</v>
      </c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212"/>
      <c r="AS10" s="212"/>
      <c r="AT10" s="212"/>
      <c r="AU10" s="212"/>
      <c r="AV10" s="212"/>
      <c r="AW10" s="212"/>
      <c r="AX10" s="212"/>
      <c r="AY10" s="212"/>
      <c r="AZ10" s="212"/>
      <c r="BA10" s="212"/>
      <c r="BB10" s="212"/>
      <c r="BC10" s="212"/>
      <c r="BD10" s="212"/>
      <c r="BE10" s="212"/>
      <c r="BF10" s="212"/>
      <c r="BG10" s="212"/>
      <c r="BH10" s="212"/>
      <c r="BI10" s="212"/>
      <c r="BJ10" s="212"/>
      <c r="BK10" s="212"/>
      <c r="BL10" s="212"/>
      <c r="BM10" s="212"/>
      <c r="BN10" s="212"/>
      <c r="BO10" s="212"/>
      <c r="BP10" s="212"/>
      <c r="BQ10" s="212"/>
      <c r="BR10" s="212"/>
      <c r="BS10" s="212"/>
      <c r="BT10" s="212"/>
      <c r="BU10" s="212"/>
      <c r="BV10" s="212"/>
      <c r="BW10" s="212"/>
      <c r="BX10" s="212"/>
      <c r="BY10" s="212"/>
      <c r="BZ10" s="212"/>
      <c r="CA10" s="212"/>
      <c r="CB10" s="214"/>
      <c r="CC10" s="214" t="s">
        <v>137</v>
      </c>
      <c r="CD10" s="200"/>
    </row>
    <row r="11">
      <c r="A11" s="53" t="s">
        <v>82</v>
      </c>
      <c r="B11" s="53">
        <f>VLOOKUP(A11,SILOMS!C:F,4,0)</f>
        <v>2719</v>
      </c>
      <c r="C11" s="59">
        <f>VLOOKUP(A11,SILOMS!O:Q,3,0)</f>
        <v>180.9548611</v>
      </c>
      <c r="D11" s="63">
        <f>IF(C11*24&lt;1500,1500-(C11*24),IF(C11*24&lt;3000,3000-(C11*24),4700-(C11*24)))
</f>
        <v>357.0833333</v>
      </c>
      <c r="E11" s="53">
        <f>VLOOKUP(B11,'Hora por anv'!B:D,3,0)</f>
        <v>59.24680851</v>
      </c>
      <c r="F11" s="66">
        <f>E11*'Hora por anv'!$H$1</f>
        <v>278.46</v>
      </c>
      <c r="G11" s="68">
        <f t="shared" si="1"/>
        <v>6.027047571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91" t="s">
        <v>108</v>
      </c>
      <c r="R11" s="71"/>
      <c r="S11" s="71"/>
      <c r="T11" s="75"/>
      <c r="U11" s="75"/>
      <c r="V11" s="75"/>
      <c r="W11" s="75"/>
      <c r="X11" s="75"/>
      <c r="Y11" s="75"/>
      <c r="Z11" s="163"/>
      <c r="AA11" s="163">
        <f>(D11-F11)/42.71</f>
        <v>1.840864747</v>
      </c>
      <c r="AB11" s="75"/>
      <c r="AC11" s="75"/>
      <c r="AD11" s="75"/>
      <c r="AE11" s="75"/>
      <c r="AF11" s="79"/>
      <c r="AG11" s="77" t="s">
        <v>194</v>
      </c>
      <c r="AI11" s="79"/>
      <c r="AJ11" s="79"/>
      <c r="AK11" s="79"/>
      <c r="AL11" s="79"/>
      <c r="AM11" s="79"/>
      <c r="AN11" s="79"/>
      <c r="AO11" s="79"/>
      <c r="AP11" s="79"/>
      <c r="AQ11" s="79"/>
      <c r="AR11" s="141"/>
      <c r="AS11" s="141"/>
      <c r="AT11" s="141"/>
      <c r="AU11" s="141"/>
      <c r="AV11" s="141"/>
      <c r="AW11" s="141"/>
      <c r="AX11" s="141"/>
      <c r="AY11" s="141"/>
      <c r="AZ11" s="141"/>
      <c r="BA11" s="141"/>
      <c r="BB11" s="141"/>
      <c r="BC11" s="141"/>
      <c r="BD11" s="80"/>
      <c r="BE11" s="79"/>
      <c r="BF11" s="80"/>
      <c r="BG11" s="80"/>
      <c r="BH11" s="80"/>
      <c r="BI11" s="80"/>
      <c r="BJ11" s="80"/>
      <c r="BK11" s="80"/>
      <c r="BL11" s="80"/>
      <c r="BM11" s="80"/>
      <c r="BN11" s="80"/>
      <c r="BO11" s="80"/>
      <c r="BP11" s="141"/>
      <c r="BQ11" s="141"/>
      <c r="BR11" s="141"/>
      <c r="BS11" s="141"/>
      <c r="BT11" s="141"/>
      <c r="BU11" s="141"/>
      <c r="BV11" s="141"/>
      <c r="BW11" s="141"/>
      <c r="BX11" s="141"/>
      <c r="BY11" s="141"/>
      <c r="BZ11" s="141"/>
      <c r="CA11" s="141"/>
      <c r="CB11" s="124"/>
      <c r="CC11" s="124"/>
      <c r="CD11" s="101" t="s">
        <v>196</v>
      </c>
    </row>
    <row r="12">
      <c r="A12" s="53" t="s">
        <v>71</v>
      </c>
      <c r="B12" s="53">
        <f>VLOOKUP(A12,SILOMS!C:F,4,0)</f>
        <v>2723</v>
      </c>
      <c r="C12" s="59">
        <f>VLOOKUP(A12,SILOMS!O:Q,3,0)</f>
        <v>117.9444444</v>
      </c>
      <c r="D12" s="63">
        <f>IF(C12*24&lt;1500,1500-(C12*24),IF(C12*24&lt;3239,3239-(C12*24),4000-(C12*24)))
</f>
        <v>408.3333333</v>
      </c>
      <c r="E12" s="53">
        <f>VLOOKUP(B12,'Hora por anv'!B:D,3,0)</f>
        <v>61.24042553</v>
      </c>
      <c r="F12" s="66">
        <f>E12*'Hora por anv'!$H$1</f>
        <v>287.83</v>
      </c>
      <c r="G12" s="68">
        <f t="shared" si="1"/>
        <v>6.667708949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72" t="s">
        <v>83</v>
      </c>
      <c r="R12" s="71"/>
      <c r="S12" s="71"/>
      <c r="T12" s="75"/>
      <c r="U12" s="75"/>
      <c r="V12" s="75"/>
      <c r="W12" s="75"/>
      <c r="X12" s="135">
        <v>17.5</v>
      </c>
      <c r="Y12" s="75">
        <v>14.5</v>
      </c>
      <c r="Z12" s="163"/>
      <c r="AA12" s="163">
        <f>(D12-F12)/38.75</f>
        <v>3.109763441</v>
      </c>
      <c r="AB12" s="163"/>
      <c r="AC12" s="163"/>
      <c r="AD12" s="163"/>
      <c r="AE12" s="163"/>
      <c r="AF12" s="79"/>
      <c r="AG12" s="79"/>
      <c r="AH12" s="166" t="s">
        <v>163</v>
      </c>
      <c r="AI12" s="79"/>
      <c r="AJ12" s="79"/>
      <c r="AK12" s="79"/>
      <c r="AL12" s="79"/>
      <c r="AM12" s="79"/>
      <c r="AN12" s="79"/>
      <c r="AO12" s="79"/>
      <c r="AP12" s="79"/>
      <c r="AQ12" s="79"/>
      <c r="AR12" s="141"/>
      <c r="AS12" s="141"/>
      <c r="AT12" s="141"/>
      <c r="AU12" s="141"/>
      <c r="AV12" s="141"/>
      <c r="AW12" s="141"/>
      <c r="AX12" s="77" t="s">
        <v>51</v>
      </c>
      <c r="AY12" s="141"/>
      <c r="AZ12" s="141"/>
      <c r="BA12" s="141"/>
      <c r="BB12" s="141"/>
      <c r="BC12" s="141"/>
      <c r="BD12" s="80"/>
      <c r="BE12" s="79"/>
      <c r="BF12" s="80"/>
      <c r="BG12" s="80"/>
      <c r="BH12" s="80"/>
      <c r="BI12" s="80"/>
      <c r="BJ12" s="80"/>
      <c r="BK12" s="80"/>
      <c r="BL12" s="80"/>
      <c r="BM12" s="80"/>
      <c r="BN12" s="80"/>
      <c r="BO12" s="80"/>
      <c r="BP12" s="141"/>
      <c r="BQ12" s="141"/>
      <c r="BR12" s="141"/>
      <c r="BS12" s="141"/>
      <c r="BT12" s="141"/>
      <c r="BU12" s="141"/>
      <c r="BV12" s="141"/>
      <c r="BW12" s="141"/>
      <c r="BX12" s="141"/>
      <c r="BY12" s="141"/>
      <c r="BZ12" s="141"/>
      <c r="CA12" s="141"/>
      <c r="CB12" s="123" t="s">
        <v>228</v>
      </c>
      <c r="CC12" s="123" t="s">
        <v>203</v>
      </c>
      <c r="CD12" s="137" t="s">
        <v>204</v>
      </c>
    </row>
    <row r="13">
      <c r="A13" s="53" t="s">
        <v>77</v>
      </c>
      <c r="B13" s="53">
        <f>VLOOKUP(A13,SILOMS!C:F,4,0)</f>
        <v>2703</v>
      </c>
      <c r="C13" s="59">
        <f>VLOOKUP(A13,SILOMS!O:Q,3,0)</f>
        <v>174.4305556</v>
      </c>
      <c r="D13" s="63">
        <f>IF(C13*24&lt;1500,1500-(C13*24),IF(C13*24&lt;3000,3000-(C13*24),4500-(C13*24)))
</f>
        <v>313.6666667</v>
      </c>
      <c r="E13" s="53">
        <f>VLOOKUP(B13,'Hora por anv'!B:D,3,0)</f>
        <v>42.09219858</v>
      </c>
      <c r="F13" s="66">
        <f>E13*'Hora por anv'!$H$1</f>
        <v>197.8333333</v>
      </c>
      <c r="G13" s="68">
        <f t="shared" si="1"/>
        <v>7.451895535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91" t="s">
        <v>108</v>
      </c>
      <c r="R13" s="71"/>
      <c r="S13" s="71"/>
      <c r="T13" s="75"/>
      <c r="U13" s="75"/>
      <c r="V13" s="75"/>
      <c r="W13" s="75"/>
      <c r="X13" s="75"/>
      <c r="Y13" s="75"/>
      <c r="Z13" s="163"/>
      <c r="AA13" s="163">
        <f>(D13-F13)/42.48</f>
        <v>2.726773384</v>
      </c>
      <c r="AB13" s="163"/>
      <c r="AC13" s="163"/>
      <c r="AD13" s="163"/>
      <c r="AE13" s="163"/>
      <c r="AF13" s="79"/>
      <c r="AG13" s="79"/>
      <c r="AH13" s="77" t="s">
        <v>51</v>
      </c>
      <c r="AI13" s="79"/>
      <c r="AJ13" s="79"/>
      <c r="AL13" s="79"/>
      <c r="AM13" s="79"/>
      <c r="AN13" s="79"/>
      <c r="AO13" s="79"/>
      <c r="AP13" s="79"/>
      <c r="AQ13" s="79"/>
      <c r="AR13" s="141"/>
      <c r="AS13" s="141"/>
      <c r="AT13" s="141"/>
      <c r="AU13" s="141"/>
      <c r="AV13" s="141"/>
      <c r="AW13" s="141"/>
      <c r="AX13" s="141"/>
      <c r="AY13" s="141"/>
      <c r="AZ13" s="141"/>
      <c r="BA13" s="141"/>
      <c r="BB13" s="141"/>
      <c r="BC13" s="141"/>
      <c r="BD13" s="80"/>
      <c r="BE13" s="80"/>
      <c r="BF13" s="80"/>
      <c r="BG13" s="80"/>
      <c r="BH13" s="80"/>
      <c r="BI13" s="80"/>
      <c r="BJ13" s="80"/>
      <c r="BK13" s="80"/>
      <c r="BL13" s="80"/>
      <c r="BM13" s="80"/>
      <c r="BN13" s="80"/>
      <c r="BO13" s="80"/>
      <c r="BP13" s="141"/>
      <c r="BQ13" s="141"/>
      <c r="BR13" s="141"/>
      <c r="BS13" s="141"/>
      <c r="BT13" s="141"/>
      <c r="BU13" s="141"/>
      <c r="BV13" s="141"/>
      <c r="BW13" s="141"/>
      <c r="BX13" s="141"/>
      <c r="BY13" s="141"/>
      <c r="BZ13" s="141"/>
      <c r="CA13" s="141"/>
      <c r="CB13" s="133"/>
      <c r="CC13" s="133" t="s">
        <v>208</v>
      </c>
      <c r="CD13" s="190" t="s">
        <v>209</v>
      </c>
    </row>
    <row r="14">
      <c r="A14" s="53" t="s">
        <v>94</v>
      </c>
      <c r="B14" s="53">
        <f>VLOOKUP(A14,SILOMS!C:F,4,0)</f>
        <v>2739</v>
      </c>
      <c r="C14" s="59">
        <f>VLOOKUP(A14,SILOMS!O:Q,3,0)</f>
        <v>52.10763889</v>
      </c>
      <c r="D14" s="63">
        <f t="shared" ref="D14:D15" si="2">IF(C14*24&lt;1500,1500-(C14*24),IF(C14*24&lt;3000,3000-(C14*24),4000-(C14*24)))
</f>
        <v>249.4166667</v>
      </c>
      <c r="E14" s="53">
        <f>VLOOKUP(B14,'Hora por anv'!B:D,3,0)</f>
        <v>17.77163121</v>
      </c>
      <c r="F14" s="66">
        <f>E14*'Hora por anv'!$H$1</f>
        <v>83.52666667</v>
      </c>
      <c r="G14" s="68">
        <f t="shared" si="1"/>
        <v>14.03453987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72" t="s">
        <v>83</v>
      </c>
      <c r="R14" s="71"/>
      <c r="S14" s="71"/>
      <c r="T14" s="75"/>
      <c r="U14" s="75"/>
      <c r="V14" s="75"/>
      <c r="W14" s="75"/>
      <c r="X14" s="75">
        <v>57.1</v>
      </c>
      <c r="Y14" s="75">
        <v>47.0</v>
      </c>
      <c r="Z14" s="163"/>
      <c r="AA14" s="163">
        <f>(D14-F14)/33.81</f>
        <v>4.906536528</v>
      </c>
      <c r="AB14" s="163"/>
      <c r="AC14" s="163"/>
      <c r="AD14" s="163"/>
      <c r="AE14" s="163"/>
      <c r="AF14" s="79"/>
      <c r="AG14" s="79"/>
      <c r="AH14" s="79"/>
      <c r="AI14" s="79"/>
      <c r="AJ14" s="79"/>
      <c r="AK14" s="166" t="s">
        <v>163</v>
      </c>
      <c r="AL14" s="79"/>
      <c r="AM14" s="193"/>
      <c r="AN14" s="79"/>
      <c r="AO14" s="79"/>
      <c r="AP14" s="79"/>
      <c r="AQ14" s="79"/>
      <c r="AR14" s="141"/>
      <c r="AS14" s="141"/>
      <c r="AT14" s="141"/>
      <c r="AU14" s="141"/>
      <c r="AV14" s="141"/>
      <c r="AW14" s="141"/>
      <c r="AX14" s="141"/>
      <c r="AY14" s="141"/>
      <c r="AZ14" s="141"/>
      <c r="BA14" s="141"/>
      <c r="BB14" s="141"/>
      <c r="BC14" s="141"/>
      <c r="BD14" s="80"/>
      <c r="BE14" s="80"/>
      <c r="BF14" s="80"/>
      <c r="BG14" s="80"/>
      <c r="BH14" s="80"/>
      <c r="BI14" s="80"/>
      <c r="BJ14" s="80"/>
      <c r="BK14" s="80"/>
      <c r="BL14" s="80"/>
      <c r="BM14" s="80"/>
      <c r="BN14" s="80"/>
      <c r="BO14" s="80"/>
      <c r="BP14" s="141"/>
      <c r="BQ14" s="141"/>
      <c r="BR14" s="141"/>
      <c r="BS14" s="141"/>
      <c r="BT14" s="141"/>
      <c r="BU14" s="141"/>
      <c r="BV14" s="141"/>
      <c r="BW14" s="141"/>
      <c r="BX14" s="141"/>
      <c r="BY14" s="141"/>
      <c r="BZ14" s="141"/>
      <c r="CA14" s="141"/>
      <c r="CB14" s="81" t="s">
        <v>229</v>
      </c>
      <c r="CC14" s="124"/>
      <c r="CD14" s="190" t="s">
        <v>212</v>
      </c>
    </row>
    <row r="15" hidden="1">
      <c r="A15" s="53" t="s">
        <v>160</v>
      </c>
      <c r="B15" s="53" t="b">
        <f>VLOOKUP(A15,SILOMS!C:F,4,0)</f>
        <v>0</v>
      </c>
      <c r="C15" s="59">
        <f>VLOOKUP(A15,SILOMS!O:Q,3,0)</f>
        <v>128.9722222</v>
      </c>
      <c r="D15" s="63">
        <f t="shared" si="2"/>
        <v>904.6666667</v>
      </c>
      <c r="E15" s="53" t="str">
        <f>VLOOKUP(B15,'Hora por anv'!B:D,3,0)</f>
        <v>#N/A</v>
      </c>
      <c r="F15" s="66" t="str">
        <f>E15*'Hora por anv'!$H$1</f>
        <v>#N/A</v>
      </c>
      <c r="G15" s="68" t="str">
        <f t="shared" si="1"/>
        <v>#N/A</v>
      </c>
      <c r="H15" s="69">
        <v>1.0</v>
      </c>
      <c r="I15" s="69">
        <v>1.0</v>
      </c>
      <c r="J15" s="69">
        <v>1.0</v>
      </c>
      <c r="K15" s="69"/>
      <c r="L15" s="69"/>
      <c r="M15" s="196"/>
      <c r="N15" s="70"/>
      <c r="O15" s="150"/>
      <c r="P15" s="203" t="s">
        <v>163</v>
      </c>
      <c r="Q15" s="72" t="s">
        <v>83</v>
      </c>
      <c r="R15" s="71"/>
      <c r="S15" s="71"/>
      <c r="T15" s="75"/>
      <c r="U15" s="75"/>
      <c r="V15" s="75"/>
      <c r="W15" s="75"/>
      <c r="X15" s="75"/>
      <c r="Y15" s="75"/>
      <c r="Z15" s="163" t="str">
        <f>(D15-F15)/41.36</f>
        <v>#N/A</v>
      </c>
      <c r="AA15" s="231" t="s">
        <v>230</v>
      </c>
      <c r="AB15" s="157"/>
      <c r="AC15" s="157"/>
      <c r="AD15" s="158"/>
      <c r="AE15" s="75"/>
      <c r="AF15" s="79"/>
      <c r="AG15" s="170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141"/>
      <c r="AS15" s="141"/>
      <c r="AT15" s="141"/>
      <c r="AU15" s="77"/>
      <c r="AV15" s="141"/>
      <c r="AW15" s="141"/>
      <c r="AX15" s="141"/>
      <c r="AY15" s="141"/>
      <c r="AZ15" s="141"/>
      <c r="BA15" s="141"/>
      <c r="BB15" s="141"/>
      <c r="BC15" s="141"/>
      <c r="BD15" s="80"/>
      <c r="BE15" s="80"/>
      <c r="BF15" s="80"/>
      <c r="BG15" s="80"/>
      <c r="BH15" s="80"/>
      <c r="BI15" s="80"/>
      <c r="BJ15" s="80"/>
      <c r="BK15" s="80"/>
      <c r="BL15" s="80"/>
      <c r="BM15" s="80"/>
      <c r="BN15" s="80"/>
      <c r="BO15" s="80"/>
      <c r="BP15" s="141"/>
      <c r="BQ15" s="141"/>
      <c r="BR15" s="141"/>
      <c r="BS15" s="141"/>
      <c r="BT15" s="141"/>
      <c r="BU15" s="141"/>
      <c r="BV15" s="141"/>
      <c r="BW15" s="141"/>
      <c r="BX15" s="141"/>
      <c r="BY15" s="141"/>
      <c r="BZ15" s="141"/>
      <c r="CA15" s="141"/>
      <c r="CB15" s="70"/>
      <c r="CC15" s="70" t="s">
        <v>216</v>
      </c>
      <c r="CD15" s="133"/>
    </row>
    <row r="16" hidden="1">
      <c r="A16" s="53" t="s">
        <v>166</v>
      </c>
      <c r="B16" s="53" t="b">
        <f>VLOOKUP(A16,SILOMS!C:F,4,0)</f>
        <v>0</v>
      </c>
      <c r="C16" s="59">
        <f>VLOOKUP(A16,SILOMS!O:Q,3,0)</f>
        <v>118.0347222</v>
      </c>
      <c r="D16" s="63">
        <f>IF(C16*24&lt;1500,1500-(C16*24),IF(C16*24&lt;2832,2832-(C16*24),4000-(C16*24)))
</f>
        <v>1167.166667</v>
      </c>
      <c r="E16" s="53" t="str">
        <f>VLOOKUP(B16,'Hora por anv'!B:D,3,0)</f>
        <v>#N/A</v>
      </c>
      <c r="F16" s="66" t="str">
        <f>E16*'Hora por anv'!$H$1</f>
        <v>#N/A</v>
      </c>
      <c r="G16" s="68" t="str">
        <f t="shared" si="1"/>
        <v>#N/A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83</v>
      </c>
      <c r="R16" s="150"/>
      <c r="S16" s="71"/>
      <c r="T16" s="75"/>
      <c r="U16" s="75"/>
      <c r="V16" s="75"/>
      <c r="W16" s="75"/>
      <c r="X16" s="75">
        <v>19.2</v>
      </c>
      <c r="Y16" s="166" t="s">
        <v>163</v>
      </c>
      <c r="Z16" s="233" t="str">
        <f>(D16-F16)/31.86</f>
        <v>#N/A</v>
      </c>
      <c r="AA16" s="234" t="s">
        <v>233</v>
      </c>
      <c r="AB16" s="157"/>
      <c r="AC16" s="158"/>
      <c r="AD16" s="75"/>
      <c r="AE16" s="75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141"/>
      <c r="AS16" s="141"/>
      <c r="AT16" s="141"/>
      <c r="AU16" s="141"/>
      <c r="AV16" s="141"/>
      <c r="AW16" s="141"/>
      <c r="AX16" s="141"/>
      <c r="AY16" s="141"/>
      <c r="AZ16" s="141"/>
      <c r="BA16" s="141"/>
      <c r="BB16" s="141"/>
      <c r="BC16" s="77"/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141"/>
      <c r="BQ16" s="141"/>
      <c r="BR16" s="141"/>
      <c r="BS16" s="141"/>
      <c r="BT16" s="141"/>
      <c r="BU16" s="141"/>
      <c r="BV16" s="141"/>
      <c r="BW16" s="141"/>
      <c r="BX16" s="141"/>
      <c r="BY16" s="141"/>
      <c r="BZ16" s="141"/>
      <c r="CA16" s="141"/>
      <c r="CB16" s="155"/>
      <c r="CC16" s="155"/>
      <c r="CD16" s="133" t="s">
        <v>234</v>
      </c>
    </row>
    <row r="17">
      <c r="A17" s="194" t="s">
        <v>74</v>
      </c>
      <c r="B17" s="53">
        <f>VLOOKUP(A17,SILOMS!C:F,4,0)</f>
        <v>2742</v>
      </c>
      <c r="C17" s="59">
        <f>VLOOKUP(A17,SILOMS!O:Q,3,0)</f>
        <v>32.93402778</v>
      </c>
      <c r="D17" s="63">
        <f>IF(C17*24&lt;1644,1644-(C17*24),IF(C17*24&lt;3144,3144-(C17*24),4000-(C17*24)))
</f>
        <v>853.5833333</v>
      </c>
      <c r="E17" s="53">
        <f>VLOOKUP(B17,'Hora por anv'!B:D,3,0)</f>
        <v>56.75531915</v>
      </c>
      <c r="F17" s="66">
        <f>E17*'Hora por anv'!$H$1</f>
        <v>266.75</v>
      </c>
      <c r="G17" s="68">
        <f t="shared" si="1"/>
        <v>15.03970634</v>
      </c>
      <c r="H17" s="195" t="s">
        <v>79</v>
      </c>
      <c r="I17" s="195" t="s">
        <v>79</v>
      </c>
      <c r="J17" s="195" t="s">
        <v>79</v>
      </c>
      <c r="K17" s="195" t="s">
        <v>79</v>
      </c>
      <c r="L17" s="195" t="s">
        <v>79</v>
      </c>
      <c r="M17" s="196"/>
      <c r="N17" s="196"/>
      <c r="O17" s="196"/>
      <c r="P17" s="74"/>
      <c r="Q17" s="153"/>
      <c r="R17" s="153"/>
      <c r="S17" s="153"/>
      <c r="T17" s="141"/>
      <c r="U17" s="141"/>
      <c r="V17" s="141"/>
      <c r="W17" s="141"/>
      <c r="X17" s="141">
        <v>28.1</v>
      </c>
      <c r="Y17" s="75">
        <v>27.0</v>
      </c>
      <c r="Z17" s="163"/>
      <c r="AA17" s="235">
        <f>(D17-F17)/46.25</f>
        <v>12.68828829</v>
      </c>
      <c r="AB17" s="163"/>
      <c r="AC17" s="163" t="s">
        <v>235</v>
      </c>
      <c r="AD17" s="163"/>
      <c r="AE17" s="163" t="s">
        <v>236</v>
      </c>
      <c r="AF17" s="80"/>
      <c r="AG17" s="80"/>
      <c r="AH17" s="80"/>
      <c r="AI17" s="80"/>
      <c r="AJ17" s="80"/>
      <c r="AK17" s="80"/>
      <c r="AL17" s="80"/>
      <c r="AM17" s="80"/>
      <c r="AN17" s="236"/>
      <c r="AO17" s="236"/>
      <c r="AP17" s="79"/>
      <c r="AQ17" s="80"/>
      <c r="AR17" s="237" t="s">
        <v>163</v>
      </c>
      <c r="AS17" s="141"/>
      <c r="AT17" s="141"/>
      <c r="AU17" s="141"/>
      <c r="AV17" s="141"/>
      <c r="AW17" s="141"/>
      <c r="AX17" s="141"/>
      <c r="AY17" s="141"/>
      <c r="AZ17" s="141"/>
      <c r="BA17" s="141"/>
      <c r="BB17" s="141"/>
      <c r="BC17" s="141"/>
      <c r="BD17" s="80"/>
      <c r="BE17" s="80"/>
      <c r="BF17" s="80"/>
      <c r="BG17" s="80"/>
      <c r="BH17" s="80"/>
      <c r="BI17" s="80"/>
      <c r="BJ17" s="80"/>
      <c r="BK17" s="80"/>
      <c r="BL17" s="80"/>
      <c r="BM17" s="80"/>
      <c r="BN17" s="80"/>
      <c r="BO17" s="166" t="s">
        <v>163</v>
      </c>
      <c r="BP17" s="141"/>
      <c r="BQ17" s="141"/>
      <c r="BR17" s="141"/>
      <c r="BS17" s="141"/>
      <c r="BT17" s="141"/>
      <c r="BU17" s="141"/>
      <c r="BV17" s="141"/>
      <c r="BW17" s="141"/>
      <c r="BX17" s="141"/>
      <c r="BY17" s="141"/>
      <c r="BZ17" s="141"/>
      <c r="CA17" s="141"/>
      <c r="CB17" s="239" t="s">
        <v>238</v>
      </c>
      <c r="CC17" s="240" t="s">
        <v>239</v>
      </c>
      <c r="CD17" s="81" t="s">
        <v>240</v>
      </c>
    </row>
    <row r="18">
      <c r="A18" s="53" t="s">
        <v>86</v>
      </c>
      <c r="B18" s="53">
        <f>VLOOKUP(A18,SILOMS!C:F,4,0)</f>
        <v>2704</v>
      </c>
      <c r="C18" s="59">
        <f>VLOOKUP(A18,SILOMS!O:Q,3,0)</f>
        <v>203.0694444</v>
      </c>
      <c r="D18" s="63">
        <f>IF(C18*24&lt;1500,1500-(C18*24),IF(C18*24&lt;3000,3000-(C18*24),5000-(C18*24)))
</f>
        <v>126.3333333</v>
      </c>
      <c r="E18" s="53">
        <f>VLOOKUP(B18,'Hora por anv'!B:D,3,0)</f>
        <v>8.35106383</v>
      </c>
      <c r="F18" s="66">
        <f>E18*'Hora por anv'!$H$1</f>
        <v>39.25</v>
      </c>
      <c r="G18" s="68">
        <f t="shared" si="1"/>
        <v>15.12781316</v>
      </c>
      <c r="H18" s="69">
        <v>1.0</v>
      </c>
      <c r="I18" s="69">
        <v>1.0</v>
      </c>
      <c r="J18" s="69">
        <v>1.0</v>
      </c>
      <c r="K18" s="69"/>
      <c r="L18" s="166" t="s">
        <v>163</v>
      </c>
      <c r="M18" s="70"/>
      <c r="N18" s="70"/>
      <c r="O18" s="77" t="s">
        <v>51</v>
      </c>
      <c r="Q18" s="72" t="s">
        <v>83</v>
      </c>
      <c r="R18" s="71"/>
      <c r="S18" s="71"/>
      <c r="T18" s="75"/>
      <c r="U18" s="75"/>
      <c r="V18" s="75"/>
      <c r="W18" s="75"/>
      <c r="X18" s="75"/>
      <c r="Y18" s="75"/>
      <c r="Z18" s="163"/>
      <c r="AA18" s="163">
        <f>(D18-F18)/14.32</f>
        <v>6.081238361</v>
      </c>
      <c r="AB18" s="163"/>
      <c r="AC18" s="163"/>
      <c r="AD18" s="163"/>
      <c r="AE18" s="163"/>
      <c r="AF18" s="170"/>
      <c r="AG18" s="79"/>
      <c r="AH18" s="79"/>
      <c r="AI18" s="79"/>
      <c r="AJ18" s="79"/>
      <c r="AK18" s="79"/>
      <c r="AL18" s="77" t="s">
        <v>51</v>
      </c>
      <c r="AM18" s="79"/>
      <c r="AN18" s="79"/>
      <c r="AO18" s="79"/>
      <c r="AP18" s="79"/>
      <c r="AQ18" s="79"/>
      <c r="AR18" s="141"/>
      <c r="AS18" s="141"/>
      <c r="AT18" s="141"/>
      <c r="AU18" s="141"/>
      <c r="AV18" s="141"/>
      <c r="AW18" s="141"/>
      <c r="AX18" s="141"/>
      <c r="AY18" s="141"/>
      <c r="AZ18" s="141"/>
      <c r="BA18" s="141"/>
      <c r="BB18" s="141"/>
      <c r="BC18" s="141"/>
      <c r="BD18" s="80"/>
      <c r="BE18" s="80"/>
      <c r="BF18" s="80"/>
      <c r="BG18" s="80"/>
      <c r="BH18" s="80"/>
      <c r="BI18" s="80"/>
      <c r="BJ18" s="80"/>
      <c r="BK18" s="80"/>
      <c r="BL18" s="80"/>
      <c r="BM18" s="80"/>
      <c r="BN18" s="80"/>
      <c r="BO18" s="80"/>
      <c r="BP18" s="141"/>
      <c r="BQ18" s="141"/>
      <c r="BR18" s="141"/>
      <c r="BS18" s="141"/>
      <c r="BT18" s="141"/>
      <c r="BU18" s="141"/>
      <c r="BV18" s="141"/>
      <c r="BW18" s="141"/>
      <c r="BX18" s="141"/>
      <c r="BY18" s="141"/>
      <c r="BZ18" s="141"/>
      <c r="CA18" s="141"/>
      <c r="CB18" s="124"/>
      <c r="CC18" s="124"/>
      <c r="CD18" s="137" t="s">
        <v>219</v>
      </c>
    </row>
    <row r="19">
      <c r="A19" s="53" t="s">
        <v>118</v>
      </c>
      <c r="B19" s="53">
        <f>VLOOKUP(A19,SILOMS!C:F,4,0)</f>
        <v>2720</v>
      </c>
      <c r="C19" s="59">
        <f>VLOOKUP(A19,SILOMS!O:Q,3,0)</f>
        <v>133.7222222</v>
      </c>
      <c r="D19" s="63">
        <f>IF(C19*24&lt;1500,1500-(C19*24),IF(C19*24&lt;2764.75,2764.75-(C19*24),4000-(C19*24)))
</f>
        <v>790.6666667</v>
      </c>
      <c r="E19" s="53">
        <f>VLOOKUP(B19,'Hora por anv'!B:D,3,0)</f>
        <v>51.37446809</v>
      </c>
      <c r="F19" s="66">
        <f>E19*'Hora por anv'!$H$1</f>
        <v>241.46</v>
      </c>
      <c r="G19" s="68">
        <f t="shared" si="1"/>
        <v>15.39026478</v>
      </c>
      <c r="H19" s="69">
        <v>1.0</v>
      </c>
      <c r="I19" s="69">
        <v>1.0</v>
      </c>
      <c r="J19" s="69">
        <v>1.0</v>
      </c>
      <c r="K19" s="69" t="s">
        <v>79</v>
      </c>
      <c r="L19" s="69" t="s">
        <v>79</v>
      </c>
      <c r="M19" s="70"/>
      <c r="N19" s="70"/>
      <c r="O19" s="71"/>
      <c r="Q19" s="72" t="s">
        <v>83</v>
      </c>
      <c r="R19" s="71"/>
      <c r="S19" s="71"/>
      <c r="T19" s="75"/>
      <c r="U19" s="75"/>
      <c r="V19" s="75"/>
      <c r="W19" s="75"/>
      <c r="X19" s="75"/>
      <c r="Y19" s="75"/>
      <c r="Z19" s="163"/>
      <c r="AA19" s="163">
        <f>(D19-F19)/40.42</f>
        <v>13.58749794</v>
      </c>
      <c r="AB19" s="163"/>
      <c r="AC19" s="163"/>
      <c r="AD19" s="163"/>
      <c r="AE19" s="163"/>
      <c r="AF19" s="79"/>
      <c r="AG19" s="170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141"/>
      <c r="AS19" s="77" t="s">
        <v>51</v>
      </c>
      <c r="AT19" s="141"/>
      <c r="AU19" s="141"/>
      <c r="AV19" s="141"/>
      <c r="AW19" s="141"/>
      <c r="AX19" s="141"/>
      <c r="AY19" s="141"/>
      <c r="AZ19" s="141"/>
      <c r="BA19" s="141"/>
      <c r="BB19" s="141"/>
      <c r="BC19" s="141"/>
      <c r="BD19" s="80"/>
      <c r="BE19" s="80"/>
      <c r="BF19" s="80"/>
      <c r="BG19" s="80"/>
      <c r="BH19" s="80"/>
      <c r="BI19" s="80"/>
      <c r="BJ19" s="80"/>
      <c r="BK19" s="80"/>
      <c r="BL19" s="80"/>
      <c r="BM19" s="80"/>
      <c r="BN19" s="80"/>
      <c r="BO19" s="80"/>
      <c r="BP19" s="141"/>
      <c r="BQ19" s="141"/>
      <c r="BR19" s="141"/>
      <c r="BS19" s="141"/>
      <c r="BT19" s="141"/>
      <c r="BU19" s="141"/>
      <c r="BV19" s="141"/>
      <c r="BW19" s="141"/>
      <c r="BX19" s="141"/>
      <c r="BY19" s="141"/>
      <c r="BZ19" s="141"/>
      <c r="CA19" s="141"/>
      <c r="CB19" s="133"/>
      <c r="CC19" s="133" t="s">
        <v>243</v>
      </c>
      <c r="CD19" s="133" t="s">
        <v>222</v>
      </c>
    </row>
    <row r="20">
      <c r="A20" s="53" t="s">
        <v>60</v>
      </c>
      <c r="B20" s="53">
        <f>VLOOKUP(A20,SILOMS!C:F,4,0)</f>
        <v>2708</v>
      </c>
      <c r="C20" s="59">
        <f>VLOOKUP(A20,SILOMS!O:Q,3,0)</f>
        <v>95.65625</v>
      </c>
      <c r="D20" s="63">
        <f t="shared" ref="D20:D21" si="3">IF(C20*24&lt;1500,1500-(C20*24),IF(C20*24&lt;3000,3000-(C20*24),4000-(C20*24)))
</f>
        <v>704.25</v>
      </c>
      <c r="E20" s="53">
        <f>VLOOKUP(B20,'Hora por anv'!B:D,3,0)</f>
        <v>42.09219858</v>
      </c>
      <c r="F20" s="66">
        <f>E20*'Hora por anv'!$H$1</f>
        <v>197.8333333</v>
      </c>
      <c r="G20" s="68">
        <f t="shared" si="1"/>
        <v>16.7311289</v>
      </c>
      <c r="H20" s="69">
        <v>1.0</v>
      </c>
      <c r="I20" s="69">
        <v>1.0</v>
      </c>
      <c r="J20" s="69">
        <v>1.0</v>
      </c>
      <c r="K20" s="69"/>
      <c r="L20" s="69"/>
      <c r="M20" s="70"/>
      <c r="N20" s="70"/>
      <c r="O20" s="71"/>
      <c r="Q20" s="72" t="s">
        <v>83</v>
      </c>
      <c r="R20" s="71"/>
      <c r="S20" s="71"/>
      <c r="T20" s="75"/>
      <c r="U20" s="75"/>
      <c r="V20" s="75"/>
      <c r="W20" s="75"/>
      <c r="X20" s="75">
        <v>22.5</v>
      </c>
      <c r="Y20" s="75">
        <v>25.0</v>
      </c>
      <c r="Z20" s="163"/>
      <c r="AA20" s="163">
        <f>(D20-F20)/42.48</f>
        <v>11.9212963</v>
      </c>
      <c r="AB20" s="163"/>
      <c r="AC20" s="163"/>
      <c r="AD20" s="163"/>
      <c r="AE20" s="163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80"/>
      <c r="AR20" s="166" t="s">
        <v>163</v>
      </c>
      <c r="AS20" s="141"/>
      <c r="AT20" s="141"/>
      <c r="AU20" s="141"/>
      <c r="AW20" s="141"/>
      <c r="AX20" s="141"/>
      <c r="AY20" s="141"/>
      <c r="AZ20" s="141"/>
      <c r="BA20" s="141"/>
      <c r="BB20" s="141"/>
      <c r="BC20" s="141"/>
      <c r="BD20" s="80"/>
      <c r="BE20" s="80"/>
      <c r="BF20" s="80"/>
      <c r="BG20" s="80"/>
      <c r="BH20" s="80"/>
      <c r="BI20" s="80"/>
      <c r="BJ20" s="80"/>
      <c r="BK20" s="80"/>
      <c r="BL20" s="80"/>
      <c r="BM20" s="80"/>
      <c r="BN20" s="80"/>
      <c r="BO20" s="80"/>
      <c r="BP20" s="141"/>
      <c r="BQ20" s="141"/>
      <c r="BR20" s="141"/>
      <c r="BS20" s="77" t="s">
        <v>51</v>
      </c>
      <c r="BT20" s="141"/>
      <c r="BU20" s="141"/>
      <c r="BV20" s="141"/>
      <c r="BW20" s="141"/>
      <c r="BX20" s="141"/>
      <c r="BY20" s="141"/>
      <c r="BZ20" s="141"/>
      <c r="CA20" s="141"/>
      <c r="CB20" s="81" t="s">
        <v>244</v>
      </c>
      <c r="CC20" s="155"/>
      <c r="CD20" s="137"/>
    </row>
    <row r="21">
      <c r="A21" s="53" t="s">
        <v>125</v>
      </c>
      <c r="B21" s="53">
        <f>VLOOKUP(A21,SILOMS!C:F,4,0)</f>
        <v>2737</v>
      </c>
      <c r="C21" s="59">
        <f>VLOOKUP(A21,SILOMS!O:Q,3,0)</f>
        <v>15.71875</v>
      </c>
      <c r="D21" s="63">
        <f t="shared" si="3"/>
        <v>1122.75</v>
      </c>
      <c r="E21" s="53">
        <f>VLOOKUP(B21,'Hora por anv'!B:D,3,0)</f>
        <v>55.52851064</v>
      </c>
      <c r="F21" s="66">
        <f>E21*'Hora por anv'!$H$1</f>
        <v>260.984</v>
      </c>
      <c r="G21" s="68">
        <f t="shared" si="1"/>
        <v>20.21934295</v>
      </c>
      <c r="H21" s="195" t="s">
        <v>79</v>
      </c>
      <c r="I21" s="195" t="s">
        <v>79</v>
      </c>
      <c r="J21" s="195" t="s">
        <v>79</v>
      </c>
      <c r="K21" s="195" t="s">
        <v>79</v>
      </c>
      <c r="L21" s="195" t="s">
        <v>79</v>
      </c>
      <c r="M21" s="196"/>
      <c r="N21" s="196"/>
      <c r="O21" s="196"/>
      <c r="P21" s="74"/>
      <c r="Q21" s="153"/>
      <c r="R21" s="153"/>
      <c r="S21" s="153"/>
      <c r="T21" s="141"/>
      <c r="U21" s="141"/>
      <c r="V21" s="141"/>
      <c r="W21" s="141"/>
      <c r="X21" s="141"/>
      <c r="Y21" s="141">
        <v>30.0</v>
      </c>
      <c r="Z21" s="163"/>
      <c r="AA21" s="163">
        <f>(D21-F21)/49.63</f>
        <v>17.36381221</v>
      </c>
      <c r="AB21" s="163"/>
      <c r="AC21" s="163"/>
      <c r="AD21" s="163"/>
      <c r="AE21" s="163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141"/>
      <c r="AS21" s="141"/>
      <c r="AT21" s="141"/>
      <c r="AU21" s="141"/>
      <c r="AV21" s="141"/>
      <c r="AW21" s="166" t="s">
        <v>163</v>
      </c>
      <c r="AX21" s="141"/>
      <c r="AY21" s="141"/>
      <c r="AZ21" s="141"/>
      <c r="BA21" s="141"/>
      <c r="BC21" s="141"/>
      <c r="BD21" s="80"/>
      <c r="BE21" s="80"/>
      <c r="BF21" s="80"/>
      <c r="BG21" s="80"/>
      <c r="BH21" s="80"/>
      <c r="BI21" s="80"/>
      <c r="BJ21" s="80"/>
      <c r="BK21" s="80"/>
      <c r="BL21" s="80"/>
      <c r="BM21" s="80"/>
      <c r="BN21" s="80"/>
      <c r="BO21" s="80"/>
      <c r="BP21" s="141"/>
      <c r="BQ21" s="141"/>
      <c r="BR21" s="141"/>
      <c r="BS21" s="141"/>
      <c r="BT21" s="141"/>
      <c r="BU21" s="141"/>
      <c r="BV21" s="141"/>
      <c r="BW21" s="141"/>
      <c r="BX21" s="141"/>
      <c r="BY21" s="141"/>
      <c r="BZ21" s="141"/>
      <c r="CA21" s="141"/>
      <c r="CB21" s="81" t="s">
        <v>229</v>
      </c>
      <c r="CC21" s="123" t="s">
        <v>249</v>
      </c>
      <c r="CD21" s="124"/>
    </row>
    <row r="22">
      <c r="A22" s="53" t="s">
        <v>91</v>
      </c>
      <c r="B22" s="53">
        <f>VLOOKUP(A22,SILOMS!C:F,4,0)</f>
        <v>2733</v>
      </c>
      <c r="C22" s="59">
        <f>VLOOKUP(A22,SILOMS!O:Q,3,0)</f>
        <v>172.3298611</v>
      </c>
      <c r="D22" s="63">
        <f>IF(C22*24&lt;1500,1500-(C22*24),IF(C22*24&lt;4034,4034-(C22*24),4500-(C22*24)))
</f>
        <v>364.0833333</v>
      </c>
      <c r="E22" s="53">
        <f>VLOOKUP(B22,'Hora por anv'!B:D,3,0)</f>
        <v>17.77163121</v>
      </c>
      <c r="F22" s="66">
        <f>E22*'Hora por anv'!$H$1</f>
        <v>83.52666667</v>
      </c>
      <c r="G22" s="68">
        <f t="shared" si="1"/>
        <v>20.48677069</v>
      </c>
      <c r="H22" s="69">
        <v>1.0</v>
      </c>
      <c r="I22" s="69">
        <v>1.0</v>
      </c>
      <c r="J22" s="69">
        <v>1.0</v>
      </c>
      <c r="K22" s="69"/>
      <c r="L22" s="69"/>
      <c r="M22" s="70"/>
      <c r="N22" s="70"/>
      <c r="O22" s="71"/>
      <c r="Q22" s="91" t="s">
        <v>108</v>
      </c>
      <c r="R22" s="71"/>
      <c r="S22" s="71"/>
      <c r="T22" s="75"/>
      <c r="U22" s="75"/>
      <c r="V22" s="75"/>
      <c r="W22" s="75"/>
      <c r="X22" s="268" t="s">
        <v>252</v>
      </c>
      <c r="Y22" s="75"/>
      <c r="Z22" s="163"/>
      <c r="AA22" s="163">
        <f>(D22-F22)/33.81</f>
        <v>8.298038056</v>
      </c>
      <c r="AB22" s="163"/>
      <c r="AC22" s="163"/>
      <c r="AD22" s="163"/>
      <c r="AE22" s="163"/>
      <c r="AF22" s="79"/>
      <c r="AG22" s="79"/>
      <c r="AH22" s="79"/>
      <c r="AI22" s="79"/>
      <c r="AJ22" s="79"/>
      <c r="AK22" s="79"/>
      <c r="AL22" s="79"/>
      <c r="AN22" s="77" t="s">
        <v>51</v>
      </c>
      <c r="AO22" s="79"/>
      <c r="AP22" s="79"/>
      <c r="AQ22" s="79"/>
      <c r="AR22" s="141"/>
      <c r="AS22" s="141"/>
      <c r="AT22" s="141"/>
      <c r="AU22" s="141"/>
      <c r="AV22" s="141"/>
      <c r="AW22" s="141"/>
      <c r="AX22" s="141"/>
      <c r="AY22" s="141"/>
      <c r="AZ22" s="141"/>
      <c r="BA22" s="141"/>
      <c r="BB22" s="141"/>
      <c r="BC22" s="141"/>
      <c r="BD22" s="80"/>
      <c r="BE22" s="80"/>
      <c r="BF22" s="80"/>
      <c r="BG22" s="80"/>
      <c r="BH22" s="80"/>
      <c r="BI22" s="80"/>
      <c r="BJ22" s="80"/>
      <c r="BK22" s="80"/>
      <c r="BL22" s="80"/>
      <c r="BM22" s="80"/>
      <c r="BN22" s="80"/>
      <c r="BO22" s="80"/>
      <c r="BP22" s="141"/>
      <c r="BQ22" s="141"/>
      <c r="BR22" s="141"/>
      <c r="BS22" s="141"/>
      <c r="BT22" s="141"/>
      <c r="BU22" s="141"/>
      <c r="BV22" s="141"/>
      <c r="BW22" s="141"/>
      <c r="BX22" s="141"/>
      <c r="BY22" s="141"/>
      <c r="BZ22" s="141"/>
      <c r="CA22" s="141"/>
      <c r="CB22" s="81"/>
      <c r="CC22" s="81" t="s">
        <v>119</v>
      </c>
      <c r="CD22" s="101" t="s">
        <v>122</v>
      </c>
    </row>
    <row r="23" hidden="1">
      <c r="A23" s="53" t="s">
        <v>87</v>
      </c>
      <c r="B23" s="53" t="b">
        <f>VLOOKUP(A23,SILOMS!C:F,4,0)</f>
        <v>0</v>
      </c>
      <c r="C23" s="221">
        <f>VLOOKUP(A23,SILOMS!O:Q,3,0)</f>
        <v>2.465277778</v>
      </c>
      <c r="D23" s="63">
        <f t="shared" ref="D23:D29" si="4">IF(C23*24&lt;1500,1500-(C23*24),IF(C23*24&lt;3000,3000-(C23*24),4000-(C23*24)))
</f>
        <v>1440.833333</v>
      </c>
      <c r="E23" s="53" t="str">
        <f>VLOOKUP(B23,'Hora por anv'!B:D,3,0)</f>
        <v>#N/A</v>
      </c>
      <c r="F23" s="66" t="str">
        <f>E23*'Hora por anv'!$H$1</f>
        <v>#N/A</v>
      </c>
      <c r="G23" s="68" t="str">
        <f t="shared" si="1"/>
        <v>#N/A</v>
      </c>
      <c r="H23" s="195"/>
      <c r="I23" s="195"/>
      <c r="J23" s="195"/>
      <c r="K23" s="195"/>
      <c r="L23" s="195"/>
      <c r="M23" s="196"/>
      <c r="N23" s="196"/>
      <c r="O23" s="196"/>
      <c r="P23" s="74"/>
      <c r="Q23" s="153"/>
      <c r="R23" s="153"/>
      <c r="S23" s="153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  <c r="AD23" s="141"/>
      <c r="AE23" s="141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41"/>
      <c r="AS23" s="141"/>
      <c r="AT23" s="141"/>
      <c r="AU23" s="141"/>
      <c r="AV23" s="141"/>
      <c r="AW23" s="141"/>
      <c r="AX23" s="141"/>
      <c r="AY23" s="141"/>
      <c r="AZ23" s="141"/>
      <c r="BA23" s="141"/>
      <c r="BB23" s="141"/>
      <c r="BC23" s="141"/>
      <c r="BD23" s="80"/>
      <c r="BE23" s="166" t="s">
        <v>163</v>
      </c>
      <c r="BF23" s="80"/>
      <c r="BG23" s="80"/>
      <c r="BH23" s="80"/>
      <c r="BI23" s="80"/>
      <c r="BJ23" s="80"/>
      <c r="BK23" s="80"/>
      <c r="BL23" s="80"/>
      <c r="BM23" s="80"/>
      <c r="BN23" s="80"/>
      <c r="BO23" s="80"/>
      <c r="BP23" s="141"/>
      <c r="BQ23" s="141"/>
      <c r="BR23" s="141"/>
      <c r="BS23" s="141"/>
      <c r="BT23" s="141"/>
      <c r="BU23" s="141"/>
      <c r="BV23" s="141"/>
      <c r="BW23" s="141"/>
      <c r="BX23" s="141"/>
      <c r="BY23" s="141"/>
      <c r="BZ23" s="141"/>
      <c r="CA23" s="141"/>
      <c r="CB23" s="190"/>
      <c r="CC23" s="190"/>
      <c r="CD23" s="124"/>
    </row>
    <row r="24" hidden="1">
      <c r="A24" s="53" t="s">
        <v>141</v>
      </c>
      <c r="B24" s="53" t="b">
        <f>VLOOKUP(A24,SILOMS!C:F,4,0)</f>
        <v>0</v>
      </c>
      <c r="C24" s="59">
        <f>VLOOKUP(A24,SILOMS!O:Q,3,0)</f>
        <v>11.13194444</v>
      </c>
      <c r="D24" s="63">
        <f t="shared" si="4"/>
        <v>1232.833333</v>
      </c>
      <c r="E24" s="53" t="str">
        <f>VLOOKUP(B24,'Hora por anv'!B:D,3,0)</f>
        <v>#N/A</v>
      </c>
      <c r="F24" s="66" t="str">
        <f>E24*'Hora por anv'!$H$1</f>
        <v>#N/A</v>
      </c>
      <c r="G24" s="68" t="str">
        <f t="shared" si="1"/>
        <v>#N/A</v>
      </c>
      <c r="H24" s="195" t="s">
        <v>79</v>
      </c>
      <c r="I24" s="195" t="s">
        <v>79</v>
      </c>
      <c r="J24" s="195" t="s">
        <v>79</v>
      </c>
      <c r="K24" s="195" t="s">
        <v>79</v>
      </c>
      <c r="L24" s="195" t="s">
        <v>79</v>
      </c>
      <c r="M24" s="196"/>
      <c r="N24" s="196"/>
      <c r="O24" s="196"/>
      <c r="P24" s="153"/>
      <c r="Q24" s="72" t="s">
        <v>83</v>
      </c>
      <c r="R24" s="153"/>
      <c r="S24" s="153"/>
      <c r="T24" s="141"/>
      <c r="U24" s="141"/>
      <c r="V24" s="141"/>
      <c r="W24" s="141"/>
      <c r="X24" s="141"/>
      <c r="Y24" s="284" t="s">
        <v>254</v>
      </c>
      <c r="Z24" s="157"/>
      <c r="AA24" s="157"/>
      <c r="AB24" s="157"/>
      <c r="AC24" s="157"/>
      <c r="AD24" s="157"/>
      <c r="AE24" s="158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41"/>
      <c r="AS24" s="141"/>
      <c r="AT24" s="141"/>
      <c r="AU24" s="141"/>
      <c r="AV24" s="141"/>
      <c r="AW24" s="141"/>
      <c r="AX24" s="141"/>
      <c r="AY24" s="141"/>
      <c r="AZ24" s="141"/>
      <c r="BA24" s="141"/>
      <c r="BB24" s="141"/>
      <c r="BC24" s="141"/>
      <c r="BD24" s="80"/>
      <c r="BE24" s="80"/>
      <c r="BF24" s="80"/>
      <c r="BG24" s="80"/>
      <c r="BH24" s="80"/>
      <c r="BI24" s="80"/>
      <c r="BJ24" s="80"/>
      <c r="BK24" s="166" t="s">
        <v>163</v>
      </c>
      <c r="BL24" s="80"/>
      <c r="BM24" s="80"/>
      <c r="BN24" s="80"/>
      <c r="BO24" s="80"/>
      <c r="BP24" s="141"/>
      <c r="BQ24" s="141"/>
      <c r="BR24" s="141"/>
      <c r="BS24" s="141"/>
      <c r="BT24" s="141"/>
      <c r="BU24" s="141"/>
      <c r="BV24" s="141"/>
      <c r="BW24" s="141"/>
      <c r="BX24" s="141"/>
      <c r="BY24" s="141"/>
      <c r="BZ24" s="141"/>
      <c r="CA24" s="141"/>
      <c r="CB24" s="187"/>
      <c r="CC24" s="187" t="s">
        <v>255</v>
      </c>
      <c r="CD24" s="190"/>
    </row>
    <row r="25">
      <c r="A25" s="53" t="s">
        <v>84</v>
      </c>
      <c r="B25" s="53">
        <f>VLOOKUP(A25,SILOMS!C:F,4,0)</f>
        <v>2702</v>
      </c>
      <c r="C25" s="59">
        <f>VLOOKUP(A25,SILOMS!O:Q,3,0)</f>
        <v>23.03472222</v>
      </c>
      <c r="D25" s="63">
        <f t="shared" si="4"/>
        <v>947.1666667</v>
      </c>
      <c r="E25" s="53">
        <f>VLOOKUP(B25,'Hora por anv'!B:D,3,0)</f>
        <v>42.09219858</v>
      </c>
      <c r="F25" s="66">
        <f>E25*'Hora por anv'!$H$1</f>
        <v>197.8333333</v>
      </c>
      <c r="G25" s="68">
        <f t="shared" si="1"/>
        <v>22.5021904</v>
      </c>
      <c r="H25" s="195">
        <v>1.0</v>
      </c>
      <c r="I25" s="195">
        <v>1.0</v>
      </c>
      <c r="J25" s="195">
        <v>1.0</v>
      </c>
      <c r="K25" s="195"/>
      <c r="L25" s="195"/>
      <c r="M25" s="196"/>
      <c r="N25" s="196"/>
      <c r="O25" s="196"/>
      <c r="P25" s="139"/>
      <c r="Q25" s="72" t="s">
        <v>83</v>
      </c>
      <c r="R25" s="153"/>
      <c r="S25" s="153"/>
      <c r="T25" s="141"/>
      <c r="U25" s="141"/>
      <c r="V25" s="141"/>
      <c r="W25" s="253" t="s">
        <v>245</v>
      </c>
      <c r="X25" s="75"/>
      <c r="Y25" s="75">
        <v>38.0</v>
      </c>
      <c r="Z25" s="163"/>
      <c r="AA25" s="163">
        <f>(D25-F25)/42.48</f>
        <v>17.63967357</v>
      </c>
      <c r="AB25" s="163"/>
      <c r="AC25" s="163"/>
      <c r="AD25" s="163"/>
      <c r="AE25" s="163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26"/>
      <c r="AQ25" s="80"/>
      <c r="AR25" s="141"/>
      <c r="AS25" s="141"/>
      <c r="AT25" s="141"/>
      <c r="AU25" s="141"/>
      <c r="AV25" s="141"/>
      <c r="AW25" s="166" t="s">
        <v>163</v>
      </c>
      <c r="AX25" s="141"/>
      <c r="AY25" s="141"/>
      <c r="AZ25" s="141"/>
      <c r="BA25" s="141"/>
      <c r="BB25" s="141"/>
      <c r="BC25" s="141"/>
      <c r="BD25" s="80"/>
      <c r="BE25" s="80"/>
      <c r="BF25" s="80"/>
      <c r="BG25" s="80"/>
      <c r="BH25" s="80"/>
      <c r="BI25" s="80"/>
      <c r="BJ25" s="80"/>
      <c r="BK25" s="80"/>
      <c r="BL25" s="80"/>
      <c r="BM25" s="80"/>
      <c r="BN25" s="80"/>
      <c r="BO25" s="80"/>
      <c r="BP25" s="141"/>
      <c r="BQ25" s="141"/>
      <c r="BR25" s="141"/>
      <c r="BS25" s="141"/>
      <c r="BT25" s="141"/>
      <c r="BU25" s="141"/>
      <c r="BV25" s="141"/>
      <c r="BW25" s="141"/>
      <c r="BX25" s="141"/>
      <c r="BY25" s="141"/>
      <c r="BZ25" s="141"/>
      <c r="CA25" s="141"/>
      <c r="CB25" s="81" t="s">
        <v>229</v>
      </c>
      <c r="CC25" s="133" t="s">
        <v>246</v>
      </c>
      <c r="CD25" s="133"/>
    </row>
    <row r="26">
      <c r="A26" s="53" t="s">
        <v>57</v>
      </c>
      <c r="B26" s="53">
        <f>VLOOKUP(A26,SILOMS!C:F,4,0)</f>
        <v>2738</v>
      </c>
      <c r="C26" s="59">
        <f>VLOOKUP(A26,SILOMS!O:Q,3,0)</f>
        <v>4.166666667</v>
      </c>
      <c r="D26" s="63">
        <f t="shared" si="4"/>
        <v>1400</v>
      </c>
      <c r="E26" s="53">
        <f>VLOOKUP(B26,'Hora por anv'!B:D,3,0)</f>
        <v>55.52851064</v>
      </c>
      <c r="F26" s="66">
        <f>E26*'Hora por anv'!$H$1</f>
        <v>260.984</v>
      </c>
      <c r="G26" s="68">
        <f t="shared" si="1"/>
        <v>25.21227355</v>
      </c>
      <c r="H26" s="195" t="s">
        <v>79</v>
      </c>
      <c r="I26" s="195" t="s">
        <v>79</v>
      </c>
      <c r="J26" s="195" t="s">
        <v>79</v>
      </c>
      <c r="K26" s="195" t="s">
        <v>79</v>
      </c>
      <c r="L26" s="195" t="s">
        <v>79</v>
      </c>
      <c r="M26" s="196"/>
      <c r="N26" s="196"/>
      <c r="O26" s="196"/>
      <c r="P26" s="153"/>
      <c r="Q26" s="153"/>
      <c r="R26" s="153"/>
      <c r="S26" s="153"/>
      <c r="T26" s="141"/>
      <c r="U26" s="141"/>
      <c r="V26" s="141"/>
      <c r="W26" s="141"/>
      <c r="X26" s="141"/>
      <c r="Y26" s="141"/>
      <c r="Z26" s="163"/>
      <c r="AA26" s="163">
        <f>(D26-F26)/49.63</f>
        <v>22.95015112</v>
      </c>
      <c r="AB26" s="163"/>
      <c r="AC26" s="163"/>
      <c r="AD26" s="163"/>
      <c r="AE26" s="163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41"/>
      <c r="AS26" s="141"/>
      <c r="AT26" s="141"/>
      <c r="AU26" s="141"/>
      <c r="AV26" s="141"/>
      <c r="AW26" s="141"/>
      <c r="AX26" s="141"/>
      <c r="AY26" s="141"/>
      <c r="AZ26" s="141"/>
      <c r="BA26" s="141"/>
      <c r="BB26" s="141"/>
      <c r="BC26" s="166" t="s">
        <v>163</v>
      </c>
      <c r="BD26" s="166" t="s">
        <v>163</v>
      </c>
      <c r="BE26" s="80"/>
      <c r="BF26" s="80"/>
      <c r="BG26" s="80"/>
      <c r="BH26" s="80"/>
      <c r="BI26" s="80"/>
      <c r="BJ26" s="80"/>
      <c r="BK26" s="80"/>
      <c r="BL26" s="80"/>
      <c r="BM26" s="80"/>
      <c r="BN26" s="80"/>
      <c r="BO26" s="80"/>
      <c r="BP26" s="141"/>
      <c r="BQ26" s="141"/>
      <c r="BR26" s="141"/>
      <c r="BS26" s="141"/>
      <c r="BT26" s="141"/>
      <c r="BU26" s="141"/>
      <c r="BV26" s="141"/>
      <c r="BW26" s="141"/>
      <c r="BX26" s="141"/>
      <c r="BY26" s="141"/>
      <c r="BZ26" s="141"/>
      <c r="CA26" s="141"/>
      <c r="CB26" s="81" t="s">
        <v>229</v>
      </c>
      <c r="CC26" s="242"/>
      <c r="CD26" s="124"/>
    </row>
    <row r="27" hidden="1">
      <c r="A27" s="228" t="s">
        <v>120</v>
      </c>
      <c r="B27" s="53" t="b">
        <f>VLOOKUP(A27,SILOMS!C:F,4,0)</f>
        <v>0</v>
      </c>
      <c r="C27" s="221">
        <f>VLOOKUP(A27,SILOMS!O:Q,3,0)</f>
        <v>0</v>
      </c>
      <c r="D27" s="63">
        <f t="shared" si="4"/>
        <v>1500</v>
      </c>
      <c r="E27" s="53" t="str">
        <f>VLOOKUP(B27,'Hora por anv'!B:D,3,0)</f>
        <v>#N/A</v>
      </c>
      <c r="F27" s="66" t="str">
        <f>E27*'Hora por anv'!$H$1</f>
        <v>#N/A</v>
      </c>
      <c r="G27" s="68" t="str">
        <f t="shared" si="1"/>
        <v>#N/A</v>
      </c>
      <c r="H27" s="229"/>
      <c r="I27" s="229"/>
      <c r="J27" s="229"/>
      <c r="K27" s="229"/>
      <c r="L27" s="229"/>
      <c r="M27" s="229"/>
      <c r="N27" s="229"/>
      <c r="O27" s="229"/>
      <c r="P27" s="155"/>
      <c r="Q27" s="230"/>
      <c r="R27" s="229"/>
      <c r="S27" s="229"/>
      <c r="T27" s="229"/>
      <c r="U27" s="229"/>
      <c r="V27" s="229"/>
      <c r="W27" s="141"/>
      <c r="X27" s="315" t="s">
        <v>262</v>
      </c>
      <c r="Y27" s="157"/>
      <c r="Z27" s="157"/>
      <c r="AA27" s="157"/>
      <c r="AB27" s="157"/>
      <c r="AC27" s="157"/>
      <c r="AD27" s="157"/>
      <c r="AE27" s="158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80"/>
      <c r="AR27" s="141"/>
      <c r="AS27" s="141"/>
      <c r="AT27" s="141"/>
      <c r="AU27" s="141"/>
      <c r="AV27" s="141"/>
      <c r="AW27" s="141"/>
      <c r="AX27" s="141"/>
      <c r="AY27" s="141"/>
      <c r="AZ27" s="141"/>
      <c r="BA27" s="141"/>
      <c r="BB27" s="141"/>
      <c r="BC27" s="141"/>
      <c r="BD27" s="80"/>
      <c r="BE27" s="80"/>
      <c r="BF27" s="80"/>
      <c r="BG27" s="80"/>
      <c r="BH27" s="80"/>
      <c r="BI27" s="80"/>
      <c r="BJ27" s="80"/>
      <c r="BK27" s="80"/>
      <c r="BL27" s="80"/>
      <c r="BM27" s="80"/>
      <c r="BN27" s="80"/>
      <c r="BO27" s="80"/>
      <c r="BP27" s="141"/>
      <c r="BQ27" s="141"/>
      <c r="BR27" s="141"/>
      <c r="BS27" s="141"/>
      <c r="BT27" s="141"/>
      <c r="BU27" s="141"/>
      <c r="BV27" s="141"/>
      <c r="BW27" s="141"/>
      <c r="BX27" s="141"/>
      <c r="BY27" s="141"/>
      <c r="BZ27" s="141"/>
      <c r="CA27" s="141"/>
      <c r="CB27" s="190"/>
      <c r="CC27" s="190"/>
      <c r="CD27" s="227"/>
    </row>
    <row r="28" hidden="1">
      <c r="A28" s="53" t="s">
        <v>97</v>
      </c>
      <c r="B28" s="53" t="b">
        <f>VLOOKUP(A28,SILOMS!C:F,4,0)</f>
        <v>0</v>
      </c>
      <c r="C28" s="59">
        <f>VLOOKUP(A28,SILOMS!O:Q,3,0)</f>
        <v>208.2083333</v>
      </c>
      <c r="D28" s="63">
        <f t="shared" si="4"/>
        <v>-997</v>
      </c>
      <c r="E28" s="53" t="str">
        <f>VLOOKUP(B28,'Hora por anv'!B:D,3,0)</f>
        <v>#N/A</v>
      </c>
      <c r="F28" s="66" t="str">
        <f>E28*'Hora por anv'!$H$1</f>
        <v>#N/A</v>
      </c>
      <c r="G28" s="68" t="str">
        <f t="shared" si="1"/>
        <v>#N/A</v>
      </c>
      <c r="H28" s="195" t="s">
        <v>79</v>
      </c>
      <c r="I28" s="195" t="s">
        <v>79</v>
      </c>
      <c r="J28" s="195" t="s">
        <v>79</v>
      </c>
      <c r="K28" s="195" t="s">
        <v>79</v>
      </c>
      <c r="L28" s="195" t="s">
        <v>79</v>
      </c>
      <c r="M28" s="196"/>
      <c r="N28" s="196"/>
      <c r="O28" s="196"/>
      <c r="P28" s="153"/>
      <c r="Q28" s="153"/>
      <c r="R28" s="153"/>
      <c r="S28" s="153"/>
      <c r="T28" s="141"/>
      <c r="U28" s="141"/>
      <c r="V28" s="141"/>
      <c r="W28" s="141"/>
      <c r="X28" s="141"/>
      <c r="Y28" s="141"/>
      <c r="Z28" s="141"/>
      <c r="AA28" s="141"/>
      <c r="AB28" s="141"/>
      <c r="AC28" s="141"/>
      <c r="AD28" s="141"/>
      <c r="AE28" s="141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41"/>
      <c r="AS28" s="141"/>
      <c r="AT28" s="141"/>
      <c r="AU28" s="141"/>
      <c r="AV28" s="141"/>
      <c r="AW28" s="141"/>
      <c r="AX28" s="141"/>
      <c r="AY28" s="141"/>
      <c r="AZ28" s="141"/>
      <c r="BA28" s="141"/>
      <c r="BB28" s="141"/>
      <c r="BC28" s="141"/>
      <c r="BD28" s="80"/>
      <c r="BE28" s="80"/>
      <c r="BF28" s="80"/>
      <c r="BG28" s="80"/>
      <c r="BH28" s="80"/>
      <c r="BI28" s="80"/>
      <c r="BJ28" s="80"/>
      <c r="BK28" s="80"/>
      <c r="BL28" s="80"/>
      <c r="BM28" s="80"/>
      <c r="BN28" s="80"/>
      <c r="BO28" s="80"/>
      <c r="BP28" s="141"/>
      <c r="BQ28" s="141"/>
      <c r="BR28" s="141"/>
      <c r="BS28" s="141"/>
      <c r="BT28" s="141"/>
      <c r="BU28" s="141"/>
      <c r="BV28" s="141"/>
      <c r="BW28" s="141"/>
      <c r="BX28" s="141"/>
      <c r="BY28" s="141"/>
      <c r="BZ28" s="141"/>
      <c r="CA28" s="141"/>
      <c r="CB28" s="190"/>
      <c r="CC28" s="190"/>
      <c r="CD28" s="124"/>
    </row>
    <row r="29" hidden="1">
      <c r="A29" s="194" t="s">
        <v>109</v>
      </c>
      <c r="B29" s="53" t="b">
        <f>VLOOKUP(A29,SILOMS!C:F,4,0)</f>
        <v>0</v>
      </c>
      <c r="C29" s="59">
        <f>VLOOKUP(A29,SILOMS!O:Q,3,0)</f>
        <v>120.3923611</v>
      </c>
      <c r="D29" s="63">
        <f t="shared" si="4"/>
        <v>110.5833333</v>
      </c>
      <c r="E29" s="53" t="str">
        <f>VLOOKUP(B29,'Hora por anv'!B:D,3,0)</f>
        <v>#N/A</v>
      </c>
      <c r="F29" s="66" t="str">
        <f>E29*'Hora por anv'!$H$1</f>
        <v>#N/A</v>
      </c>
      <c r="G29" s="68" t="str">
        <f t="shared" si="1"/>
        <v>#N/A</v>
      </c>
      <c r="H29" s="195" t="s">
        <v>79</v>
      </c>
      <c r="I29" s="195" t="s">
        <v>79</v>
      </c>
      <c r="J29" s="195" t="s">
        <v>79</v>
      </c>
      <c r="K29" s="195" t="s">
        <v>79</v>
      </c>
      <c r="L29" s="195" t="s">
        <v>79</v>
      </c>
      <c r="M29" s="196"/>
      <c r="N29" s="196"/>
      <c r="O29" s="196"/>
      <c r="P29" s="153"/>
      <c r="Q29" s="153"/>
      <c r="R29" s="153"/>
      <c r="S29" s="153"/>
      <c r="T29" s="141"/>
      <c r="U29" s="141"/>
      <c r="V29" s="141"/>
      <c r="W29" s="141"/>
      <c r="X29" s="141"/>
      <c r="Y29" s="141"/>
      <c r="Z29" s="141"/>
      <c r="AA29" s="141"/>
      <c r="AB29" s="141"/>
      <c r="AC29" s="141"/>
      <c r="AD29" s="141"/>
      <c r="AE29" s="141"/>
      <c r="AF29" s="80"/>
      <c r="AG29" s="226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41"/>
      <c r="AS29" s="141"/>
      <c r="AT29" s="141"/>
      <c r="AU29" s="141"/>
      <c r="AV29" s="141"/>
      <c r="AW29" s="141"/>
      <c r="AX29" s="141"/>
      <c r="AY29" s="141"/>
      <c r="AZ29" s="141"/>
      <c r="BA29" s="141"/>
      <c r="BB29" s="141"/>
      <c r="BC29" s="141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141"/>
      <c r="BQ29" s="141"/>
      <c r="BR29" s="141"/>
      <c r="BS29" s="141"/>
      <c r="BT29" s="141"/>
      <c r="BU29" s="141"/>
      <c r="BV29" s="141"/>
      <c r="BW29" s="141"/>
      <c r="BX29" s="141"/>
      <c r="BY29" s="141"/>
      <c r="BZ29" s="141"/>
      <c r="CA29" s="141"/>
      <c r="CB29" s="190"/>
      <c r="CC29" s="190"/>
      <c r="CD29" s="124"/>
    </row>
    <row r="30" hidden="1">
      <c r="A30" s="53" t="s">
        <v>69</v>
      </c>
      <c r="B30" s="53" t="b">
        <f>VLOOKUP(A30,SILOMS!C:F,4,0)</f>
        <v>0</v>
      </c>
      <c r="C30" s="59">
        <f>VLOOKUP(A30,SILOMS!O:Q,3,0)</f>
        <v>214.1354167</v>
      </c>
      <c r="D30" s="63">
        <f>IF(C30*24&lt;1500,1500-(C30*24),IF(C30*24&lt;3000,3000-(C30*24),5250-(C30*24)))
</f>
        <v>110.75</v>
      </c>
      <c r="E30" s="53" t="str">
        <f>VLOOKUP(B30,'Hora por anv'!B:D,3,0)</f>
        <v>#N/A</v>
      </c>
      <c r="F30" s="66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7" t="s">
        <v>51</v>
      </c>
      <c r="P30" s="139"/>
      <c r="Q30" s="91" t="s">
        <v>108</v>
      </c>
      <c r="R30" s="71"/>
      <c r="S30" s="150"/>
      <c r="T30" s="75"/>
      <c r="U30" s="75"/>
      <c r="V30" s="75"/>
      <c r="W30" s="232" t="s">
        <v>231</v>
      </c>
      <c r="X30" s="157"/>
      <c r="Y30" s="157"/>
      <c r="Z30" s="157"/>
      <c r="AA30" s="158"/>
      <c r="AB30" s="77"/>
      <c r="AC30" s="75"/>
      <c r="AD30" s="75"/>
      <c r="AE30" s="75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41"/>
      <c r="AS30" s="141"/>
      <c r="AT30" s="141"/>
      <c r="AU30" s="141"/>
      <c r="AV30" s="141"/>
      <c r="AW30" s="141"/>
      <c r="AX30" s="141"/>
      <c r="AY30" s="141"/>
      <c r="AZ30" s="141"/>
      <c r="BA30" s="141"/>
      <c r="BB30" s="141"/>
      <c r="BC30" s="141"/>
      <c r="BD30" s="80"/>
      <c r="BE30" s="80"/>
      <c r="BF30" s="80"/>
      <c r="BG30" s="80"/>
      <c r="BH30" s="80"/>
      <c r="BI30" s="80"/>
      <c r="BJ30" s="80"/>
      <c r="BK30" s="80"/>
      <c r="BL30" s="80"/>
      <c r="BM30" s="80"/>
      <c r="BN30" s="80"/>
      <c r="BO30" s="80"/>
      <c r="BP30" s="141"/>
      <c r="BQ30" s="141"/>
      <c r="BR30" s="141"/>
      <c r="BS30" s="141"/>
      <c r="BT30" s="141"/>
      <c r="BU30" s="141"/>
      <c r="BV30" s="141"/>
      <c r="BW30" s="141"/>
      <c r="BX30" s="141"/>
      <c r="BY30" s="141"/>
      <c r="BZ30" s="141"/>
      <c r="CA30" s="141"/>
      <c r="CB30" s="161"/>
      <c r="CC30" s="161" t="s">
        <v>232</v>
      </c>
      <c r="CD30" s="137"/>
    </row>
    <row r="31">
      <c r="A31" s="225" t="s">
        <v>96</v>
      </c>
      <c r="B31" s="53">
        <f>VLOOKUP(A31,SILOMS!C:F,4,0)</f>
        <v>2727</v>
      </c>
      <c r="C31" s="59">
        <f>VLOOKUP(A31,SILOMS!O:Q,3,0)</f>
        <v>4.166666667</v>
      </c>
      <c r="D31" s="63">
        <f t="shared" ref="D31:D32" si="5">IF(C31*24&lt;1500,1500-(C31*24),IF(C31*24&lt;3000,3000-(C31*24),4000-(C31*24)))
</f>
        <v>1400</v>
      </c>
      <c r="E31" s="53">
        <f>VLOOKUP(B31,'Hora por anv'!B:D,3,0)</f>
        <v>35.05319149</v>
      </c>
      <c r="F31" s="66">
        <f>E31*'Hora por anv'!$H$1</f>
        <v>164.75</v>
      </c>
      <c r="G31" s="68">
        <f t="shared" si="1"/>
        <v>39.93930197</v>
      </c>
      <c r="H31" s="195" t="s">
        <v>79</v>
      </c>
      <c r="I31" s="195" t="s">
        <v>79</v>
      </c>
      <c r="J31" s="195" t="s">
        <v>79</v>
      </c>
      <c r="K31" s="195" t="s">
        <v>79</v>
      </c>
      <c r="L31" s="195" t="s">
        <v>79</v>
      </c>
      <c r="M31" s="196"/>
      <c r="N31" s="196"/>
      <c r="O31" s="196"/>
      <c r="P31" s="153"/>
      <c r="Q31" s="153"/>
      <c r="R31" s="153"/>
      <c r="S31" s="153"/>
      <c r="T31" s="141"/>
      <c r="U31" s="141"/>
      <c r="V31" s="141"/>
      <c r="W31" s="141"/>
      <c r="X31" s="141"/>
      <c r="Y31" s="141"/>
      <c r="Z31" s="163"/>
      <c r="AA31" s="235">
        <f>(D31-F31)/22.5</f>
        <v>54.9</v>
      </c>
      <c r="AB31" s="141"/>
      <c r="AC31" s="141"/>
      <c r="AD31" s="141"/>
      <c r="AE31" s="141"/>
      <c r="AF31" s="80"/>
      <c r="AG31" s="80"/>
      <c r="AH31" s="80"/>
      <c r="AI31" s="80"/>
      <c r="AJ31" s="80"/>
      <c r="AK31" s="80"/>
      <c r="AL31" s="226"/>
      <c r="AM31" s="80"/>
      <c r="AN31" s="80"/>
      <c r="AO31" s="80"/>
      <c r="AP31" s="80"/>
      <c r="AQ31" s="80"/>
      <c r="AR31" s="141"/>
      <c r="AS31" s="141"/>
      <c r="AT31" s="141"/>
      <c r="AU31" s="141"/>
      <c r="AV31" s="141"/>
      <c r="AW31" s="141"/>
      <c r="AX31" s="141"/>
      <c r="AY31" s="141"/>
      <c r="AZ31" s="141"/>
      <c r="BA31" s="141"/>
      <c r="BB31" s="141"/>
      <c r="BC31" s="141"/>
      <c r="BD31" s="80"/>
      <c r="BE31" s="80"/>
      <c r="BF31" s="166" t="s">
        <v>163</v>
      </c>
      <c r="BG31" s="80"/>
      <c r="BH31" s="80"/>
      <c r="BI31" s="80"/>
      <c r="BJ31" s="80"/>
      <c r="BK31" s="79"/>
      <c r="BL31" s="80"/>
      <c r="BM31" s="80"/>
      <c r="BN31" s="80"/>
      <c r="BO31" s="80"/>
      <c r="BP31" s="141"/>
      <c r="BQ31" s="141"/>
      <c r="BR31" s="141"/>
      <c r="BS31" s="141"/>
      <c r="BT31" s="141"/>
      <c r="BU31" s="141"/>
      <c r="BV31" s="141"/>
      <c r="BW31" s="141"/>
      <c r="BX31" s="141"/>
      <c r="BY31" s="141"/>
      <c r="BZ31" s="141"/>
      <c r="CA31" s="141"/>
      <c r="CB31" s="81" t="s">
        <v>229</v>
      </c>
      <c r="CC31" s="242"/>
      <c r="CD31" s="227"/>
    </row>
    <row r="32" hidden="1">
      <c r="A32" s="53" t="s">
        <v>139</v>
      </c>
      <c r="B32" s="53" t="b">
        <f>VLOOKUP(A32,SILOMS!C:F,4,0)</f>
        <v>0</v>
      </c>
      <c r="C32" s="59">
        <f>VLOOKUP(A32,SILOMS!O:Q,3,0)</f>
        <v>186.6493056</v>
      </c>
      <c r="D32" s="63">
        <f t="shared" si="5"/>
        <v>-479.5833333</v>
      </c>
      <c r="E32" s="53" t="str">
        <f>VLOOKUP(B32,'Hora por anv'!B:D,3,0)</f>
        <v>#N/A</v>
      </c>
      <c r="F32" s="66" t="str">
        <f>E32*'Hora por anv'!$H$1</f>
        <v>#N/A</v>
      </c>
      <c r="G32" s="68" t="str">
        <f t="shared" si="1"/>
        <v>#N/A</v>
      </c>
      <c r="H32" s="195" t="s">
        <v>79</v>
      </c>
      <c r="I32" s="195" t="s">
        <v>79</v>
      </c>
      <c r="J32" s="195" t="s">
        <v>79</v>
      </c>
      <c r="K32" s="195" t="s">
        <v>79</v>
      </c>
      <c r="L32" s="195" t="s">
        <v>79</v>
      </c>
      <c r="M32" s="196"/>
      <c r="N32" s="196"/>
      <c r="O32" s="196"/>
      <c r="P32" s="153"/>
      <c r="Q32" s="153"/>
      <c r="R32" s="153"/>
      <c r="S32" s="153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  <c r="AD32" s="141"/>
      <c r="AE32" s="141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41"/>
      <c r="AS32" s="141"/>
      <c r="AT32" s="141"/>
      <c r="AU32" s="141"/>
      <c r="AV32" s="141"/>
      <c r="AW32" s="141"/>
      <c r="AX32" s="141"/>
      <c r="AY32" s="141"/>
      <c r="AZ32" s="141"/>
      <c r="BA32" s="141"/>
      <c r="BB32" s="141"/>
      <c r="BC32" s="141"/>
      <c r="BD32" s="80"/>
      <c r="BE32" s="80"/>
      <c r="BF32" s="80"/>
      <c r="BG32" s="80"/>
      <c r="BH32" s="80"/>
      <c r="BI32" s="80"/>
      <c r="BJ32" s="80"/>
      <c r="BK32" s="80"/>
      <c r="BL32" s="80"/>
      <c r="BM32" s="80"/>
      <c r="BN32" s="80"/>
      <c r="BO32" s="80"/>
      <c r="BP32" s="141"/>
      <c r="BQ32" s="141"/>
      <c r="BR32" s="141"/>
      <c r="BS32" s="141"/>
      <c r="BT32" s="141"/>
      <c r="BU32" s="141"/>
      <c r="BV32" s="141"/>
      <c r="BW32" s="141"/>
      <c r="BX32" s="141"/>
      <c r="BY32" s="141"/>
      <c r="BZ32" s="141"/>
      <c r="CA32" s="141"/>
      <c r="CB32" s="190"/>
      <c r="CC32" s="190"/>
      <c r="CD32" s="124"/>
    </row>
    <row r="33" hidden="1">
      <c r="A33" s="53" t="s">
        <v>144</v>
      </c>
      <c r="B33" s="53" t="b">
        <f>VLOOKUP(A33,SILOMS!C:F,4,0)</f>
        <v>0</v>
      </c>
      <c r="C33" s="59">
        <f>VLOOKUP(A33,SILOMS!O:Q,3,0)</f>
        <v>216.6666667</v>
      </c>
      <c r="D33" s="63">
        <f>IF(C33*24&lt;1500,1500-(C33*24),IF(C33*24&lt;3000,3000-(C33*24),5200-(C33*24)))
</f>
        <v>0</v>
      </c>
      <c r="E33" s="53" t="str">
        <f>VLOOKUP(B33,'Hora por anv'!B:D,3,0)</f>
        <v>#N/A</v>
      </c>
      <c r="F33" s="66" t="str">
        <f>E33*'Hora por anv'!$H$1</f>
        <v>#N/A</v>
      </c>
      <c r="G33" s="68" t="str">
        <f t="shared" si="1"/>
        <v>#N/A</v>
      </c>
      <c r="H33" s="108" t="s">
        <v>79</v>
      </c>
      <c r="I33" s="108" t="s">
        <v>79</v>
      </c>
      <c r="J33" s="108" t="s">
        <v>79</v>
      </c>
      <c r="K33" s="108" t="s">
        <v>79</v>
      </c>
      <c r="L33" s="108" t="s">
        <v>79</v>
      </c>
      <c r="M33" s="70"/>
      <c r="N33" s="70"/>
      <c r="O33" s="77" t="s">
        <v>51</v>
      </c>
      <c r="P33" s="139"/>
      <c r="Q33" s="91" t="s">
        <v>108</v>
      </c>
      <c r="R33" s="71"/>
      <c r="S33" s="71"/>
      <c r="T33" s="77" t="s">
        <v>51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141"/>
      <c r="AS33" s="141"/>
      <c r="AT33" s="141"/>
      <c r="AU33" s="141"/>
      <c r="AV33" s="141"/>
      <c r="AW33" s="141"/>
      <c r="AX33" s="141"/>
      <c r="AY33" s="141"/>
      <c r="AZ33" s="141"/>
      <c r="BA33" s="141"/>
      <c r="BB33" s="141"/>
      <c r="BC33" s="141"/>
      <c r="BD33" s="80"/>
      <c r="BE33" s="80"/>
      <c r="BF33" s="80"/>
      <c r="BG33" s="80"/>
      <c r="BH33" s="80"/>
      <c r="BI33" s="80"/>
      <c r="BJ33" s="80"/>
      <c r="BK33" s="80"/>
      <c r="BL33" s="80"/>
      <c r="BM33" s="80"/>
      <c r="BN33" s="80"/>
      <c r="BO33" s="80"/>
      <c r="BP33" s="141"/>
      <c r="BQ33" s="141"/>
      <c r="BR33" s="141"/>
      <c r="BS33" s="141"/>
      <c r="BT33" s="141"/>
      <c r="BU33" s="141"/>
      <c r="BV33" s="141"/>
      <c r="BW33" s="141"/>
      <c r="BX33" s="141"/>
      <c r="BY33" s="141"/>
      <c r="BZ33" s="141"/>
      <c r="CA33" s="141"/>
      <c r="CB33" s="238"/>
      <c r="CC33" s="238" t="s">
        <v>237</v>
      </c>
      <c r="CD33" s="81"/>
    </row>
    <row r="34" hidden="1">
      <c r="A34" s="53" t="s">
        <v>149</v>
      </c>
      <c r="B34" s="53" t="b">
        <f>VLOOKUP(A34,SILOMS!C:F,4,0)</f>
        <v>0</v>
      </c>
      <c r="C34" s="59">
        <f>VLOOKUP(A34,SILOMS!O:Q,3,0)</f>
        <v>201.3506944</v>
      </c>
      <c r="D34" s="63">
        <f t="shared" ref="D34:D42" si="6">IF(C34*24&lt;1500,1500-(C34*24),IF(C34*24&lt;3000,3000-(C34*24),4000-(C34*24)))
</f>
        <v>-832.4166667</v>
      </c>
      <c r="E34" s="53" t="str">
        <f>VLOOKUP(B34,'Hora por anv'!B:D,3,0)</f>
        <v>#N/A</v>
      </c>
      <c r="F34" s="66" t="str">
        <f>E34*'Hora por anv'!$H$1</f>
        <v>#N/A</v>
      </c>
      <c r="G34" s="68" t="str">
        <f t="shared" si="1"/>
        <v>#N/A</v>
      </c>
      <c r="H34" s="195">
        <v>1.0</v>
      </c>
      <c r="I34" s="195">
        <v>1.0</v>
      </c>
      <c r="J34" s="195">
        <v>1.0</v>
      </c>
      <c r="K34" s="195"/>
      <c r="L34" s="195"/>
      <c r="M34" s="196"/>
      <c r="N34" s="196"/>
      <c r="O34" s="196"/>
      <c r="P34" s="153"/>
      <c r="Q34" s="153"/>
      <c r="R34" s="153"/>
      <c r="S34" s="153"/>
      <c r="T34" s="141"/>
      <c r="U34" s="141"/>
      <c r="V34" s="141"/>
      <c r="W34" s="141"/>
      <c r="X34" s="141"/>
      <c r="Y34" s="141"/>
      <c r="Z34" s="141"/>
      <c r="AA34" s="141"/>
      <c r="AB34" s="141"/>
      <c r="AC34" s="141"/>
      <c r="AD34" s="141"/>
      <c r="AE34" s="141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41"/>
      <c r="AS34" s="141"/>
      <c r="AT34" s="141"/>
      <c r="AU34" s="141"/>
      <c r="AV34" s="141"/>
      <c r="AW34" s="141"/>
      <c r="AX34" s="141"/>
      <c r="AY34" s="141"/>
      <c r="AZ34" s="141"/>
      <c r="BA34" s="141"/>
      <c r="BB34" s="141"/>
      <c r="BC34" s="141"/>
      <c r="BD34" s="80"/>
      <c r="BE34" s="80"/>
      <c r="BF34" s="80"/>
      <c r="BG34" s="80"/>
      <c r="BH34" s="80"/>
      <c r="BI34" s="80"/>
      <c r="BJ34" s="80"/>
      <c r="BK34" s="80"/>
      <c r="BL34" s="80"/>
      <c r="BM34" s="80"/>
      <c r="BN34" s="80"/>
      <c r="BO34" s="80"/>
      <c r="BP34" s="141"/>
      <c r="BQ34" s="141"/>
      <c r="BR34" s="141"/>
      <c r="BS34" s="141"/>
      <c r="BT34" s="141"/>
      <c r="BU34" s="141"/>
      <c r="BV34" s="141"/>
      <c r="BW34" s="141"/>
      <c r="BX34" s="141"/>
      <c r="BY34" s="141"/>
      <c r="BZ34" s="141"/>
      <c r="CA34" s="141"/>
      <c r="CB34" s="190"/>
      <c r="CC34" s="190"/>
      <c r="CD34" s="137"/>
    </row>
    <row r="35" hidden="1">
      <c r="A35" s="53" t="s">
        <v>152</v>
      </c>
      <c r="B35" s="53" t="b">
        <f>VLOOKUP(A35,SILOMS!C:F,4,0)</f>
        <v>0</v>
      </c>
      <c r="C35" s="59">
        <f>VLOOKUP(A35,SILOMS!O:Q,3,0)</f>
        <v>192.9097222</v>
      </c>
      <c r="D35" s="63">
        <f t="shared" si="6"/>
        <v>-629.8333333</v>
      </c>
      <c r="E35" s="53" t="str">
        <f>VLOOKUP(B35,'Hora por anv'!B:D,3,0)</f>
        <v>#N/A</v>
      </c>
      <c r="F35" s="66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7" t="s">
        <v>51</v>
      </c>
      <c r="P35" s="77" t="s">
        <v>51</v>
      </c>
      <c r="Q35" s="71"/>
      <c r="R35" s="71"/>
      <c r="S35" s="71"/>
      <c r="T35" s="75"/>
      <c r="U35" s="75"/>
      <c r="V35" s="241"/>
      <c r="W35" s="75"/>
      <c r="X35" s="75"/>
      <c r="Y35" s="75"/>
      <c r="Z35" s="75"/>
      <c r="AA35" s="75"/>
      <c r="AB35" s="75"/>
      <c r="AC35" s="75"/>
      <c r="AD35" s="75"/>
      <c r="AE35" s="75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141"/>
      <c r="AS35" s="141"/>
      <c r="AT35" s="141"/>
      <c r="AU35" s="141"/>
      <c r="AV35" s="141"/>
      <c r="AW35" s="141"/>
      <c r="AX35" s="141"/>
      <c r="AY35" s="141"/>
      <c r="AZ35" s="141"/>
      <c r="BA35" s="141"/>
      <c r="BB35" s="141"/>
      <c r="BC35" s="141"/>
      <c r="BD35" s="80"/>
      <c r="BE35" s="80"/>
      <c r="BF35" s="80"/>
      <c r="BG35" s="80"/>
      <c r="BH35" s="80"/>
      <c r="BI35" s="80"/>
      <c r="BJ35" s="80"/>
      <c r="BK35" s="80"/>
      <c r="BL35" s="80"/>
      <c r="BM35" s="80"/>
      <c r="BN35" s="80"/>
      <c r="BO35" s="80"/>
      <c r="BP35" s="141"/>
      <c r="BQ35" s="141"/>
      <c r="BR35" s="141"/>
      <c r="BS35" s="141"/>
      <c r="BT35" s="141"/>
      <c r="BU35" s="141"/>
      <c r="BV35" s="141"/>
      <c r="BW35" s="141"/>
      <c r="BX35" s="141"/>
      <c r="BY35" s="141"/>
      <c r="BZ35" s="141"/>
      <c r="CA35" s="141"/>
      <c r="CB35" s="81"/>
      <c r="CC35" s="81"/>
      <c r="CD35" s="124"/>
    </row>
    <row r="36" hidden="1">
      <c r="A36" s="53" t="s">
        <v>157</v>
      </c>
      <c r="B36" s="53" t="b">
        <f>VLOOKUP(A36,SILOMS!C:F,4,0)</f>
        <v>0</v>
      </c>
      <c r="C36" s="59">
        <f>VLOOKUP(A36,SILOMS!O:Q,3,0)</f>
        <v>0</v>
      </c>
      <c r="D36" s="63">
        <f t="shared" si="6"/>
        <v>1500</v>
      </c>
      <c r="E36" s="53" t="str">
        <f>VLOOKUP(B36,'Hora por anv'!B:D,3,0)</f>
        <v>#N/A</v>
      </c>
      <c r="F36" s="66" t="str">
        <f>E36*'Hora por anv'!$H$1</f>
        <v>#N/A</v>
      </c>
      <c r="G36" s="68" t="str">
        <f t="shared" si="1"/>
        <v>#N/A</v>
      </c>
      <c r="H36" s="195">
        <v>1.0</v>
      </c>
      <c r="I36" s="195">
        <v>1.0</v>
      </c>
      <c r="J36" s="195">
        <v>1.0</v>
      </c>
      <c r="K36" s="195"/>
      <c r="L36" s="195"/>
      <c r="M36" s="196"/>
      <c r="N36" s="196"/>
      <c r="O36" s="196"/>
      <c r="P36" s="153"/>
      <c r="Q36" s="153"/>
      <c r="R36" s="153"/>
      <c r="S36" s="153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  <c r="AF36" s="80"/>
      <c r="AG36" s="80"/>
      <c r="AH36" s="80"/>
      <c r="AI36" s="80"/>
      <c r="AJ36" s="226"/>
      <c r="AK36" s="80"/>
      <c r="AL36" s="80"/>
      <c r="AM36" s="80"/>
      <c r="AN36" s="80"/>
      <c r="AO36" s="80"/>
      <c r="AP36" s="80"/>
      <c r="AQ36" s="80"/>
      <c r="AR36" s="141"/>
      <c r="AS36" s="141"/>
      <c r="AT36" s="141"/>
      <c r="AU36" s="141"/>
      <c r="AV36" s="141"/>
      <c r="AW36" s="141"/>
      <c r="AX36" s="141"/>
      <c r="AY36" s="141"/>
      <c r="AZ36" s="141"/>
      <c r="BA36" s="141"/>
      <c r="BB36" s="141"/>
      <c r="BC36" s="141"/>
      <c r="BD36" s="80"/>
      <c r="BE36" s="80"/>
      <c r="BF36" s="80"/>
      <c r="BG36" s="80"/>
      <c r="BH36" s="80"/>
      <c r="BI36" s="80"/>
      <c r="BJ36" s="80"/>
      <c r="BK36" s="80"/>
      <c r="BL36" s="80"/>
      <c r="BM36" s="80"/>
      <c r="BN36" s="80"/>
      <c r="BO36" s="80"/>
      <c r="BP36" s="141"/>
      <c r="BQ36" s="141"/>
      <c r="BR36" s="141"/>
      <c r="BS36" s="141"/>
      <c r="BT36" s="141"/>
      <c r="BU36" s="141"/>
      <c r="BV36" s="141"/>
      <c r="BW36" s="141"/>
      <c r="BX36" s="141"/>
      <c r="BY36" s="141"/>
      <c r="BZ36" s="141"/>
      <c r="CA36" s="141"/>
      <c r="CB36" s="242"/>
      <c r="CC36" s="242"/>
      <c r="CD36" s="124"/>
    </row>
    <row r="37" hidden="1">
      <c r="A37" s="53" t="s">
        <v>162</v>
      </c>
      <c r="B37" s="53" t="b">
        <f>VLOOKUP(A37,SILOMS!C:F,4,0)</f>
        <v>0</v>
      </c>
      <c r="C37" s="59">
        <f>VLOOKUP(A37,SILOMS!O:Q,3,0)</f>
        <v>222.8576389</v>
      </c>
      <c r="D37" s="63">
        <f t="shared" si="6"/>
        <v>-1348.583333</v>
      </c>
      <c r="E37" s="53" t="str">
        <f>VLOOKUP(B37,'Hora por anv'!B:D,3,0)</f>
        <v>#N/A</v>
      </c>
      <c r="F37" s="66" t="str">
        <f>E37*'Hora por anv'!$H$1</f>
        <v>#N/A</v>
      </c>
      <c r="G37" s="68" t="str">
        <f t="shared" si="1"/>
        <v>#N/A</v>
      </c>
      <c r="H37" s="69">
        <v>1.0</v>
      </c>
      <c r="I37" s="166" t="s">
        <v>163</v>
      </c>
      <c r="J37" s="69">
        <v>1.0</v>
      </c>
      <c r="K37" s="69"/>
      <c r="L37" s="69"/>
      <c r="M37" s="70"/>
      <c r="N37" s="70"/>
      <c r="O37" s="77" t="s">
        <v>51</v>
      </c>
      <c r="P37" s="77" t="s">
        <v>51</v>
      </c>
      <c r="Q37" s="71"/>
      <c r="R37" s="71"/>
      <c r="S37" s="71"/>
      <c r="T37" s="75"/>
      <c r="U37" s="13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141"/>
      <c r="AS37" s="141"/>
      <c r="AT37" s="141"/>
      <c r="AU37" s="141"/>
      <c r="AV37" s="141"/>
      <c r="AW37" s="141"/>
      <c r="AX37" s="141"/>
      <c r="AY37" s="141"/>
      <c r="AZ37" s="141"/>
      <c r="BA37" s="141"/>
      <c r="BB37" s="141"/>
      <c r="BC37" s="141"/>
      <c r="BD37" s="80"/>
      <c r="BE37" s="80"/>
      <c r="BF37" s="80"/>
      <c r="BG37" s="80"/>
      <c r="BH37" s="80"/>
      <c r="BI37" s="80"/>
      <c r="BJ37" s="80"/>
      <c r="BK37" s="80"/>
      <c r="BL37" s="80"/>
      <c r="BM37" s="80"/>
      <c r="BN37" s="80"/>
      <c r="BO37" s="80"/>
      <c r="BP37" s="141"/>
      <c r="BQ37" s="141"/>
      <c r="BR37" s="141"/>
      <c r="BS37" s="141"/>
      <c r="BT37" s="141"/>
      <c r="BU37" s="141"/>
      <c r="BV37" s="141"/>
      <c r="BW37" s="141"/>
      <c r="BX37" s="141"/>
      <c r="BY37" s="141"/>
      <c r="BZ37" s="141"/>
      <c r="CA37" s="141"/>
      <c r="CB37" s="83"/>
      <c r="CC37" s="83"/>
      <c r="CD37" s="137"/>
    </row>
    <row r="38" hidden="1">
      <c r="A38" s="53" t="s">
        <v>169</v>
      </c>
      <c r="B38" s="53" t="b">
        <f>VLOOKUP(A38,SILOMS!C:F,4,0)</f>
        <v>0</v>
      </c>
      <c r="C38" s="59">
        <f>VLOOKUP(A38,SILOMS!O:Q,3,0)</f>
        <v>139.4548611</v>
      </c>
      <c r="D38" s="63">
        <f t="shared" si="6"/>
        <v>653.0833333</v>
      </c>
      <c r="E38" s="53" t="str">
        <f>VLOOKUP(B38,'Hora por anv'!B:D,3,0)</f>
        <v>#N/A</v>
      </c>
      <c r="F38" s="66" t="str">
        <f>E38*'Hora por anv'!$H$1</f>
        <v>#N/A</v>
      </c>
      <c r="G38" s="68" t="str">
        <f t="shared" si="1"/>
        <v>#N/A</v>
      </c>
      <c r="H38" s="195" t="s">
        <v>79</v>
      </c>
      <c r="I38" s="195" t="s">
        <v>79</v>
      </c>
      <c r="J38" s="195" t="s">
        <v>79</v>
      </c>
      <c r="K38" s="195" t="s">
        <v>79</v>
      </c>
      <c r="L38" s="195" t="s">
        <v>79</v>
      </c>
      <c r="M38" s="196"/>
      <c r="N38" s="196"/>
      <c r="O38" s="196"/>
      <c r="P38" s="153"/>
      <c r="Q38" s="153"/>
      <c r="R38" s="153"/>
      <c r="S38" s="153"/>
      <c r="T38" s="141"/>
      <c r="U38" s="141"/>
      <c r="V38" s="141"/>
      <c r="W38" s="141"/>
      <c r="X38" s="141"/>
      <c r="Y38" s="141"/>
      <c r="Z38" s="141"/>
      <c r="AA38" s="141"/>
      <c r="AB38" s="141"/>
      <c r="AC38" s="141"/>
      <c r="AD38" s="141"/>
      <c r="AE38" s="141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41"/>
      <c r="AS38" s="141"/>
      <c r="AT38" s="141"/>
      <c r="AU38" s="141"/>
      <c r="AV38" s="141"/>
      <c r="AW38" s="141"/>
      <c r="AX38" s="141"/>
      <c r="AY38" s="141"/>
      <c r="AZ38" s="141"/>
      <c r="BA38" s="141"/>
      <c r="BB38" s="141"/>
      <c r="BC38" s="141"/>
      <c r="BD38" s="80"/>
      <c r="BE38" s="80"/>
      <c r="BF38" s="80"/>
      <c r="BG38" s="80"/>
      <c r="BH38" s="80"/>
      <c r="BI38" s="80"/>
      <c r="BJ38" s="80"/>
      <c r="BK38" s="80"/>
      <c r="BL38" s="80"/>
      <c r="BM38" s="80"/>
      <c r="BN38" s="80"/>
      <c r="BO38" s="80"/>
      <c r="BP38" s="141"/>
      <c r="BQ38" s="141"/>
      <c r="BR38" s="141"/>
      <c r="BS38" s="141"/>
      <c r="BT38" s="141"/>
      <c r="BU38" s="141"/>
      <c r="BV38" s="141"/>
      <c r="BW38" s="141"/>
      <c r="BX38" s="141"/>
      <c r="BY38" s="141"/>
      <c r="BZ38" s="141"/>
      <c r="CA38" s="141"/>
      <c r="CB38" s="190"/>
      <c r="CC38" s="190"/>
      <c r="CD38" s="124"/>
    </row>
    <row r="39">
      <c r="A39" s="53" t="s">
        <v>89</v>
      </c>
      <c r="B39" s="53">
        <f>VLOOKUP(A39,SILOMS!C:F,4,0)</f>
        <v>2731</v>
      </c>
      <c r="C39" s="59">
        <f>VLOOKUP(A39,SILOMS!O:Q,3,0)</f>
        <v>16.51041667</v>
      </c>
      <c r="D39" s="63">
        <f t="shared" si="6"/>
        <v>1103.75</v>
      </c>
      <c r="E39" s="53">
        <f>VLOOKUP(B39,'Hora por anv'!B:D,3,0)</f>
        <v>17.77163121</v>
      </c>
      <c r="F39" s="66">
        <f>E39*'Hora por anv'!$H$1</f>
        <v>83.52666667</v>
      </c>
      <c r="G39" s="68">
        <f t="shared" si="1"/>
        <v>62.10741081</v>
      </c>
      <c r="H39" s="195" t="s">
        <v>79</v>
      </c>
      <c r="I39" s="195" t="s">
        <v>79</v>
      </c>
      <c r="J39" s="195" t="s">
        <v>79</v>
      </c>
      <c r="K39" s="195" t="s">
        <v>79</v>
      </c>
      <c r="L39" s="195" t="s">
        <v>79</v>
      </c>
      <c r="M39" s="196"/>
      <c r="N39" s="196"/>
      <c r="O39" s="196"/>
      <c r="P39" s="153"/>
      <c r="Q39" s="72" t="s">
        <v>83</v>
      </c>
      <c r="R39" s="153"/>
      <c r="S39" s="153"/>
      <c r="T39" s="141"/>
      <c r="U39" s="141"/>
      <c r="V39" s="141"/>
      <c r="W39" s="141"/>
      <c r="X39" s="141"/>
      <c r="Y39" s="141"/>
      <c r="Z39" s="163"/>
      <c r="AA39" s="163">
        <f>(D39-F39)/33.81</f>
        <v>30.17519472</v>
      </c>
      <c r="AB39" s="141"/>
      <c r="AC39" s="141"/>
      <c r="AD39" s="141"/>
      <c r="AE39" s="141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41"/>
      <c r="AS39" s="141"/>
      <c r="AT39" s="141"/>
      <c r="AU39" s="141"/>
      <c r="AV39" s="141"/>
      <c r="AW39" s="141"/>
      <c r="AX39" s="141"/>
      <c r="AY39" s="141"/>
      <c r="AZ39" s="141"/>
      <c r="BA39" s="141"/>
      <c r="BB39" s="141"/>
      <c r="BC39" s="141"/>
      <c r="BD39" s="80"/>
      <c r="BE39" s="80"/>
      <c r="BF39" s="80"/>
      <c r="BG39" s="80"/>
      <c r="BH39" s="80"/>
      <c r="BI39" s="80"/>
      <c r="BJ39" s="80"/>
      <c r="BK39" s="80"/>
      <c r="BL39" s="80"/>
      <c r="BM39" s="80"/>
      <c r="BN39" s="80"/>
      <c r="BO39" s="80"/>
      <c r="BP39" s="141"/>
      <c r="BQ39" s="141"/>
      <c r="BR39" s="141"/>
      <c r="BS39" s="141"/>
      <c r="BT39" s="141"/>
      <c r="BU39" s="141"/>
      <c r="BV39" s="141"/>
      <c r="BW39" s="141"/>
      <c r="BX39" s="141"/>
      <c r="BY39" s="166" t="s">
        <v>163</v>
      </c>
      <c r="BZ39" s="141"/>
      <c r="CA39" s="141"/>
      <c r="CB39" s="81" t="s">
        <v>229</v>
      </c>
      <c r="CC39" s="242"/>
      <c r="CD39" s="124"/>
    </row>
    <row r="40" hidden="1">
      <c r="A40" s="53" t="s">
        <v>182</v>
      </c>
      <c r="B40" s="53" t="b">
        <f>VLOOKUP(A40,SILOMS!C:F,4,0)</f>
        <v>0</v>
      </c>
      <c r="C40" s="59">
        <f>VLOOKUP(A40,SILOMS!O:Q,3,0)</f>
        <v>20.08680556</v>
      </c>
      <c r="D40" s="63">
        <f t="shared" si="6"/>
        <v>1017.916667</v>
      </c>
      <c r="E40" s="53" t="str">
        <f>VLOOKUP(B40,'Hora por anv'!B:D,3,0)</f>
        <v>#N/A</v>
      </c>
      <c r="F40" s="66" t="str">
        <f>E40*'Hora por anv'!$H$1</f>
        <v>#N/A</v>
      </c>
      <c r="G40" s="68" t="str">
        <f t="shared" si="1"/>
        <v>#N/A</v>
      </c>
      <c r="H40" s="195" t="s">
        <v>79</v>
      </c>
      <c r="I40" s="195" t="s">
        <v>79</v>
      </c>
      <c r="J40" s="195" t="s">
        <v>79</v>
      </c>
      <c r="K40" s="195" t="s">
        <v>79</v>
      </c>
      <c r="L40" s="195" t="s">
        <v>79</v>
      </c>
      <c r="M40" s="196"/>
      <c r="N40" s="196"/>
      <c r="O40" s="196"/>
      <c r="P40" s="153"/>
      <c r="Q40" s="153"/>
      <c r="R40" s="153"/>
      <c r="S40" s="153"/>
      <c r="T40" s="141"/>
      <c r="U40" s="141"/>
      <c r="V40" s="141"/>
      <c r="W40" s="141"/>
      <c r="X40" s="141"/>
      <c r="Y40" s="141"/>
      <c r="Z40" s="141"/>
      <c r="AA40" s="141"/>
      <c r="AB40" s="141"/>
      <c r="AC40" s="141"/>
      <c r="AD40" s="141"/>
      <c r="AE40" s="141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41"/>
      <c r="AS40" s="141"/>
      <c r="AT40" s="141"/>
      <c r="AU40" s="141"/>
      <c r="AV40" s="141"/>
      <c r="AW40" s="141"/>
      <c r="AX40" s="141"/>
      <c r="AY40" s="141"/>
      <c r="AZ40" s="141"/>
      <c r="BA40" s="141"/>
      <c r="BB40" s="141"/>
      <c r="BC40" s="141"/>
      <c r="BD40" s="80"/>
      <c r="BE40" s="80"/>
      <c r="BF40" s="80"/>
      <c r="BG40" s="80"/>
      <c r="BH40" s="80"/>
      <c r="BI40" s="80"/>
      <c r="BJ40" s="80"/>
      <c r="BK40" s="80"/>
      <c r="BL40" s="80"/>
      <c r="BM40" s="80"/>
      <c r="BN40" s="80"/>
      <c r="BO40" s="80"/>
      <c r="BP40" s="141"/>
      <c r="BQ40" s="141"/>
      <c r="BR40" s="141"/>
      <c r="BS40" s="141"/>
      <c r="BT40" s="141"/>
      <c r="BU40" s="141"/>
      <c r="BV40" s="141"/>
      <c r="BW40" s="141"/>
      <c r="BX40" s="141"/>
      <c r="BY40" s="141"/>
      <c r="BZ40" s="141"/>
      <c r="CA40" s="141"/>
      <c r="CB40" s="190"/>
      <c r="CC40" s="190"/>
      <c r="CD40" s="124"/>
    </row>
    <row r="41" hidden="1">
      <c r="A41" s="254" t="s">
        <v>135</v>
      </c>
      <c r="B41" s="53" t="b">
        <f>VLOOKUP(A41,SILOMS!C:F,4,0)</f>
        <v>0</v>
      </c>
      <c r="C41" s="255">
        <f>VLOOKUP(A41,SILOMS!O:Q,3,0)</f>
        <v>5.954861111</v>
      </c>
      <c r="D41" s="256">
        <f t="shared" si="6"/>
        <v>1357.083333</v>
      </c>
      <c r="E41" s="254" t="str">
        <f>VLOOKUP(B41,'Hora por anv'!B:D,3,0)</f>
        <v>#N/A</v>
      </c>
      <c r="F41" s="257" t="str">
        <f>E41*'Hora por anv'!$H$1</f>
        <v>#N/A</v>
      </c>
      <c r="G41" s="258" t="str">
        <f t="shared" si="1"/>
        <v>#N/A</v>
      </c>
      <c r="H41" s="259">
        <v>1.0</v>
      </c>
      <c r="I41" s="259">
        <v>1.0</v>
      </c>
      <c r="J41" s="259">
        <v>1.0</v>
      </c>
      <c r="K41" s="259"/>
      <c r="L41" s="259"/>
      <c r="M41" s="259"/>
      <c r="N41" s="259"/>
      <c r="O41" s="259"/>
      <c r="P41" s="260"/>
      <c r="Q41" s="261" t="s">
        <v>83</v>
      </c>
      <c r="R41" s="259"/>
      <c r="S41" s="259"/>
      <c r="T41" s="141"/>
      <c r="U41" s="141"/>
      <c r="V41" s="141"/>
      <c r="W41" s="141"/>
      <c r="X41" s="263"/>
      <c r="Y41" s="263"/>
      <c r="Z41" s="263"/>
      <c r="AA41" s="263"/>
      <c r="AB41" s="263"/>
      <c r="AC41" s="263"/>
      <c r="AD41" s="263"/>
      <c r="AE41" s="263"/>
      <c r="AF41" s="265"/>
      <c r="AG41" s="265"/>
      <c r="AH41" s="265"/>
      <c r="AI41" s="265"/>
      <c r="AJ41" s="265"/>
      <c r="AK41" s="265"/>
      <c r="AL41" s="265"/>
      <c r="AM41" s="265"/>
      <c r="AN41" s="265"/>
      <c r="AO41" s="265"/>
      <c r="AP41" s="265"/>
      <c r="AQ41" s="265"/>
      <c r="AR41" s="141"/>
      <c r="AS41" s="141"/>
      <c r="AT41" s="141"/>
      <c r="AU41" s="141"/>
      <c r="AV41" s="141"/>
      <c r="AW41" s="141"/>
      <c r="AX41" s="141"/>
      <c r="AY41" s="141"/>
      <c r="AZ41" s="141"/>
      <c r="BA41" s="141"/>
      <c r="BB41" s="141"/>
      <c r="BC41" s="141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141"/>
      <c r="BQ41" s="141"/>
      <c r="BR41" s="141"/>
      <c r="BS41" s="141"/>
      <c r="BT41" s="141"/>
      <c r="BU41" s="141"/>
      <c r="BV41" s="141"/>
      <c r="BW41" s="141"/>
      <c r="BX41" s="141"/>
      <c r="BY41" s="141"/>
      <c r="BZ41" s="141"/>
      <c r="CA41" s="141"/>
      <c r="CB41" s="81"/>
      <c r="CC41" s="81" t="s">
        <v>251</v>
      </c>
      <c r="CD41" s="267"/>
    </row>
    <row r="42" hidden="1">
      <c r="A42" s="194" t="s">
        <v>198</v>
      </c>
      <c r="B42" s="53" t="b">
        <f>VLOOKUP(A42,SILOMS!C:F,4,0)</f>
        <v>0</v>
      </c>
      <c r="C42" s="255">
        <f>VLOOKUP(A42,SILOMS!O:Q,3,0)</f>
        <v>75.78819444</v>
      </c>
      <c r="D42" s="256">
        <f t="shared" si="6"/>
        <v>1181.083333</v>
      </c>
      <c r="E42" s="254" t="str">
        <f>VLOOKUP(B42,'Hora por anv'!B:D,3,0)</f>
        <v>#N/A</v>
      </c>
      <c r="F42" s="257" t="str">
        <f>E42*'Hora por anv'!$H$1</f>
        <v>#N/A</v>
      </c>
      <c r="G42" s="258" t="str">
        <f t="shared" si="1"/>
        <v>#N/A</v>
      </c>
      <c r="H42" s="271" t="s">
        <v>79</v>
      </c>
      <c r="I42" s="271" t="s">
        <v>79</v>
      </c>
      <c r="J42" s="271" t="s">
        <v>79</v>
      </c>
      <c r="K42" s="271" t="s">
        <v>79</v>
      </c>
      <c r="L42" s="271" t="s">
        <v>79</v>
      </c>
      <c r="M42" s="272"/>
      <c r="N42" s="272"/>
      <c r="O42" s="272"/>
      <c r="P42" s="74"/>
      <c r="Q42" s="74"/>
      <c r="R42" s="74"/>
      <c r="S42" s="74"/>
      <c r="T42" s="192"/>
      <c r="U42" s="192"/>
      <c r="V42" s="192"/>
      <c r="W42" s="141"/>
      <c r="X42" s="273"/>
      <c r="Y42" s="273"/>
      <c r="Z42" s="273"/>
      <c r="AA42" s="273"/>
      <c r="AB42" s="273"/>
      <c r="AC42" s="273"/>
      <c r="AD42" s="273"/>
      <c r="AE42" s="273"/>
      <c r="AF42" s="274"/>
      <c r="AG42" s="274"/>
      <c r="AH42" s="274"/>
      <c r="AI42" s="274"/>
      <c r="AJ42" s="274"/>
      <c r="AK42" s="274"/>
      <c r="AL42" s="274"/>
      <c r="AM42" s="274"/>
      <c r="AN42" s="274"/>
      <c r="AO42" s="274"/>
      <c r="AP42" s="274"/>
      <c r="AQ42" s="274"/>
      <c r="AR42" s="141"/>
      <c r="AS42" s="141"/>
      <c r="AT42" s="141"/>
      <c r="AU42" s="141"/>
      <c r="AV42" s="141"/>
      <c r="AW42" s="141"/>
      <c r="AX42" s="141"/>
      <c r="AY42" s="141"/>
      <c r="AZ42" s="141"/>
      <c r="BA42" s="141"/>
      <c r="BB42" s="141"/>
      <c r="BC42" s="141"/>
      <c r="BD42" s="80"/>
      <c r="BE42" s="80"/>
      <c r="BF42" s="80"/>
      <c r="BG42" s="80"/>
      <c r="BH42" s="80"/>
      <c r="BI42" s="80"/>
      <c r="BJ42" s="80"/>
      <c r="BK42" s="80"/>
      <c r="BL42" s="80"/>
      <c r="BM42" s="80"/>
      <c r="BN42" s="80"/>
      <c r="BO42" s="80"/>
      <c r="BP42" s="141"/>
      <c r="BQ42" s="141"/>
      <c r="BR42" s="141"/>
      <c r="BS42" s="141"/>
      <c r="BT42" s="141"/>
      <c r="BU42" s="141"/>
      <c r="BV42" s="141"/>
      <c r="BW42" s="141"/>
      <c r="BX42" s="141"/>
      <c r="BY42" s="141"/>
      <c r="BZ42" s="141"/>
      <c r="CA42" s="141"/>
      <c r="CB42" s="190"/>
      <c r="CC42" s="190"/>
      <c r="CD42" s="267"/>
    </row>
    <row r="43">
      <c r="A43" s="22"/>
      <c r="B43" s="22"/>
      <c r="C43" s="22"/>
      <c r="D43" s="22"/>
      <c r="E43" s="275"/>
      <c r="F43" s="17"/>
      <c r="G43" s="22"/>
      <c r="H43" s="17"/>
      <c r="I43" s="17"/>
      <c r="J43" s="17"/>
      <c r="K43" s="17"/>
      <c r="L43" s="17"/>
      <c r="M43" s="17"/>
      <c r="N43" s="17"/>
      <c r="O43" s="17"/>
      <c r="P43" s="22"/>
      <c r="Q43" s="275"/>
      <c r="R43" s="17"/>
      <c r="S43" s="17"/>
      <c r="T43" s="17"/>
      <c r="U43" s="17"/>
      <c r="V43" s="17"/>
      <c r="W43" s="17"/>
      <c r="X43" s="17"/>
      <c r="Y43" s="17"/>
      <c r="Z43" s="335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</row>
    <row r="44">
      <c r="A44" s="22"/>
      <c r="B44" s="22"/>
      <c r="C44" s="22"/>
      <c r="D44" s="22"/>
      <c r="E44" s="22"/>
      <c r="F44" s="17"/>
      <c r="G44" s="22"/>
      <c r="H44" s="17"/>
      <c r="I44" s="17"/>
      <c r="J44" s="17"/>
      <c r="K44" s="17"/>
      <c r="L44" s="17"/>
      <c r="M44" s="17"/>
      <c r="N44" s="17"/>
      <c r="O44" s="17"/>
      <c r="P44" s="22"/>
      <c r="Q44" s="275"/>
      <c r="R44" s="17"/>
      <c r="S44" s="17"/>
      <c r="T44" s="17"/>
      <c r="U44" s="17"/>
      <c r="V44" s="17"/>
      <c r="W44" s="17"/>
      <c r="X44" s="17"/>
      <c r="Y44" s="17"/>
      <c r="Z44" s="335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</row>
    <row r="45">
      <c r="A45" s="22"/>
      <c r="B45" s="22"/>
      <c r="C45" s="22"/>
      <c r="D45" s="22"/>
      <c r="E45" s="22"/>
      <c r="F45" s="17"/>
      <c r="G45" s="22"/>
      <c r="H45" s="17"/>
      <c r="I45" s="17"/>
      <c r="J45" s="17"/>
      <c r="K45" s="17"/>
      <c r="L45" s="17"/>
      <c r="M45" s="17"/>
      <c r="N45" s="17"/>
      <c r="O45" s="17"/>
      <c r="P45" s="22"/>
      <c r="Q45" s="275"/>
      <c r="R45" s="17"/>
      <c r="S45" s="17"/>
      <c r="T45" s="17"/>
      <c r="U45" s="17"/>
      <c r="V45" s="17"/>
      <c r="W45" s="17"/>
      <c r="X45" s="17"/>
      <c r="Y45" s="17"/>
      <c r="Z45" s="335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</row>
    <row r="46">
      <c r="A46" s="22"/>
      <c r="B46" s="22"/>
      <c r="C46" s="22"/>
      <c r="D46" s="22"/>
      <c r="E46" s="276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2"/>
      <c r="R46" s="17"/>
      <c r="S46" s="17"/>
      <c r="T46" s="17"/>
      <c r="U46" s="17"/>
      <c r="V46" s="17"/>
      <c r="W46" s="17"/>
      <c r="X46" s="17"/>
      <c r="Y46" s="17"/>
      <c r="Z46" s="335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</row>
    <row r="47">
      <c r="A47" s="22"/>
      <c r="B47" s="22"/>
      <c r="C47" s="22"/>
      <c r="D47" s="22"/>
      <c r="E47" s="277"/>
      <c r="F47" s="17"/>
      <c r="G47" s="22"/>
      <c r="H47" s="17"/>
      <c r="I47" s="17"/>
      <c r="J47" s="17"/>
      <c r="K47" s="17"/>
      <c r="L47" s="17"/>
      <c r="M47" s="17"/>
      <c r="N47" s="17"/>
      <c r="O47" s="17"/>
      <c r="P47" s="22"/>
      <c r="Q47" s="17"/>
      <c r="R47" s="17"/>
      <c r="S47" s="17"/>
      <c r="T47" s="17"/>
      <c r="U47" s="17"/>
      <c r="V47" s="17"/>
      <c r="W47" s="17"/>
      <c r="X47" s="17"/>
      <c r="Y47" s="17"/>
      <c r="Z47" s="335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336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0"/>
      <c r="AU48" s="281"/>
      <c r="AV48" s="281"/>
      <c r="AW48" s="281"/>
      <c r="AX48" s="281"/>
      <c r="AY48" s="281"/>
      <c r="AZ48" s="281"/>
      <c r="BA48" s="281"/>
      <c r="BB48" s="281"/>
      <c r="BC48" s="281"/>
      <c r="BD48" s="281"/>
      <c r="BE48" s="281"/>
      <c r="BF48" s="281"/>
      <c r="BG48" s="281"/>
      <c r="BH48" s="281"/>
      <c r="BI48" s="281"/>
      <c r="BJ48" s="281"/>
      <c r="BK48" s="281"/>
      <c r="BL48" s="281"/>
      <c r="BM48" s="281"/>
      <c r="BN48" s="281"/>
      <c r="BO48" s="281"/>
      <c r="BP48" s="281"/>
      <c r="BQ48" s="281"/>
      <c r="BR48" s="281"/>
      <c r="BS48" s="281"/>
      <c r="BT48" s="281"/>
      <c r="BU48" s="281"/>
      <c r="BV48" s="281"/>
      <c r="BW48" s="281"/>
      <c r="BX48" s="281"/>
      <c r="BY48" s="281"/>
      <c r="BZ48" s="281"/>
      <c r="CA48" s="281"/>
      <c r="CB48" s="281"/>
      <c r="CC48" s="281"/>
      <c r="CD48" s="281"/>
    </row>
    <row r="49">
      <c r="A49" s="22"/>
      <c r="B49" s="22"/>
      <c r="C49" s="22"/>
      <c r="D49" s="22"/>
      <c r="E49" s="275"/>
      <c r="F49" s="17"/>
      <c r="G49" s="22"/>
      <c r="H49" s="17"/>
      <c r="I49" s="17"/>
      <c r="J49" s="17"/>
      <c r="K49" s="17"/>
      <c r="L49" s="17"/>
      <c r="M49" s="17"/>
      <c r="N49" s="17"/>
      <c r="O49" s="17"/>
      <c r="P49" s="22"/>
      <c r="Q49" s="275"/>
      <c r="R49" s="17"/>
      <c r="S49" s="17"/>
      <c r="T49" s="17"/>
      <c r="U49" s="17"/>
      <c r="V49" s="17"/>
      <c r="W49" s="17"/>
      <c r="X49" s="17"/>
      <c r="Y49" s="17"/>
      <c r="Z49" s="335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</row>
    <row r="50">
      <c r="A50" s="22"/>
      <c r="B50" s="22"/>
      <c r="C50" s="17"/>
      <c r="D50" s="22"/>
      <c r="E50" s="291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2"/>
      <c r="Q50" s="17"/>
      <c r="R50" s="17"/>
      <c r="S50" s="17"/>
      <c r="T50" s="17"/>
      <c r="U50" s="17"/>
      <c r="V50" s="17"/>
      <c r="W50" s="17"/>
      <c r="X50" s="17"/>
      <c r="Y50" s="17"/>
      <c r="Z50" s="335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</row>
    <row r="51">
      <c r="A51" s="22"/>
      <c r="B51" s="22"/>
      <c r="C51" s="17"/>
      <c r="D51" s="22"/>
      <c r="E51" s="29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2"/>
      <c r="R51" s="17"/>
      <c r="S51" s="17"/>
      <c r="T51" s="17"/>
      <c r="U51" s="17"/>
      <c r="V51" s="17"/>
      <c r="W51" s="17"/>
      <c r="X51" s="17"/>
      <c r="Y51" s="17"/>
      <c r="Z51" s="335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</row>
    <row r="52">
      <c r="A52" s="22"/>
      <c r="B52" s="22"/>
      <c r="C52" s="17"/>
      <c r="D52" s="22"/>
      <c r="E52" s="29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2"/>
      <c r="R52" s="17"/>
      <c r="S52" s="17"/>
      <c r="T52" s="17"/>
      <c r="U52" s="17"/>
      <c r="V52" s="17"/>
      <c r="W52" s="17"/>
      <c r="X52" s="17"/>
      <c r="Y52" s="17"/>
      <c r="Z52" s="335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35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35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35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  <c r="CD55" s="310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35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35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</row>
    <row r="58">
      <c r="A58" s="313" t="s">
        <v>51</v>
      </c>
      <c r="B58" s="313" t="s">
        <v>163</v>
      </c>
      <c r="C58" s="22"/>
      <c r="D58" s="314"/>
      <c r="E58" s="22"/>
      <c r="F58" s="22"/>
      <c r="G58" s="22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35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</row>
    <row r="59">
      <c r="A59" s="316">
        <v>4000.0</v>
      </c>
      <c r="B59" s="313">
        <v>1500.0</v>
      </c>
      <c r="C59" s="22"/>
      <c r="D59" s="314"/>
      <c r="E59" s="22"/>
      <c r="F59" s="22"/>
      <c r="G59" s="22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35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</row>
    <row r="60">
      <c r="A60" s="17"/>
      <c r="B60" s="22" t="s">
        <v>264</v>
      </c>
      <c r="C60" s="22"/>
      <c r="D60" s="314"/>
      <c r="E60" s="22"/>
      <c r="F60" s="22"/>
      <c r="G60" s="22"/>
      <c r="H60" s="17"/>
      <c r="I60" s="17"/>
      <c r="J60" s="17"/>
      <c r="K60" s="17"/>
      <c r="L60" s="17"/>
      <c r="M60" s="17"/>
      <c r="N60" s="17"/>
      <c r="O60" s="17"/>
      <c r="P60" s="318"/>
      <c r="Q60" s="17"/>
      <c r="R60" s="17"/>
      <c r="S60" s="17"/>
      <c r="T60" s="17"/>
      <c r="U60" s="17"/>
      <c r="V60" s="17"/>
      <c r="W60" s="17"/>
      <c r="X60" s="17"/>
      <c r="Y60" s="17"/>
      <c r="Z60" s="335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9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35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9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35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22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35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3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35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4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35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35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6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</row>
    <row r="67">
      <c r="A67" s="17"/>
      <c r="B67" s="17"/>
      <c r="C67" s="17"/>
      <c r="D67" s="337"/>
      <c r="E67" s="33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35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</row>
    <row r="68">
      <c r="A68" s="17"/>
      <c r="B68" s="17"/>
      <c r="C68" s="17"/>
      <c r="D68" s="280"/>
      <c r="E68" s="338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35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</row>
    <row r="69">
      <c r="A69" s="17"/>
      <c r="B69" s="17"/>
      <c r="C69" s="17"/>
      <c r="D69" s="280"/>
      <c r="E69" s="339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35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</row>
    <row r="70">
      <c r="A70" s="17"/>
      <c r="B70" s="17"/>
      <c r="C70" s="17"/>
      <c r="D70" s="340"/>
      <c r="E70" s="281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35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</row>
    <row r="71">
      <c r="A71" s="17"/>
      <c r="B71" s="17"/>
      <c r="C71" s="17"/>
      <c r="D71" s="338"/>
      <c r="E71" s="338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35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</row>
    <row r="72">
      <c r="A72" s="17"/>
      <c r="B72" s="17"/>
      <c r="C72" s="17"/>
      <c r="D72" s="340"/>
      <c r="E72" s="341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35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</row>
    <row r="73">
      <c r="A73" s="17"/>
      <c r="B73" s="17"/>
      <c r="C73" s="17"/>
      <c r="D73" s="342"/>
      <c r="E73" s="339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35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</row>
    <row r="74">
      <c r="A74" s="17"/>
      <c r="B74" s="17"/>
      <c r="C74" s="17"/>
      <c r="D74" s="22"/>
      <c r="E74" s="338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35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</row>
    <row r="75">
      <c r="A75" s="17"/>
      <c r="B75" s="17"/>
      <c r="C75" s="17"/>
      <c r="D75" s="338"/>
      <c r="E75" s="280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35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</row>
    <row r="76">
      <c r="A76" s="17"/>
      <c r="B76" s="17"/>
      <c r="C76" s="17"/>
      <c r="D76" s="281"/>
      <c r="E76" s="339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35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  <c r="CD76" s="17"/>
    </row>
    <row r="77">
      <c r="A77" s="17"/>
      <c r="B77" s="17"/>
      <c r="C77" s="17"/>
      <c r="D77" s="281"/>
      <c r="E77" s="341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35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</row>
    <row r="78">
      <c r="A78" s="17"/>
      <c r="B78" s="17"/>
      <c r="C78" s="17"/>
      <c r="D78" s="340"/>
      <c r="E78" s="341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35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</row>
    <row r="79">
      <c r="A79" s="17"/>
      <c r="B79" s="17"/>
      <c r="C79" s="17"/>
      <c r="D79" s="338"/>
      <c r="E79" s="343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35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</row>
    <row r="80">
      <c r="A80" s="17"/>
      <c r="B80" s="17"/>
      <c r="C80" s="17"/>
      <c r="D80" s="281"/>
      <c r="E80" s="343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35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</row>
    <row r="81">
      <c r="A81" s="17"/>
      <c r="B81" s="17"/>
      <c r="C81" s="17"/>
      <c r="D81" s="343"/>
      <c r="E81" s="281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35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</row>
    <row r="82">
      <c r="A82" s="17"/>
      <c r="B82" s="17"/>
      <c r="C82" s="17"/>
      <c r="D82" s="22"/>
      <c r="E82" s="341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35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  <c r="CD82" s="17"/>
    </row>
    <row r="83">
      <c r="A83" s="17"/>
      <c r="B83" s="17"/>
      <c r="C83" s="17"/>
      <c r="D83" s="18"/>
      <c r="E83" s="338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35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</row>
    <row r="84">
      <c r="A84" s="17"/>
      <c r="B84" s="17"/>
      <c r="C84" s="17"/>
      <c r="D84" s="281"/>
      <c r="E84" s="341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35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  <c r="CD84" s="17"/>
    </row>
    <row r="85">
      <c r="A85" s="17"/>
      <c r="B85" s="17"/>
      <c r="C85" s="17"/>
      <c r="D85" s="280"/>
      <c r="E85" s="338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35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  <c r="CD85" s="17"/>
    </row>
    <row r="86">
      <c r="A86" s="17"/>
      <c r="B86" s="17"/>
      <c r="C86" s="17"/>
      <c r="D86" s="340"/>
      <c r="E86" s="281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35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  <c r="CD86" s="17"/>
    </row>
    <row r="87">
      <c r="A87" s="17"/>
      <c r="B87" s="17"/>
      <c r="C87" s="17"/>
      <c r="D87" s="343"/>
      <c r="E87" s="281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35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  <c r="CD87" s="17"/>
    </row>
    <row r="88">
      <c r="A88" s="17"/>
      <c r="B88" s="17"/>
      <c r="C88" s="17"/>
      <c r="D88" s="343"/>
      <c r="E88" s="343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35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  <c r="CD88" s="17"/>
    </row>
    <row r="89">
      <c r="A89" s="17"/>
      <c r="B89" s="17"/>
      <c r="C89" s="17"/>
      <c r="D89" s="343"/>
      <c r="E89" s="350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35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</row>
    <row r="90">
      <c r="A90" s="17"/>
      <c r="B90" s="17"/>
      <c r="C90" s="17"/>
      <c r="D90" s="343"/>
      <c r="E90" s="281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35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  <c r="CD90" s="17"/>
    </row>
    <row r="91">
      <c r="A91" s="17"/>
      <c r="B91" s="17"/>
      <c r="C91" s="17"/>
      <c r="D91" s="343"/>
      <c r="E91" s="350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35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  <c r="CD91" s="17"/>
    </row>
    <row r="92">
      <c r="A92" s="17"/>
      <c r="B92" s="17"/>
      <c r="C92" s="17"/>
      <c r="D92" s="343"/>
      <c r="E92" s="281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35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  <c r="CD92" s="17"/>
    </row>
    <row r="93">
      <c r="A93" s="17"/>
      <c r="B93" s="17"/>
      <c r="C93" s="17"/>
      <c r="D93" s="343"/>
      <c r="E93" s="281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35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  <c r="CD93" s="17"/>
    </row>
    <row r="94">
      <c r="A94" s="17"/>
      <c r="B94" s="17"/>
      <c r="C94" s="17"/>
      <c r="D94" s="338"/>
      <c r="E94" s="341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35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  <c r="CD94" s="17"/>
    </row>
    <row r="95">
      <c r="A95" s="17"/>
      <c r="B95" s="17"/>
      <c r="C95" s="17"/>
      <c r="D95" s="343"/>
      <c r="E95" s="281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35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  <c r="CD95" s="17"/>
    </row>
    <row r="96">
      <c r="A96" s="17"/>
      <c r="B96" s="17"/>
      <c r="C96" s="17"/>
      <c r="D96" s="343"/>
      <c r="E96" s="281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35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  <c r="CD96" s="17"/>
    </row>
    <row r="97">
      <c r="A97" s="17"/>
      <c r="B97" s="17"/>
      <c r="C97" s="17"/>
      <c r="D97" s="46"/>
      <c r="E97" s="280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35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  <c r="CD97" s="17"/>
    </row>
    <row r="98">
      <c r="A98" s="17"/>
      <c r="B98" s="17"/>
      <c r="C98" s="17"/>
      <c r="D98" s="343"/>
      <c r="E98" s="341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35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  <c r="CD98" s="17"/>
    </row>
    <row r="99">
      <c r="A99" s="17"/>
      <c r="B99" s="17"/>
      <c r="C99" s="17"/>
      <c r="D99" s="280"/>
      <c r="E99" s="281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35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  <c r="CD99" s="17"/>
    </row>
    <row r="100">
      <c r="A100" s="17"/>
      <c r="B100" s="17"/>
      <c r="C100" s="17"/>
      <c r="D100" s="343"/>
      <c r="E100" s="281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35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  <c r="CD100" s="17"/>
    </row>
    <row r="101">
      <c r="A101" s="17"/>
      <c r="B101" s="17"/>
      <c r="C101" s="17"/>
      <c r="D101" s="338"/>
      <c r="E101" s="341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35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  <c r="CD101" s="17"/>
    </row>
    <row r="102">
      <c r="A102" s="17"/>
      <c r="B102" s="17"/>
      <c r="C102" s="17"/>
      <c r="D102" s="343"/>
      <c r="E102" s="281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35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  <c r="CD102" s="17"/>
    </row>
    <row r="103">
      <c r="A103" s="17"/>
      <c r="B103" s="17"/>
      <c r="C103" s="17"/>
      <c r="D103" s="338"/>
      <c r="E103" s="338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35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  <c r="CD103" s="17"/>
    </row>
    <row r="104">
      <c r="A104" s="17"/>
      <c r="B104" s="17"/>
      <c r="C104" s="17"/>
      <c r="D104" s="343"/>
      <c r="E104" s="281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35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  <c r="CD104" s="17"/>
    </row>
    <row r="105">
      <c r="A105" s="17"/>
      <c r="B105" s="17"/>
      <c r="C105" s="17"/>
      <c r="D105" s="280"/>
      <c r="E105" s="281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35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  <c r="CD105" s="17"/>
    </row>
    <row r="106">
      <c r="A106" s="17"/>
      <c r="B106" s="17"/>
      <c r="C106" s="17"/>
      <c r="D106" s="343"/>
      <c r="E106" s="281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35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  <c r="CD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35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  <c r="CD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35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  <c r="CD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35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  <c r="CD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35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  <c r="CD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35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  <c r="CD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35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  <c r="CD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35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  <c r="CD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35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  <c r="CD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35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  <c r="CD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35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  <c r="CD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35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  <c r="CD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35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  <c r="CD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35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  <c r="CD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35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  <c r="CD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35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35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  <c r="CD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35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  <c r="CD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35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  <c r="CD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35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  <c r="CD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35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  <c r="CD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35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  <c r="CD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35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  <c r="CD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35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  <c r="CD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35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  <c r="CD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35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  <c r="CD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35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  <c r="CD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35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  <c r="CD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35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  <c r="CD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35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  <c r="CD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35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  <c r="CD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35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  <c r="CD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35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  <c r="CD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35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  <c r="CD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35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  <c r="CD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35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  <c r="CD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35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  <c r="CD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35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  <c r="CD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35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  <c r="CD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35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  <c r="CD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35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  <c r="CD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35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  <c r="CD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35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  <c r="CD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35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  <c r="CD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35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  <c r="CD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35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  <c r="CD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35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  <c r="CD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35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  <c r="CD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35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  <c r="CD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35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  <c r="CD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35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  <c r="CD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35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  <c r="CD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35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  <c r="CD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35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  <c r="CD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35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  <c r="CD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35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  <c r="CD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35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  <c r="CD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35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  <c r="CD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35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  <c r="CD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35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  <c r="CD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35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  <c r="CD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35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  <c r="CD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35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  <c r="CD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35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  <c r="CD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35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  <c r="CD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35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  <c r="CD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35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  <c r="CD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35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  <c r="CD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35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  <c r="CD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35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  <c r="CD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35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  <c r="CD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35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  <c r="CD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35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  <c r="CD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35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  <c r="CD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35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  <c r="CD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35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  <c r="CD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35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  <c r="CD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35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  <c r="CD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35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  <c r="CD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35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  <c r="CD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35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  <c r="CD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35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  <c r="CD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35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  <c r="CD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35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  <c r="CD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35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  <c r="CD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35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  <c r="CD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35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  <c r="CD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35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  <c r="CD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35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  <c r="CD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35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  <c r="CD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35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  <c r="CD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35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  <c r="CD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35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  <c r="CD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35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  <c r="CD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35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  <c r="CD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35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  <c r="CD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35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  <c r="CD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35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  <c r="CD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35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  <c r="CD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35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  <c r="CD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35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  <c r="CD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35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  <c r="CD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35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  <c r="CD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35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  <c r="CD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35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  <c r="CD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35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  <c r="CD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35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  <c r="CD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35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  <c r="CD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35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  <c r="CD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35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  <c r="CD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35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  <c r="CD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35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  <c r="CD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35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  <c r="CD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35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  <c r="CD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35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  <c r="CD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35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  <c r="CD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35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  <c r="CD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35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  <c r="CD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35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  <c r="CD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35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  <c r="CD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35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  <c r="CD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35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  <c r="CD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35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  <c r="CD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35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  <c r="CD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35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  <c r="CD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35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  <c r="CD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35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  <c r="CD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35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  <c r="CD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35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  <c r="CD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35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  <c r="CD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35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  <c r="CD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35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  <c r="CD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35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  <c r="CD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35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  <c r="CD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35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  <c r="CD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35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  <c r="CD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35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  <c r="CD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35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  <c r="CD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35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  <c r="CD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35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  <c r="CD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35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  <c r="CD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35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  <c r="CD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35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  <c r="CD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35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  <c r="CD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35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35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35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  <c r="CD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35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35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35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35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35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35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35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35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35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  <c r="CD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35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  <c r="CD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35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  <c r="CD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35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  <c r="CD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35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  <c r="CD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35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  <c r="CD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35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  <c r="CD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35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  <c r="CD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35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  <c r="CD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35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  <c r="CD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35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  <c r="CD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35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  <c r="CD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35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  <c r="CD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35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  <c r="CD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35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  <c r="CD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35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  <c r="CD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35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  <c r="CD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35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  <c r="CD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35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  <c r="CD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35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  <c r="CD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35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  <c r="CD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35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  <c r="CD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35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  <c r="CD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35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  <c r="CD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35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  <c r="CD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35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  <c r="CD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35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  <c r="CD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35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  <c r="CD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35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  <c r="CD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35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  <c r="CD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35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  <c r="CD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35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  <c r="CD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35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  <c r="CD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35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  <c r="CD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35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  <c r="CD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35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  <c r="CD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35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  <c r="CD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35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  <c r="CD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35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  <c r="CD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35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  <c r="CD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35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  <c r="CD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35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  <c r="CD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35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  <c r="CD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35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  <c r="CD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35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  <c r="CD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35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  <c r="CD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35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  <c r="CD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35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  <c r="CD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35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  <c r="CD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35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  <c r="CD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35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  <c r="CD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35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  <c r="CD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35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  <c r="CD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35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  <c r="CD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35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  <c r="CD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35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  <c r="CD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35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  <c r="CD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35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  <c r="CD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35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  <c r="CD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35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  <c r="CD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35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  <c r="CD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35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  <c r="CD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35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  <c r="CD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35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  <c r="CD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35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  <c r="CD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35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  <c r="CD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35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  <c r="CD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35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  <c r="CD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35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  <c r="CD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35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  <c r="CD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35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  <c r="CD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35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  <c r="CD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35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  <c r="CD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35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  <c r="CD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35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  <c r="CD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35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  <c r="CD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35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  <c r="CD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35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  <c r="CD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35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  <c r="CD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35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  <c r="CD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35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  <c r="CD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35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  <c r="CD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35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  <c r="CD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35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  <c r="CD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35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  <c r="CD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35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  <c r="CD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35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  <c r="CD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35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  <c r="CD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35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  <c r="CD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35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  <c r="CD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35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  <c r="CD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35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  <c r="CD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35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  <c r="CD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35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  <c r="CD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35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  <c r="CD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35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  <c r="CD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35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  <c r="CD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35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  <c r="CD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35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  <c r="CD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35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  <c r="CD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35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  <c r="CD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35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  <c r="CD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35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  <c r="CD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35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  <c r="CD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35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  <c r="CD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35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  <c r="CD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35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  <c r="CD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35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  <c r="CD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35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  <c r="CD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35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  <c r="CD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35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  <c r="CD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35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  <c r="CD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35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  <c r="CD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35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  <c r="CD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35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  <c r="CD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35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  <c r="CD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35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  <c r="CD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35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  <c r="CD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35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  <c r="CD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35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  <c r="CD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35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  <c r="CD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35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  <c r="CD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35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  <c r="CD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35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  <c r="CD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35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  <c r="CD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35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  <c r="CD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35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  <c r="CD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35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  <c r="CD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35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  <c r="CD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35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  <c r="CD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35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  <c r="CD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35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  <c r="CD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35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  <c r="CD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35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  <c r="CD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35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  <c r="CD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35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  <c r="CD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35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  <c r="CD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35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  <c r="CD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35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  <c r="CD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35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  <c r="CD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35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  <c r="CD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35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  <c r="CD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35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  <c r="CD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35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  <c r="CD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35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  <c r="CD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35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  <c r="CD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35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  <c r="CD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35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  <c r="CD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35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  <c r="CD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35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  <c r="CD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35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  <c r="CD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35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  <c r="CD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35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  <c r="CD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35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  <c r="CD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35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  <c r="CD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35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  <c r="CD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35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  <c r="CD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35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  <c r="CD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35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  <c r="CD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35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  <c r="CD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35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  <c r="CD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35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  <c r="CD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35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  <c r="CD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35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  <c r="CD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35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  <c r="CD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35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  <c r="CD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35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  <c r="CD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35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  <c r="CD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35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  <c r="CD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35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  <c r="CD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35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  <c r="CD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35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  <c r="CD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35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  <c r="CD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35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  <c r="CD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35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  <c r="CD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35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  <c r="CD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35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  <c r="CD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35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  <c r="CD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35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  <c r="CD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35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  <c r="CD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35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  <c r="CD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35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  <c r="CD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35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  <c r="CD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35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  <c r="CD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35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  <c r="CD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35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  <c r="CD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35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  <c r="CD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35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  <c r="CD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35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  <c r="CD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35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  <c r="CD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35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  <c r="CD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35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  <c r="CD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35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  <c r="CD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35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  <c r="CD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35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  <c r="CD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35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  <c r="CD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35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  <c r="CD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35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  <c r="CD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35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  <c r="CD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35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  <c r="CD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35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  <c r="CD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35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  <c r="CD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35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  <c r="CD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35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  <c r="CD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35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  <c r="CD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35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  <c r="CD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35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  <c r="CD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35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  <c r="CD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35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  <c r="CD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35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  <c r="CD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35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  <c r="CD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35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  <c r="CD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35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  <c r="CD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35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  <c r="CD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35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  <c r="CD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35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  <c r="CD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35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  <c r="CD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35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  <c r="CD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35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  <c r="CD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35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  <c r="CD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35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  <c r="CD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35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  <c r="CD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35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  <c r="CD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35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  <c r="CD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35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  <c r="CD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35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  <c r="CD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35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  <c r="CD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35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  <c r="CD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35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  <c r="CD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35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  <c r="CD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35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  <c r="CD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35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  <c r="CD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35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  <c r="CD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35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  <c r="CD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35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  <c r="CD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35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  <c r="CD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35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  <c r="CD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35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  <c r="CD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35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  <c r="CD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35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  <c r="CD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35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  <c r="CD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35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  <c r="CD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35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  <c r="CD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35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  <c r="CD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35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  <c r="CD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35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  <c r="CD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35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  <c r="CD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35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  <c r="CD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35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  <c r="CD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35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  <c r="CD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35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  <c r="CD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35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  <c r="CD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35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  <c r="CD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35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  <c r="CD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35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  <c r="CD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35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  <c r="CD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35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  <c r="CD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35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  <c r="CD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35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  <c r="CD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35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  <c r="CD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35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  <c r="CD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35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  <c r="CD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35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  <c r="CD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35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  <c r="CD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35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  <c r="CD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35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  <c r="CD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35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  <c r="CD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35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  <c r="CD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35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  <c r="CD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35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  <c r="CD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35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  <c r="CD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35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  <c r="CD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35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  <c r="CD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35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  <c r="CD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35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  <c r="CD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35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  <c r="CD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35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  <c r="CD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35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  <c r="CD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35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  <c r="CD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35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  <c r="CD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35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  <c r="CD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35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  <c r="CD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35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  <c r="CD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35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  <c r="CD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35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  <c r="CD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35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  <c r="CD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35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  <c r="CD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35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  <c r="CD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35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  <c r="CD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35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  <c r="CD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35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  <c r="CD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35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  <c r="CD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35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  <c r="CD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35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  <c r="CD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35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  <c r="CD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35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  <c r="CD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35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  <c r="CD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35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  <c r="CD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35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  <c r="CD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35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  <c r="CD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35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  <c r="CD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35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  <c r="CD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35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  <c r="CD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35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  <c r="CD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35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  <c r="CD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35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  <c r="CD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35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  <c r="CD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35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  <c r="CD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35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  <c r="CD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35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  <c r="CD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35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  <c r="CD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35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  <c r="CD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35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  <c r="CD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35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  <c r="CD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35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  <c r="CD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35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  <c r="CD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35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  <c r="CD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35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  <c r="CD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35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  <c r="CD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35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  <c r="CD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35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  <c r="CD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35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  <c r="CD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35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  <c r="CD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35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  <c r="CD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35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  <c r="CD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35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  <c r="CD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35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  <c r="CD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35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  <c r="CD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35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  <c r="CD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35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  <c r="CD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35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  <c r="CD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35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  <c r="CD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35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  <c r="CD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35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  <c r="CD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35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  <c r="CD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35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  <c r="CD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35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  <c r="CD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35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  <c r="CD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35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  <c r="CD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35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  <c r="CD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35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  <c r="CD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35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  <c r="CD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35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  <c r="CD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35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  <c r="CD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35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  <c r="CD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35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  <c r="CD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35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  <c r="CD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35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  <c r="CD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35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  <c r="CD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35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  <c r="CD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35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  <c r="CD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35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  <c r="CD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35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  <c r="CD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35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  <c r="CD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35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  <c r="CD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35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  <c r="CD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35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  <c r="CD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35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  <c r="CD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35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  <c r="CD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35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  <c r="CD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35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  <c r="CD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35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  <c r="CD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35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  <c r="CD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35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  <c r="CD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35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  <c r="CD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35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  <c r="CD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35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  <c r="CD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35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  <c r="CD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35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  <c r="CD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35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  <c r="CD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35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  <c r="CD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35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  <c r="CD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35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  <c r="CD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35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  <c r="CD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35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  <c r="CD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35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  <c r="CD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35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  <c r="CD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35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  <c r="CD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35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  <c r="CD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35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  <c r="CD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35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  <c r="CD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35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  <c r="CD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35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  <c r="CD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35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  <c r="CD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35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  <c r="CD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35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  <c r="CD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35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  <c r="CD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35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  <c r="CD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35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  <c r="CD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35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  <c r="CD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35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  <c r="CD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35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  <c r="CD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35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  <c r="CD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35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  <c r="CD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35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  <c r="CD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35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  <c r="CD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35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  <c r="CD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35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  <c r="CD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35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  <c r="CD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35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  <c r="CD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35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  <c r="CD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35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  <c r="CD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35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  <c r="CD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35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  <c r="CD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35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  <c r="CD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35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  <c r="CD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35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  <c r="CD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35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  <c r="CD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35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  <c r="CD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35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  <c r="CD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35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  <c r="CD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35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  <c r="CD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35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  <c r="CD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35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  <c r="CD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35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  <c r="CD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35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  <c r="CD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35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  <c r="CD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35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  <c r="CD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35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  <c r="CD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35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  <c r="CD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35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  <c r="CD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35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  <c r="CD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35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  <c r="CD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35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  <c r="CD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35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  <c r="CD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35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  <c r="CD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35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  <c r="CD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35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  <c r="CD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35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  <c r="CD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35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  <c r="CD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35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  <c r="CD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35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  <c r="CD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35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  <c r="CD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35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  <c r="CD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35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  <c r="CD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35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  <c r="CD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35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  <c r="CD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35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  <c r="CD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35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  <c r="CD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35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  <c r="CD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35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  <c r="CD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35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  <c r="CD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35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  <c r="CD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35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  <c r="CD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35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  <c r="CD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35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  <c r="CD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35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  <c r="CD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35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  <c r="CD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35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  <c r="CD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35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  <c r="CD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35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  <c r="CD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35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  <c r="CD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35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  <c r="CD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35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  <c r="CD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35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  <c r="CD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35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  <c r="CD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35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  <c r="CD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35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  <c r="CD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35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  <c r="CD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35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  <c r="CD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35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  <c r="CD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35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  <c r="CD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35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  <c r="CD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35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  <c r="CD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35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  <c r="CD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35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  <c r="CD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35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  <c r="CD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35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  <c r="CD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35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  <c r="CD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35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  <c r="CD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35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  <c r="CD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35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  <c r="CD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35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  <c r="CD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35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  <c r="CD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35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  <c r="CD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35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  <c r="CD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35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  <c r="CD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35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  <c r="CD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35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  <c r="CD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35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  <c r="CD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35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  <c r="CD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35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  <c r="CD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35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  <c r="CD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35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  <c r="CD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35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  <c r="CD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35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  <c r="CD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35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  <c r="CD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35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  <c r="CD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35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  <c r="CD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35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  <c r="CD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35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  <c r="CD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35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  <c r="CD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35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  <c r="CD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35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  <c r="CD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35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  <c r="CD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35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  <c r="CD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35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  <c r="CD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35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  <c r="CD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35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  <c r="CD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35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  <c r="CD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35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  <c r="CD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35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  <c r="CD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35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  <c r="CD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35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  <c r="CD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35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  <c r="CD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35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  <c r="CD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35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  <c r="CD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35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  <c r="CD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35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  <c r="CD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35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  <c r="CD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35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  <c r="CD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35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  <c r="CD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35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  <c r="CD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35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  <c r="CD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35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  <c r="CD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35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  <c r="CD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35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  <c r="CD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35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  <c r="CD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35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  <c r="CD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35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  <c r="CD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35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  <c r="CD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35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  <c r="CD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35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  <c r="CD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35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  <c r="CD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35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  <c r="CD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35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  <c r="CD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35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  <c r="CD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35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  <c r="CD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35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  <c r="CD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35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  <c r="CD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35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  <c r="CD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35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  <c r="CD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35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  <c r="CD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35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  <c r="CD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35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  <c r="CD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35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  <c r="CD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35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  <c r="CD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35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  <c r="CD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35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  <c r="CD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35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  <c r="CD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35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  <c r="CD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35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  <c r="CD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35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  <c r="CD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35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  <c r="CD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35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  <c r="CD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35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  <c r="CD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35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  <c r="CD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35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  <c r="CD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35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  <c r="CD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35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  <c r="CD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35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  <c r="CD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35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  <c r="CD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35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  <c r="CD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35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  <c r="CD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35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  <c r="CD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35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  <c r="CD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35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  <c r="CD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35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  <c r="CD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35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  <c r="CD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35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  <c r="CD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35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  <c r="CD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35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  <c r="CD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35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  <c r="CD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35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  <c r="CD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35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  <c r="CD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35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  <c r="CD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35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  <c r="CD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35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  <c r="CD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35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  <c r="CD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35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  <c r="CD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35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  <c r="CD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35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  <c r="CD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35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  <c r="CD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35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  <c r="CD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35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  <c r="CD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35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  <c r="CD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35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  <c r="CD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35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  <c r="CD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35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  <c r="CD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35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  <c r="CD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35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  <c r="CD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35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  <c r="CD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35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  <c r="CD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35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  <c r="CD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35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  <c r="CD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35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  <c r="CD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35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  <c r="CD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35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  <c r="CD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35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  <c r="CD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35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  <c r="CD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35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  <c r="CD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35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  <c r="CD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35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  <c r="CD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35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  <c r="CD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35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  <c r="CD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35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  <c r="CD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35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  <c r="CD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35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  <c r="CD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35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  <c r="CD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35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  <c r="CD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35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  <c r="CD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35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  <c r="CD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35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  <c r="CD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35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  <c r="CD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35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  <c r="CD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35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  <c r="CD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35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  <c r="CD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35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  <c r="CD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35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  <c r="CD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35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  <c r="CD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35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  <c r="CD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35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  <c r="CD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35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  <c r="CD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35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  <c r="CD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35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  <c r="CD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35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  <c r="CD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35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  <c r="CD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35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  <c r="CD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35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  <c r="CD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35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  <c r="CD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35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  <c r="CD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35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  <c r="CD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35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  <c r="CD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35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  <c r="CD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35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  <c r="CD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35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  <c r="CD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35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  <c r="CD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35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  <c r="CD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35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  <c r="CD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35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  <c r="CD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35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  <c r="CD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35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  <c r="CD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35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  <c r="CD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35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  <c r="CD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35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  <c r="CD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35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  <c r="CD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35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  <c r="CD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35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  <c r="CD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35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  <c r="CD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35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  <c r="CD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35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  <c r="CD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35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  <c r="CD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35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  <c r="CD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35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  <c r="CD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35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  <c r="CD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35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  <c r="CD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35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  <c r="CD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35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  <c r="CD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35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  <c r="CD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35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  <c r="CD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35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  <c r="CD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35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  <c r="CD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35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  <c r="CD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35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  <c r="CD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35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  <c r="CD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35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  <c r="CD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35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  <c r="CD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35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  <c r="CD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35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  <c r="CD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35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  <c r="CD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35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  <c r="CD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35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  <c r="CD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35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  <c r="CD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35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  <c r="CD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35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  <c r="CD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35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  <c r="CD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35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  <c r="CD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35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  <c r="CD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35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  <c r="CD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35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  <c r="CD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35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  <c r="CD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35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  <c r="CD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35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  <c r="CD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35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  <c r="CD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35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  <c r="CD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35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  <c r="CD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35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  <c r="CD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35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  <c r="CD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35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  <c r="CD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35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  <c r="CD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35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  <c r="CD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35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  <c r="CD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35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  <c r="CD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35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  <c r="CD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35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  <c r="CD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35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  <c r="CD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35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  <c r="CD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35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  <c r="CD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35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  <c r="CD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35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  <c r="CD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35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  <c r="CD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35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  <c r="CD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35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  <c r="CD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35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  <c r="CD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35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  <c r="CD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35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  <c r="CD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35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  <c r="CD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35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  <c r="CD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35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  <c r="CD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35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  <c r="CD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35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  <c r="CD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35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  <c r="CD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35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  <c r="CD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35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  <c r="CD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35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  <c r="CD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35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  <c r="CD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35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  <c r="CD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35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  <c r="CD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35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  <c r="CD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35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  <c r="CD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35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  <c r="CD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35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  <c r="CD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35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  <c r="CD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35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  <c r="CD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35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  <c r="CD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35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  <c r="CD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35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  <c r="CD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35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  <c r="CD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35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  <c r="CD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35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  <c r="CD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35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  <c r="CD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35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  <c r="CD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35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  <c r="CD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35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  <c r="CD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35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  <c r="CD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35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  <c r="CD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35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  <c r="CD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35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  <c r="CD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35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  <c r="CD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35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  <c r="CD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35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  <c r="CD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35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  <c r="CD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35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  <c r="CD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35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  <c r="CD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35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  <c r="CD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35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  <c r="CD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35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  <c r="CD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35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  <c r="CD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35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  <c r="CD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35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  <c r="CD1000" s="17"/>
    </row>
    <row r="1001">
      <c r="A1001" s="17"/>
      <c r="B1001" s="17"/>
      <c r="C1001" s="17"/>
      <c r="D1001" s="302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35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  <c r="CD1001" s="17"/>
    </row>
    <row r="1002">
      <c r="A1002" s="17"/>
      <c r="B1002" s="17"/>
      <c r="C1002" s="17"/>
      <c r="D1002" s="302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35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  <c r="CD1002" s="17"/>
    </row>
    <row r="1003">
      <c r="A1003" s="17"/>
      <c r="B1003" s="17"/>
      <c r="C1003" s="17"/>
      <c r="D1003" s="302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35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  <c r="CD1003" s="17"/>
    </row>
    <row r="1004">
      <c r="A1004" s="17"/>
      <c r="B1004" s="17"/>
      <c r="C1004" s="17"/>
      <c r="D1004" s="302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35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  <c r="CD1004" s="17"/>
    </row>
    <row r="1005">
      <c r="A1005" s="17"/>
      <c r="B1005" s="17"/>
      <c r="C1005" s="17"/>
      <c r="D1005" s="302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35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  <c r="CD1005" s="17"/>
    </row>
    <row r="1006">
      <c r="A1006" s="17"/>
      <c r="B1006" s="17"/>
      <c r="C1006" s="17"/>
      <c r="D1006" s="302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35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  <c r="CD1006" s="17"/>
    </row>
    <row r="1007">
      <c r="A1007" s="17"/>
      <c r="B1007" s="17"/>
      <c r="C1007" s="17"/>
      <c r="D1007" s="302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35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  <c r="CD1007" s="17"/>
    </row>
    <row r="1008">
      <c r="A1008" s="17"/>
      <c r="B1008" s="17"/>
      <c r="C1008" s="17"/>
      <c r="D1008" s="302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35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  <c r="CD1008" s="17"/>
    </row>
    <row r="1009">
      <c r="A1009" s="17"/>
      <c r="B1009" s="17"/>
      <c r="C1009" s="17"/>
      <c r="D1009" s="302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35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  <c r="CD1009" s="17"/>
    </row>
    <row r="1010">
      <c r="A1010" s="17"/>
      <c r="B1010" s="17"/>
      <c r="C1010" s="17"/>
      <c r="D1010" s="302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35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  <c r="CD1010" s="17"/>
    </row>
    <row r="1011">
      <c r="A1011" s="17"/>
      <c r="B1011" s="17"/>
      <c r="C1011" s="17"/>
      <c r="D1011" s="302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35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  <c r="CD1011" s="17"/>
    </row>
    <row r="1012">
      <c r="A1012" s="17"/>
      <c r="B1012" s="17"/>
      <c r="C1012" s="17"/>
      <c r="D1012" s="302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35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  <c r="CD1012" s="17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4</v>
      </c>
      <c r="E1" s="7" t="s">
        <v>5</v>
      </c>
      <c r="F1" s="7" t="s">
        <v>7</v>
      </c>
      <c r="G1" s="10" t="s">
        <v>8</v>
      </c>
      <c r="H1" s="10">
        <v>4.7</v>
      </c>
      <c r="I1" s="1"/>
      <c r="J1" s="15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3" t="s">
        <v>12</v>
      </c>
      <c r="B2" s="26">
        <v>2741.0</v>
      </c>
      <c r="C2" s="29">
        <v>1304.92</v>
      </c>
      <c r="D2" s="36">
        <f t="shared" ref="D2:D25" si="1">(C2/$H$1)/F2</f>
        <v>55.52851064</v>
      </c>
      <c r="E2" s="37" t="s">
        <v>26</v>
      </c>
      <c r="F2" s="26">
        <v>5.0</v>
      </c>
      <c r="G2" s="15" t="s">
        <v>27</v>
      </c>
      <c r="H2" s="38"/>
      <c r="I2" s="40" t="s">
        <v>32</v>
      </c>
      <c r="J2" s="42" t="s">
        <v>35</v>
      </c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</row>
    <row r="3">
      <c r="A3" s="23" t="s">
        <v>12</v>
      </c>
      <c r="B3" s="26">
        <v>2738.0</v>
      </c>
      <c r="C3" s="29">
        <v>1304.92</v>
      </c>
      <c r="D3" s="36">
        <f t="shared" si="1"/>
        <v>55.52851064</v>
      </c>
      <c r="E3" s="36" t="s">
        <v>57</v>
      </c>
      <c r="F3" s="26">
        <v>5.0</v>
      </c>
      <c r="G3" s="38"/>
      <c r="H3" s="38"/>
      <c r="I3" s="40" t="s">
        <v>32</v>
      </c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</row>
    <row r="4">
      <c r="A4" s="48">
        <v>46143.0</v>
      </c>
      <c r="B4" s="50">
        <v>2708.0</v>
      </c>
      <c r="C4" s="52">
        <v>593.5</v>
      </c>
      <c r="D4" s="50">
        <f t="shared" si="1"/>
        <v>42.09219858</v>
      </c>
      <c r="E4" s="50" t="s">
        <v>60</v>
      </c>
      <c r="F4" s="50">
        <v>3.0</v>
      </c>
      <c r="G4" s="38"/>
      <c r="H4" s="38"/>
      <c r="I4" s="40" t="s">
        <v>61</v>
      </c>
      <c r="J4" s="40" t="s">
        <v>62</v>
      </c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</row>
    <row r="5">
      <c r="A5" s="55" t="s">
        <v>63</v>
      </c>
      <c r="B5" s="56">
        <v>2723.0</v>
      </c>
      <c r="C5" s="29">
        <v>287.83</v>
      </c>
      <c r="D5" s="56">
        <f t="shared" si="1"/>
        <v>61.24042553</v>
      </c>
      <c r="E5" s="56" t="s">
        <v>71</v>
      </c>
      <c r="F5" s="56">
        <v>1.0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</row>
    <row r="6">
      <c r="A6" s="61" t="s">
        <v>73</v>
      </c>
      <c r="B6" s="62">
        <v>2742.0</v>
      </c>
      <c r="C6" s="29">
        <v>266.75</v>
      </c>
      <c r="D6" s="62">
        <f t="shared" si="1"/>
        <v>56.75531915</v>
      </c>
      <c r="E6" s="62" t="s">
        <v>74</v>
      </c>
      <c r="F6" s="62">
        <v>1.0</v>
      </c>
      <c r="H6" s="44"/>
      <c r="I6" s="15" t="s">
        <v>76</v>
      </c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</row>
    <row r="7">
      <c r="A7" s="48">
        <v>46143.0</v>
      </c>
      <c r="B7" s="50">
        <v>2703.0</v>
      </c>
      <c r="C7" s="52">
        <v>593.5</v>
      </c>
      <c r="D7" s="50">
        <f t="shared" si="1"/>
        <v>42.09219858</v>
      </c>
      <c r="E7" s="50" t="s">
        <v>77</v>
      </c>
      <c r="F7" s="50">
        <v>3.0</v>
      </c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</row>
    <row r="8">
      <c r="A8" s="48">
        <v>46143.0</v>
      </c>
      <c r="B8" s="50">
        <v>2702.0</v>
      </c>
      <c r="C8" s="52">
        <v>593.5</v>
      </c>
      <c r="D8" s="50">
        <f t="shared" si="1"/>
        <v>42.09219858</v>
      </c>
      <c r="E8" s="73" t="s">
        <v>84</v>
      </c>
      <c r="F8" s="50">
        <v>3.0</v>
      </c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</row>
    <row r="9">
      <c r="A9" s="55" t="s">
        <v>85</v>
      </c>
      <c r="B9" s="76">
        <v>2704.0</v>
      </c>
      <c r="C9" s="52">
        <v>39.25</v>
      </c>
      <c r="D9" s="76">
        <f t="shared" si="1"/>
        <v>8.35106383</v>
      </c>
      <c r="E9" s="76" t="s">
        <v>86</v>
      </c>
      <c r="F9" s="76">
        <v>1.0</v>
      </c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</row>
    <row r="10">
      <c r="A10" s="61" t="s">
        <v>88</v>
      </c>
      <c r="B10" s="15">
        <v>2731.0</v>
      </c>
      <c r="C10" s="52">
        <v>250.58</v>
      </c>
      <c r="D10" s="15">
        <f t="shared" si="1"/>
        <v>17.77163121</v>
      </c>
      <c r="E10" s="15" t="s">
        <v>89</v>
      </c>
      <c r="F10" s="15">
        <v>3.0</v>
      </c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</row>
    <row r="11">
      <c r="A11" s="61" t="s">
        <v>88</v>
      </c>
      <c r="B11" s="15">
        <v>2733.0</v>
      </c>
      <c r="C11" s="52">
        <v>250.58</v>
      </c>
      <c r="D11" s="15">
        <f t="shared" si="1"/>
        <v>17.77163121</v>
      </c>
      <c r="E11" s="15" t="s">
        <v>91</v>
      </c>
      <c r="F11" s="15">
        <v>3.0</v>
      </c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</row>
    <row r="12">
      <c r="A12" s="61" t="s">
        <v>88</v>
      </c>
      <c r="B12" s="15">
        <v>2739.0</v>
      </c>
      <c r="C12" s="52">
        <v>250.58</v>
      </c>
      <c r="D12" s="15">
        <f t="shared" si="1"/>
        <v>17.77163121</v>
      </c>
      <c r="E12" s="15" t="s">
        <v>94</v>
      </c>
      <c r="F12" s="15">
        <v>3.0</v>
      </c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</row>
    <row r="13">
      <c r="A13" s="55" t="s">
        <v>95</v>
      </c>
      <c r="B13" s="76">
        <v>2727.0</v>
      </c>
      <c r="C13" s="52">
        <v>164.75</v>
      </c>
      <c r="D13" s="76">
        <f t="shared" si="1"/>
        <v>35.05319149</v>
      </c>
      <c r="E13" s="76" t="s">
        <v>96</v>
      </c>
      <c r="F13" s="76">
        <v>1.0</v>
      </c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</row>
    <row r="14">
      <c r="A14" s="48">
        <v>46143.0</v>
      </c>
      <c r="B14" s="73">
        <v>2728.0</v>
      </c>
      <c r="C14" s="52">
        <v>593.5</v>
      </c>
      <c r="D14" s="73" t="str">
        <f t="shared" si="1"/>
        <v>#DIV/0!</v>
      </c>
      <c r="E14" s="73" t="s">
        <v>98</v>
      </c>
      <c r="F14" s="73">
        <v>0.0</v>
      </c>
      <c r="G14" s="15" t="s">
        <v>99</v>
      </c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</row>
    <row r="15">
      <c r="A15" s="48">
        <v>46143.0</v>
      </c>
      <c r="B15" s="73">
        <v>2729.0</v>
      </c>
      <c r="C15" s="52">
        <v>593.5</v>
      </c>
      <c r="D15" s="73" t="str">
        <f t="shared" si="1"/>
        <v>#DIV/0!</v>
      </c>
      <c r="E15" s="73" t="s">
        <v>98</v>
      </c>
      <c r="F15" s="73">
        <v>0.0</v>
      </c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</row>
    <row r="16">
      <c r="A16" s="86" t="s">
        <v>104</v>
      </c>
      <c r="B16" s="87">
        <v>2721.0</v>
      </c>
      <c r="C16" s="52">
        <v>0.0</v>
      </c>
      <c r="D16" s="87" t="str">
        <f t="shared" si="1"/>
        <v>#DIV/0!</v>
      </c>
      <c r="E16" s="87" t="s">
        <v>98</v>
      </c>
      <c r="F16" s="87">
        <v>0.0</v>
      </c>
      <c r="G16" s="89" t="s">
        <v>105</v>
      </c>
      <c r="H16" s="90" t="s">
        <v>106</v>
      </c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</row>
    <row r="17">
      <c r="A17" s="55" t="s">
        <v>107</v>
      </c>
      <c r="B17" s="76">
        <v>2719.0</v>
      </c>
      <c r="C17" s="52">
        <v>556.92</v>
      </c>
      <c r="D17" s="76">
        <f t="shared" si="1"/>
        <v>59.24680851</v>
      </c>
      <c r="E17" s="76" t="s">
        <v>82</v>
      </c>
      <c r="F17" s="76">
        <v>2.0</v>
      </c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</row>
    <row r="18">
      <c r="A18" s="55" t="s">
        <v>107</v>
      </c>
      <c r="B18" s="76">
        <v>2722.0</v>
      </c>
      <c r="C18" s="52">
        <v>556.92</v>
      </c>
      <c r="D18" s="76">
        <f t="shared" si="1"/>
        <v>59.24680851</v>
      </c>
      <c r="E18" s="76" t="s">
        <v>110</v>
      </c>
      <c r="F18" s="76">
        <v>2.0</v>
      </c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</row>
    <row r="19">
      <c r="A19" s="61" t="s">
        <v>113</v>
      </c>
      <c r="B19" s="15">
        <v>2743.0</v>
      </c>
      <c r="C19" s="52">
        <v>447.16</v>
      </c>
      <c r="D19" s="15">
        <f t="shared" si="1"/>
        <v>95.14042553</v>
      </c>
      <c r="E19" s="15" t="s">
        <v>114</v>
      </c>
      <c r="F19" s="15">
        <v>1.0</v>
      </c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</row>
    <row r="20">
      <c r="A20" s="86" t="s">
        <v>115</v>
      </c>
      <c r="B20" s="87">
        <v>2709.0</v>
      </c>
      <c r="C20" s="52">
        <v>482.92</v>
      </c>
      <c r="D20" s="87">
        <f t="shared" si="1"/>
        <v>51.37446809</v>
      </c>
      <c r="E20" s="87" t="s">
        <v>116</v>
      </c>
      <c r="F20" s="87">
        <v>2.0</v>
      </c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</row>
    <row r="21">
      <c r="A21" s="86" t="s">
        <v>115</v>
      </c>
      <c r="B21" s="87">
        <v>2720.0</v>
      </c>
      <c r="C21" s="52">
        <v>482.92</v>
      </c>
      <c r="D21" s="87">
        <f t="shared" si="1"/>
        <v>51.37446809</v>
      </c>
      <c r="E21" s="87" t="s">
        <v>118</v>
      </c>
      <c r="F21" s="87">
        <v>2.0</v>
      </c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</row>
    <row r="22">
      <c r="A22" s="23" t="s">
        <v>12</v>
      </c>
      <c r="B22" s="99">
        <v>2736.0</v>
      </c>
      <c r="C22" s="29">
        <v>1304.92</v>
      </c>
      <c r="D22" s="99">
        <f t="shared" si="1"/>
        <v>55.52851064</v>
      </c>
      <c r="E22" s="99" t="s">
        <v>121</v>
      </c>
      <c r="F22" s="99">
        <v>5.0</v>
      </c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</row>
    <row r="23">
      <c r="A23" s="23" t="s">
        <v>12</v>
      </c>
      <c r="B23" s="99">
        <v>2737.0</v>
      </c>
      <c r="C23" s="29">
        <v>1304.92</v>
      </c>
      <c r="D23" s="99">
        <f t="shared" si="1"/>
        <v>55.52851064</v>
      </c>
      <c r="E23" s="99" t="s">
        <v>125</v>
      </c>
      <c r="F23" s="99">
        <v>5.0</v>
      </c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</row>
    <row r="24">
      <c r="A24" s="23" t="s">
        <v>12</v>
      </c>
      <c r="B24" s="99">
        <v>2740.0</v>
      </c>
      <c r="C24" s="29">
        <v>1304.92</v>
      </c>
      <c r="D24" s="99">
        <f t="shared" si="1"/>
        <v>55.52851064</v>
      </c>
      <c r="E24" s="99" t="s">
        <v>103</v>
      </c>
      <c r="F24" s="99">
        <v>5.0</v>
      </c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</row>
    <row r="25">
      <c r="A25" s="23" t="s">
        <v>12</v>
      </c>
      <c r="B25" s="99">
        <v>2732.0</v>
      </c>
      <c r="C25" s="29">
        <v>1304.92</v>
      </c>
      <c r="D25" s="99" t="str">
        <f t="shared" si="1"/>
        <v>#DIV/0!</v>
      </c>
      <c r="E25" s="99" t="s">
        <v>98</v>
      </c>
      <c r="F25" s="99">
        <v>0.0</v>
      </c>
      <c r="G25" s="44"/>
      <c r="H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</row>
    <row r="26">
      <c r="A26" s="61"/>
      <c r="B26" s="15"/>
      <c r="C26" s="7"/>
      <c r="D26" s="15"/>
      <c r="E26" s="15"/>
      <c r="F26" s="15"/>
      <c r="G26" s="44"/>
      <c r="H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</row>
    <row r="27">
      <c r="A27" s="44"/>
      <c r="C27" s="15"/>
      <c r="D27" s="15"/>
      <c r="E27" s="15"/>
      <c r="G27" s="44"/>
      <c r="H27" s="44"/>
      <c r="J27" s="15"/>
      <c r="K27" s="15"/>
      <c r="L27" s="15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</row>
    <row r="28">
      <c r="A28" s="106" t="s">
        <v>128</v>
      </c>
      <c r="B28" s="106" t="s">
        <v>129</v>
      </c>
      <c r="C28" s="106" t="s">
        <v>130</v>
      </c>
      <c r="D28" s="106" t="s">
        <v>131</v>
      </c>
      <c r="E28" s="106" t="s">
        <v>132</v>
      </c>
      <c r="F28" s="109" t="s">
        <v>133</v>
      </c>
      <c r="G28" s="15" t="s">
        <v>134</v>
      </c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</row>
    <row r="29">
      <c r="A29" s="111">
        <v>1.0</v>
      </c>
      <c r="B29" s="113">
        <v>46143.0</v>
      </c>
      <c r="C29" s="52">
        <v>1529.16</v>
      </c>
      <c r="D29" s="114">
        <v>1.0</v>
      </c>
      <c r="E29" s="52">
        <v>3.0</v>
      </c>
      <c r="F29" s="116">
        <f t="shared" ref="F29:F39" si="2">(C29/E29)/(13-$A$29)</f>
        <v>42.47666667</v>
      </c>
      <c r="G29" s="117">
        <v>2702.0</v>
      </c>
      <c r="H29" s="118">
        <v>3044000.0</v>
      </c>
      <c r="I29" s="118" t="s">
        <v>136</v>
      </c>
      <c r="J29" s="119" t="s">
        <v>84</v>
      </c>
      <c r="K29" s="119" t="s">
        <v>104</v>
      </c>
      <c r="L29" s="61"/>
      <c r="M29" s="120"/>
      <c r="N29" s="120"/>
      <c r="O29" s="120"/>
      <c r="P29" s="120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</row>
    <row r="30">
      <c r="A30" s="121"/>
      <c r="B30" s="122" t="s">
        <v>117</v>
      </c>
      <c r="C30" s="52">
        <v>1217.0</v>
      </c>
      <c r="D30" s="114">
        <v>1.0</v>
      </c>
      <c r="E30" s="52">
        <v>3.0</v>
      </c>
      <c r="F30" s="116">
        <f t="shared" si="2"/>
        <v>33.80555556</v>
      </c>
      <c r="G30" s="117">
        <v>2703.0</v>
      </c>
      <c r="H30" s="118" t="s">
        <v>66</v>
      </c>
      <c r="I30" s="118" t="s">
        <v>138</v>
      </c>
      <c r="J30" s="119" t="s">
        <v>77</v>
      </c>
      <c r="K30" s="119" t="s">
        <v>104</v>
      </c>
      <c r="L30" s="61"/>
      <c r="M30" s="120"/>
      <c r="N30" s="120"/>
      <c r="O30" s="120"/>
      <c r="P30" s="120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</row>
    <row r="31">
      <c r="A31" s="121"/>
      <c r="B31" s="122" t="s">
        <v>80</v>
      </c>
      <c r="C31" s="52">
        <v>1025.0</v>
      </c>
      <c r="D31" s="114">
        <v>1.0</v>
      </c>
      <c r="E31" s="52">
        <v>2.0</v>
      </c>
      <c r="F31" s="116">
        <f t="shared" si="2"/>
        <v>42.70833333</v>
      </c>
      <c r="G31" s="117">
        <v>2704.0</v>
      </c>
      <c r="H31" s="118">
        <v>3044000.0</v>
      </c>
      <c r="I31" s="118" t="s">
        <v>136</v>
      </c>
      <c r="J31" s="119" t="s">
        <v>86</v>
      </c>
      <c r="K31" s="119" t="s">
        <v>85</v>
      </c>
      <c r="L31" s="61"/>
      <c r="M31" s="120"/>
      <c r="N31" s="120"/>
      <c r="O31" s="120"/>
      <c r="P31" s="120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</row>
    <row r="32">
      <c r="A32" s="127"/>
      <c r="B32" s="114" t="s">
        <v>140</v>
      </c>
      <c r="C32" s="52">
        <v>850.0</v>
      </c>
      <c r="D32" s="114">
        <v>1.0</v>
      </c>
      <c r="E32" s="52">
        <v>1.0</v>
      </c>
      <c r="F32" s="116">
        <f t="shared" si="2"/>
        <v>70.83333333</v>
      </c>
      <c r="G32" s="117">
        <v>2708.0</v>
      </c>
      <c r="H32" s="118">
        <v>3044000.0</v>
      </c>
      <c r="I32" s="118" t="s">
        <v>136</v>
      </c>
      <c r="J32" s="119" t="s">
        <v>60</v>
      </c>
      <c r="K32" s="119" t="s">
        <v>104</v>
      </c>
      <c r="L32" s="61"/>
      <c r="M32" s="120"/>
      <c r="N32" s="120"/>
      <c r="O32" s="120"/>
      <c r="P32" s="120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</row>
    <row r="33">
      <c r="A33" s="129"/>
      <c r="B33" s="114" t="s">
        <v>142</v>
      </c>
      <c r="C33" s="52">
        <v>970.0</v>
      </c>
      <c r="D33" s="114">
        <v>1.0</v>
      </c>
      <c r="E33" s="52">
        <v>2.0</v>
      </c>
      <c r="F33" s="116">
        <f t="shared" si="2"/>
        <v>40.41666667</v>
      </c>
      <c r="G33" s="117">
        <v>2709.0</v>
      </c>
      <c r="H33" s="118">
        <v>3044000.0</v>
      </c>
      <c r="I33" s="118" t="s">
        <v>136</v>
      </c>
      <c r="J33" s="119" t="s">
        <v>116</v>
      </c>
      <c r="K33" s="119" t="s">
        <v>115</v>
      </c>
      <c r="L33" s="61"/>
      <c r="M33" s="120"/>
      <c r="N33" s="120"/>
      <c r="O33" s="120"/>
      <c r="P33" s="120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</row>
    <row r="34">
      <c r="A34" s="129"/>
      <c r="B34" s="130" t="s">
        <v>102</v>
      </c>
      <c r="C34" s="131">
        <v>2978.0</v>
      </c>
      <c r="D34" s="130">
        <v>1.0</v>
      </c>
      <c r="E34" s="131">
        <v>5.0</v>
      </c>
      <c r="F34" s="116">
        <f t="shared" si="2"/>
        <v>49.63333333</v>
      </c>
      <c r="G34" s="117">
        <v>2719.0</v>
      </c>
      <c r="H34" s="118">
        <v>3044000.0</v>
      </c>
      <c r="I34" s="118" t="s">
        <v>136</v>
      </c>
      <c r="J34" s="119" t="s">
        <v>82</v>
      </c>
      <c r="K34" s="119" t="s">
        <v>107</v>
      </c>
      <c r="L34" s="61"/>
      <c r="M34" s="120"/>
      <c r="N34" s="120"/>
      <c r="O34" s="120"/>
      <c r="P34" s="120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</row>
    <row r="35">
      <c r="B35" s="114" t="s">
        <v>63</v>
      </c>
      <c r="C35" s="52">
        <v>465.0</v>
      </c>
      <c r="D35" s="114">
        <v>1.0</v>
      </c>
      <c r="E35" s="52">
        <v>1.0</v>
      </c>
      <c r="F35" s="116">
        <f t="shared" si="2"/>
        <v>38.75</v>
      </c>
      <c r="G35" s="117">
        <v>2720.0</v>
      </c>
      <c r="H35" s="118">
        <v>3044000.0</v>
      </c>
      <c r="I35" s="118" t="s">
        <v>136</v>
      </c>
      <c r="J35" s="119" t="s">
        <v>118</v>
      </c>
      <c r="K35" s="119" t="s">
        <v>115</v>
      </c>
      <c r="L35" s="61"/>
      <c r="M35" s="120"/>
      <c r="N35" s="120"/>
      <c r="O35" s="120"/>
      <c r="P35" s="120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</row>
    <row r="36">
      <c r="B36" s="130" t="s">
        <v>73</v>
      </c>
      <c r="C36" s="131">
        <v>555.0</v>
      </c>
      <c r="D36" s="130">
        <v>1.0</v>
      </c>
      <c r="E36" s="131">
        <v>1.0</v>
      </c>
      <c r="F36" s="116">
        <f t="shared" si="2"/>
        <v>46.25</v>
      </c>
      <c r="G36" s="117">
        <v>2722.0</v>
      </c>
      <c r="H36" s="118">
        <v>3044000.0</v>
      </c>
      <c r="I36" s="118" t="s">
        <v>136</v>
      </c>
      <c r="J36" s="119" t="s">
        <v>110</v>
      </c>
      <c r="K36" s="119" t="s">
        <v>107</v>
      </c>
      <c r="L36" s="61"/>
      <c r="M36" s="120"/>
      <c r="N36" s="120"/>
      <c r="O36" s="120"/>
      <c r="P36" s="120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</row>
    <row r="37">
      <c r="B37" s="130" t="s">
        <v>85</v>
      </c>
      <c r="C37" s="131">
        <v>171.83</v>
      </c>
      <c r="D37" s="130">
        <v>1.0</v>
      </c>
      <c r="E37" s="131">
        <v>1.0</v>
      </c>
      <c r="F37" s="116">
        <f t="shared" si="2"/>
        <v>14.31916667</v>
      </c>
      <c r="G37" s="117">
        <v>2723.0</v>
      </c>
      <c r="H37" s="118">
        <v>3044000.0</v>
      </c>
      <c r="I37" s="118" t="s">
        <v>136</v>
      </c>
      <c r="J37" s="119" t="s">
        <v>71</v>
      </c>
      <c r="K37" s="119" t="s">
        <v>63</v>
      </c>
      <c r="L37" s="61"/>
      <c r="M37" s="120"/>
      <c r="N37" s="120"/>
      <c r="O37" s="120"/>
      <c r="P37" s="120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</row>
    <row r="38">
      <c r="B38" s="130" t="s">
        <v>151</v>
      </c>
      <c r="C38" s="131">
        <v>270.0</v>
      </c>
      <c r="D38" s="130">
        <v>1.0</v>
      </c>
      <c r="E38" s="131">
        <v>1.0</v>
      </c>
      <c r="F38" s="116">
        <f t="shared" si="2"/>
        <v>22.5</v>
      </c>
      <c r="G38" s="117">
        <v>2727.0</v>
      </c>
      <c r="H38" s="118">
        <v>3044000.0</v>
      </c>
      <c r="I38" s="118" t="s">
        <v>136</v>
      </c>
      <c r="J38" s="119" t="s">
        <v>96</v>
      </c>
      <c r="K38" s="119" t="s">
        <v>95</v>
      </c>
      <c r="L38" s="61"/>
      <c r="M38" s="120"/>
      <c r="N38" s="120"/>
      <c r="O38" s="120"/>
      <c r="P38" s="120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</row>
    <row r="39">
      <c r="A39" s="136" t="s">
        <v>153</v>
      </c>
      <c r="B39" s="136"/>
      <c r="C39" s="136">
        <f>SUM(C29:C38)</f>
        <v>10030.99</v>
      </c>
      <c r="D39" s="136"/>
      <c r="E39" s="136">
        <f>SUM(E29:E38)</f>
        <v>20</v>
      </c>
      <c r="F39" s="116">
        <f t="shared" si="2"/>
        <v>41.79579167</v>
      </c>
      <c r="G39" s="117">
        <v>2731.0</v>
      </c>
      <c r="H39" s="118">
        <v>3044000.0</v>
      </c>
      <c r="I39" s="118" t="s">
        <v>136</v>
      </c>
      <c r="J39" s="119" t="s">
        <v>89</v>
      </c>
      <c r="K39" s="119" t="s">
        <v>88</v>
      </c>
      <c r="L39" s="61"/>
      <c r="M39" s="120"/>
      <c r="N39" s="120"/>
      <c r="O39" s="120"/>
      <c r="P39" s="120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</row>
    <row r="40">
      <c r="A40" s="127"/>
      <c r="B40" s="129"/>
      <c r="C40" s="129"/>
      <c r="D40" s="129"/>
      <c r="E40" s="136" t="s">
        <v>159</v>
      </c>
      <c r="F40" s="116">
        <f>AVERAGE(F29:F38)</f>
        <v>40.16930556</v>
      </c>
      <c r="G40" s="117">
        <v>2733.0</v>
      </c>
      <c r="H40" s="118">
        <v>3044000.0</v>
      </c>
      <c r="I40" s="118" t="s">
        <v>136</v>
      </c>
      <c r="J40" s="119" t="s">
        <v>91</v>
      </c>
      <c r="K40" s="119" t="s">
        <v>88</v>
      </c>
      <c r="L40" s="61"/>
      <c r="M40" s="120"/>
      <c r="N40" s="120"/>
      <c r="O40" s="120"/>
      <c r="P40" s="120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</row>
    <row r="41">
      <c r="A41" s="129"/>
      <c r="B41" s="129"/>
      <c r="C41" s="121"/>
      <c r="D41" s="121"/>
      <c r="E41" s="121"/>
      <c r="F41" s="140"/>
      <c r="G41" s="117">
        <v>2736.0</v>
      </c>
      <c r="H41" s="118">
        <v>3044000.0</v>
      </c>
      <c r="I41" s="118" t="s">
        <v>136</v>
      </c>
      <c r="J41" s="119" t="s">
        <v>121</v>
      </c>
      <c r="K41" s="119" t="s">
        <v>12</v>
      </c>
      <c r="L41" s="61"/>
      <c r="M41" s="120"/>
      <c r="N41" s="120"/>
      <c r="O41" s="120"/>
      <c r="P41" s="120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</row>
    <row r="42">
      <c r="A42" s="129"/>
      <c r="B42" s="129"/>
      <c r="C42" s="129"/>
      <c r="D42" s="129"/>
      <c r="E42" s="129"/>
      <c r="F42" s="142"/>
      <c r="G42" s="117">
        <v>2737.0</v>
      </c>
      <c r="H42" s="118">
        <v>3044000.0</v>
      </c>
      <c r="I42" s="118" t="s">
        <v>136</v>
      </c>
      <c r="J42" s="119" t="s">
        <v>125</v>
      </c>
      <c r="K42" s="119" t="s">
        <v>12</v>
      </c>
      <c r="L42" s="61"/>
      <c r="M42" s="120"/>
      <c r="N42" s="120"/>
      <c r="O42" s="120"/>
      <c r="P42" s="120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</row>
    <row r="43">
      <c r="A43" s="143" t="s">
        <v>161</v>
      </c>
      <c r="C43" s="129"/>
      <c r="D43" s="129"/>
      <c r="E43" s="129"/>
      <c r="F43" s="142"/>
      <c r="G43" s="117">
        <v>2738.0</v>
      </c>
      <c r="H43" s="118">
        <v>3044000.0</v>
      </c>
      <c r="I43" s="118" t="s">
        <v>136</v>
      </c>
      <c r="J43" s="119" t="s">
        <v>57</v>
      </c>
      <c r="K43" s="119" t="s">
        <v>12</v>
      </c>
      <c r="L43" s="61"/>
      <c r="M43" s="120"/>
      <c r="N43" s="120"/>
      <c r="O43" s="120"/>
      <c r="P43" s="120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</row>
    <row r="44">
      <c r="C44" s="129"/>
      <c r="D44" s="129"/>
      <c r="E44" s="129"/>
      <c r="F44" s="142"/>
      <c r="G44" s="117">
        <v>2739.0</v>
      </c>
      <c r="H44" s="118">
        <v>3044000.0</v>
      </c>
      <c r="I44" s="118" t="s">
        <v>136</v>
      </c>
      <c r="J44" s="119" t="s">
        <v>94</v>
      </c>
      <c r="K44" s="119" t="s">
        <v>88</v>
      </c>
      <c r="L44" s="61"/>
      <c r="M44" s="120"/>
      <c r="N44" s="120"/>
      <c r="O44" s="120"/>
      <c r="P44" s="120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</row>
    <row r="45">
      <c r="A45" s="129"/>
      <c r="B45" s="129"/>
      <c r="C45" s="129"/>
      <c r="D45" s="127"/>
      <c r="E45" s="129"/>
      <c r="F45" s="142"/>
      <c r="G45" s="117">
        <v>2740.0</v>
      </c>
      <c r="H45" s="118">
        <v>3044000.0</v>
      </c>
      <c r="I45" s="118" t="s">
        <v>136</v>
      </c>
      <c r="J45" s="119" t="s">
        <v>103</v>
      </c>
      <c r="K45" s="119" t="s">
        <v>12</v>
      </c>
      <c r="L45" s="61"/>
      <c r="M45" s="120"/>
      <c r="N45" s="120"/>
      <c r="O45" s="120"/>
      <c r="P45" s="120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</row>
    <row r="46">
      <c r="A46" s="143" t="s">
        <v>168</v>
      </c>
      <c r="C46" s="129"/>
      <c r="D46" s="127"/>
      <c r="E46" s="129"/>
      <c r="F46" s="142"/>
      <c r="G46" s="117">
        <v>2741.0</v>
      </c>
      <c r="H46" s="118">
        <v>3044000.0</v>
      </c>
      <c r="I46" s="118" t="s">
        <v>136</v>
      </c>
      <c r="J46" s="119" t="s">
        <v>26</v>
      </c>
      <c r="K46" s="119" t="s">
        <v>12</v>
      </c>
      <c r="L46" s="61"/>
      <c r="M46" s="120"/>
      <c r="N46" s="120"/>
      <c r="O46" s="120"/>
      <c r="P46" s="120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</row>
    <row r="47">
      <c r="C47" s="129"/>
      <c r="D47" s="127"/>
      <c r="E47" s="129"/>
      <c r="F47" s="142"/>
      <c r="G47" s="117">
        <v>2742.0</v>
      </c>
      <c r="H47" s="118">
        <v>3044000.0</v>
      </c>
      <c r="I47" s="118" t="s">
        <v>136</v>
      </c>
      <c r="J47" s="119" t="s">
        <v>74</v>
      </c>
      <c r="K47" s="119" t="s">
        <v>73</v>
      </c>
      <c r="L47" s="61"/>
      <c r="M47" s="120"/>
      <c r="N47" s="120"/>
      <c r="O47" s="120"/>
      <c r="P47" s="120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</row>
    <row r="48">
      <c r="G48" s="149">
        <v>2743.0</v>
      </c>
      <c r="H48" s="151">
        <v>3044000.0</v>
      </c>
      <c r="I48" s="151" t="s">
        <v>136</v>
      </c>
      <c r="J48" s="152" t="s">
        <v>114</v>
      </c>
      <c r="K48" s="152" t="s">
        <v>113</v>
      </c>
      <c r="L48" s="61"/>
      <c r="M48" s="120"/>
      <c r="N48" s="120"/>
      <c r="O48" s="120"/>
      <c r="P48" s="120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</row>
    <row r="49">
      <c r="G49" s="61"/>
      <c r="H49" s="120"/>
      <c r="I49" s="120"/>
      <c r="J49" s="120"/>
      <c r="K49" s="120"/>
      <c r="L49" s="61"/>
      <c r="M49" s="120"/>
      <c r="N49" s="120"/>
      <c r="O49" s="120"/>
      <c r="P49" s="120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</row>
    <row r="50">
      <c r="G50" s="61"/>
      <c r="H50" s="120"/>
      <c r="I50" s="120"/>
      <c r="J50" s="120"/>
      <c r="K50" s="120"/>
      <c r="L50" s="61"/>
      <c r="M50" s="120"/>
      <c r="N50" s="120"/>
      <c r="O50" s="120"/>
      <c r="P50" s="120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</row>
    <row r="51">
      <c r="G51" s="61"/>
      <c r="H51" s="120"/>
      <c r="I51" s="120"/>
      <c r="J51" s="120"/>
      <c r="K51" s="120"/>
      <c r="L51" s="61"/>
      <c r="M51" s="120"/>
      <c r="N51" s="120"/>
      <c r="O51" s="120"/>
      <c r="P51" s="120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</row>
    <row r="52">
      <c r="G52" s="61"/>
      <c r="H52" s="120"/>
      <c r="I52" s="120"/>
      <c r="J52" s="120"/>
      <c r="K52" s="120"/>
      <c r="L52" s="61"/>
      <c r="M52" s="120"/>
      <c r="N52" s="120"/>
      <c r="O52" s="120"/>
      <c r="P52" s="120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</row>
    <row r="53">
      <c r="A53" s="44"/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</row>
    <row r="54">
      <c r="A54" s="44"/>
      <c r="X54" s="44"/>
      <c r="Y54" s="44"/>
      <c r="Z54" s="44"/>
      <c r="AA54" s="44"/>
    </row>
    <row r="55">
      <c r="A55" s="44"/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</row>
    <row r="56">
      <c r="A56" s="44"/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</row>
    <row r="57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</row>
    <row r="58">
      <c r="A58" s="156" t="s">
        <v>171</v>
      </c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8"/>
      <c r="X58" s="44"/>
      <c r="Y58" s="44"/>
      <c r="Z58" s="44"/>
      <c r="AA58" s="44"/>
    </row>
    <row r="59">
      <c r="A59" s="159" t="s">
        <v>172</v>
      </c>
      <c r="B59" s="160"/>
      <c r="C59" s="130" t="s">
        <v>173</v>
      </c>
      <c r="D59" s="160"/>
      <c r="E59" s="130" t="s">
        <v>174</v>
      </c>
      <c r="F59" s="130" t="s">
        <v>175</v>
      </c>
      <c r="G59" s="130" t="s">
        <v>176</v>
      </c>
      <c r="H59" s="160"/>
      <c r="I59" s="130" t="s">
        <v>177</v>
      </c>
      <c r="J59" s="130" t="s">
        <v>178</v>
      </c>
      <c r="K59" s="160"/>
      <c r="L59" s="130" t="s">
        <v>179</v>
      </c>
      <c r="M59" s="130" t="s">
        <v>180</v>
      </c>
      <c r="N59" s="130" t="s">
        <v>181</v>
      </c>
      <c r="O59" s="160"/>
      <c r="P59" s="130" t="s">
        <v>183</v>
      </c>
      <c r="Q59" s="160"/>
      <c r="R59" s="159" t="s">
        <v>184</v>
      </c>
      <c r="S59" s="130" t="s">
        <v>185</v>
      </c>
      <c r="T59" s="159" t="s">
        <v>186</v>
      </c>
      <c r="U59" s="130" t="s">
        <v>187</v>
      </c>
      <c r="V59" s="130" t="s">
        <v>188</v>
      </c>
      <c r="W59" s="130" t="s">
        <v>189</v>
      </c>
      <c r="X59" s="44"/>
      <c r="Y59" s="44"/>
      <c r="Z59" s="44"/>
      <c r="AA59" s="44"/>
    </row>
    <row r="60">
      <c r="A60" s="162" t="s">
        <v>191</v>
      </c>
      <c r="B60" s="164"/>
      <c r="C60" s="165"/>
      <c r="D60" s="160"/>
      <c r="E60" s="167">
        <v>60.0</v>
      </c>
      <c r="F60" s="167">
        <v>0.0</v>
      </c>
      <c r="G60" s="167">
        <v>67.74</v>
      </c>
      <c r="H60" s="160"/>
      <c r="I60" s="167">
        <v>0.0</v>
      </c>
      <c r="J60" s="167">
        <v>67.26</v>
      </c>
      <c r="K60" s="164"/>
      <c r="L60" s="167">
        <v>0.0</v>
      </c>
      <c r="M60" s="167">
        <v>1.0</v>
      </c>
      <c r="N60" s="167">
        <v>1.0</v>
      </c>
      <c r="O60" s="160"/>
      <c r="P60" s="167">
        <v>0.0</v>
      </c>
      <c r="Q60" s="160"/>
      <c r="R60" s="168">
        <v>19.375</v>
      </c>
      <c r="S60" s="169">
        <v>7.388888888888889</v>
      </c>
      <c r="T60" s="168">
        <v>11.98611111111111</v>
      </c>
      <c r="U60" s="169">
        <v>1.1770833333333333</v>
      </c>
      <c r="V60" s="171">
        <v>0.0</v>
      </c>
      <c r="W60" s="169">
        <v>1.1770833333333333</v>
      </c>
      <c r="X60" s="44"/>
      <c r="Y60" s="44"/>
      <c r="Z60" s="44"/>
      <c r="AA60" s="44"/>
    </row>
    <row r="61">
      <c r="A61" s="172"/>
      <c r="B61" s="173"/>
      <c r="C61" s="174" t="s">
        <v>195</v>
      </c>
      <c r="D61" s="164"/>
      <c r="E61" s="175"/>
      <c r="F61" s="176">
        <v>0.0</v>
      </c>
      <c r="G61" s="176">
        <v>67.74</v>
      </c>
      <c r="H61" s="160"/>
      <c r="I61" s="176">
        <v>0.0</v>
      </c>
      <c r="J61" s="176">
        <v>67.26</v>
      </c>
      <c r="K61" s="164"/>
      <c r="L61" s="176">
        <v>0.0</v>
      </c>
      <c r="M61" s="176">
        <v>1.0</v>
      </c>
      <c r="N61" s="176">
        <v>1.0</v>
      </c>
      <c r="O61" s="160"/>
      <c r="P61" s="176">
        <v>0.0</v>
      </c>
      <c r="Q61" s="164"/>
      <c r="R61" s="177">
        <v>19.375</v>
      </c>
      <c r="S61" s="178">
        <v>7.388888888888889</v>
      </c>
      <c r="T61" s="177">
        <v>11.98611111111111</v>
      </c>
      <c r="U61" s="178">
        <v>1.1770833333333333</v>
      </c>
      <c r="V61" s="179">
        <v>0.0</v>
      </c>
      <c r="W61" s="178">
        <v>1.1770833333333333</v>
      </c>
      <c r="X61" s="44"/>
      <c r="Y61" s="44"/>
      <c r="Z61" s="44"/>
      <c r="AA61" s="44"/>
    </row>
    <row r="62">
      <c r="A62" s="162" t="s">
        <v>199</v>
      </c>
      <c r="B62" s="164"/>
      <c r="C62" s="165"/>
      <c r="D62" s="160"/>
      <c r="E62" s="167">
        <v>60.0</v>
      </c>
      <c r="F62" s="167">
        <v>100.0</v>
      </c>
      <c r="G62" s="167">
        <v>77.17</v>
      </c>
      <c r="H62" s="160"/>
      <c r="I62" s="167">
        <v>100.0</v>
      </c>
      <c r="J62" s="167">
        <v>77.27</v>
      </c>
      <c r="K62" s="164"/>
      <c r="L62" s="167">
        <v>1.0</v>
      </c>
      <c r="M62" s="167">
        <v>0.0</v>
      </c>
      <c r="N62" s="167">
        <v>1.0</v>
      </c>
      <c r="O62" s="160"/>
      <c r="P62" s="167">
        <v>0.0</v>
      </c>
      <c r="Q62" s="160"/>
      <c r="R62" s="168">
        <v>23.125</v>
      </c>
      <c r="S62" s="169">
        <v>12.010416666666666</v>
      </c>
      <c r="T62" s="168">
        <v>11.114583333333334</v>
      </c>
      <c r="U62" s="169">
        <v>2.7083333333333335</v>
      </c>
      <c r="V62" s="171">
        <v>0.7256944444444444</v>
      </c>
      <c r="W62" s="169">
        <v>1.9826388888888888</v>
      </c>
      <c r="X62" s="44"/>
      <c r="Y62" s="44"/>
      <c r="Z62" s="44"/>
      <c r="AA62" s="44"/>
    </row>
    <row r="63">
      <c r="A63" s="172"/>
      <c r="B63" s="173"/>
      <c r="C63" s="174" t="s">
        <v>195</v>
      </c>
      <c r="D63" s="164"/>
      <c r="E63" s="175"/>
      <c r="F63" s="176">
        <v>100.0</v>
      </c>
      <c r="G63" s="176">
        <v>77.17</v>
      </c>
      <c r="H63" s="160"/>
      <c r="I63" s="176">
        <v>100.0</v>
      </c>
      <c r="J63" s="176">
        <v>77.27</v>
      </c>
      <c r="K63" s="164"/>
      <c r="L63" s="176">
        <v>1.0</v>
      </c>
      <c r="M63" s="176">
        <v>0.0</v>
      </c>
      <c r="N63" s="176">
        <v>1.0</v>
      </c>
      <c r="O63" s="160"/>
      <c r="P63" s="176">
        <v>0.0</v>
      </c>
      <c r="Q63" s="164"/>
      <c r="R63" s="177">
        <v>23.125</v>
      </c>
      <c r="S63" s="178">
        <v>12.010416666666666</v>
      </c>
      <c r="T63" s="180">
        <v>11.114583333333334</v>
      </c>
      <c r="U63" s="179">
        <v>2.7083333333333335</v>
      </c>
      <c r="V63" s="179">
        <v>0.7256944444444444</v>
      </c>
      <c r="W63" s="179">
        <v>1.9826388888888888</v>
      </c>
      <c r="X63" s="44"/>
      <c r="Y63" s="44"/>
      <c r="Z63" s="44"/>
      <c r="AA63" s="44"/>
    </row>
    <row r="64">
      <c r="A64" s="162" t="s">
        <v>201</v>
      </c>
      <c r="B64" s="164"/>
      <c r="C64" s="165"/>
      <c r="D64" s="160"/>
      <c r="E64" s="167">
        <v>60.0</v>
      </c>
      <c r="F64" s="167">
        <v>0.0</v>
      </c>
      <c r="G64" s="167">
        <v>93.2</v>
      </c>
      <c r="H64" s="160"/>
      <c r="I64" s="167">
        <v>0.0</v>
      </c>
      <c r="J64" s="167">
        <v>93.88</v>
      </c>
      <c r="K64" s="164"/>
      <c r="L64" s="167">
        <v>0.0</v>
      </c>
      <c r="M64" s="167">
        <v>0.0</v>
      </c>
      <c r="N64" s="167">
        <v>0.0</v>
      </c>
      <c r="O64" s="160"/>
      <c r="P64" s="167">
        <v>0.0</v>
      </c>
      <c r="Q64" s="160"/>
      <c r="R64" s="168">
        <v>1.28125</v>
      </c>
      <c r="S64" s="169">
        <v>1.2916666666666667</v>
      </c>
      <c r="T64" s="186">
        <v>0.010416666666666666</v>
      </c>
      <c r="U64" s="171">
        <v>0.0</v>
      </c>
      <c r="V64" s="171">
        <v>0.0</v>
      </c>
      <c r="W64" s="171">
        <v>0.0</v>
      </c>
      <c r="X64" s="44"/>
      <c r="Y64" s="44"/>
      <c r="Z64" s="44"/>
      <c r="AA64" s="44"/>
    </row>
    <row r="65">
      <c r="A65" s="172"/>
      <c r="B65" s="173"/>
      <c r="C65" s="174" t="s">
        <v>202</v>
      </c>
      <c r="D65" s="164"/>
      <c r="E65" s="175"/>
      <c r="F65" s="176">
        <v>0.0</v>
      </c>
      <c r="G65" s="176">
        <v>93.2</v>
      </c>
      <c r="H65" s="160"/>
      <c r="I65" s="176">
        <v>0.0</v>
      </c>
      <c r="J65" s="176">
        <v>93.88</v>
      </c>
      <c r="K65" s="164"/>
      <c r="L65" s="176">
        <v>0.0</v>
      </c>
      <c r="M65" s="176">
        <v>0.0</v>
      </c>
      <c r="N65" s="176">
        <v>0.0</v>
      </c>
      <c r="O65" s="160"/>
      <c r="P65" s="176">
        <v>0.0</v>
      </c>
      <c r="Q65" s="164"/>
      <c r="R65" s="180">
        <v>1.28125</v>
      </c>
      <c r="S65" s="179">
        <v>1.2916666666666667</v>
      </c>
      <c r="T65" s="188">
        <v>0.010416666666666666</v>
      </c>
      <c r="U65" s="179">
        <v>0.0</v>
      </c>
      <c r="V65" s="179">
        <v>0.0</v>
      </c>
      <c r="W65" s="179">
        <v>0.0</v>
      </c>
      <c r="X65" s="44"/>
      <c r="Y65" s="44"/>
      <c r="Z65" s="44"/>
      <c r="AA65" s="44"/>
    </row>
    <row r="66">
      <c r="A66" s="162" t="s">
        <v>207</v>
      </c>
      <c r="B66" s="164"/>
      <c r="C66" s="165"/>
      <c r="D66" s="160"/>
      <c r="E66" s="167">
        <v>60.0</v>
      </c>
      <c r="F66" s="167">
        <v>0.0</v>
      </c>
      <c r="G66" s="167">
        <v>100.0</v>
      </c>
      <c r="H66" s="160"/>
      <c r="I66" s="167">
        <v>0.0</v>
      </c>
      <c r="J66" s="167">
        <v>100.0</v>
      </c>
      <c r="K66" s="164"/>
      <c r="L66" s="167">
        <v>0.0</v>
      </c>
      <c r="M66" s="167">
        <v>0.0</v>
      </c>
      <c r="N66" s="167">
        <v>0.0</v>
      </c>
      <c r="O66" s="160"/>
      <c r="P66" s="167">
        <v>0.0</v>
      </c>
      <c r="Q66" s="160"/>
      <c r="R66" s="189">
        <v>0.34375</v>
      </c>
      <c r="S66" s="171">
        <v>0.625</v>
      </c>
      <c r="T66" s="186">
        <v>-0.28125</v>
      </c>
      <c r="U66" s="171">
        <v>0.0</v>
      </c>
      <c r="V66" s="171">
        <v>0.0</v>
      </c>
      <c r="W66" s="171">
        <v>0.0</v>
      </c>
      <c r="X66" s="44"/>
      <c r="Y66" s="44"/>
      <c r="Z66" s="44"/>
      <c r="AA66" s="44"/>
    </row>
    <row r="67">
      <c r="A67" s="191"/>
      <c r="B67" s="173"/>
      <c r="C67" s="174" t="s">
        <v>202</v>
      </c>
      <c r="D67" s="164"/>
      <c r="E67" s="160"/>
      <c r="F67" s="176">
        <v>0.0</v>
      </c>
      <c r="G67" s="176">
        <v>100.0</v>
      </c>
      <c r="H67" s="160"/>
      <c r="I67" s="176">
        <v>0.0</v>
      </c>
      <c r="J67" s="176">
        <v>100.0</v>
      </c>
      <c r="K67" s="164"/>
      <c r="L67" s="176">
        <v>0.0</v>
      </c>
      <c r="M67" s="176">
        <v>0.0</v>
      </c>
      <c r="N67" s="176">
        <v>0.0</v>
      </c>
      <c r="O67" s="160"/>
      <c r="P67" s="176">
        <v>0.0</v>
      </c>
      <c r="Q67" s="164"/>
      <c r="R67" s="180">
        <v>0.34375</v>
      </c>
      <c r="S67" s="179">
        <v>0.625</v>
      </c>
      <c r="T67" s="188">
        <v>-0.28125</v>
      </c>
      <c r="U67" s="179">
        <v>0.0</v>
      </c>
      <c r="V67" s="179">
        <v>0.0</v>
      </c>
      <c r="W67" s="179">
        <v>0.0</v>
      </c>
      <c r="X67" s="44"/>
      <c r="Y67" s="44"/>
      <c r="Z67" s="44"/>
      <c r="AA67" s="44"/>
    </row>
    <row r="68">
      <c r="A68" s="172"/>
      <c r="B68" s="173"/>
      <c r="C68" s="174" t="s">
        <v>195</v>
      </c>
      <c r="D68" s="164"/>
      <c r="E68" s="175"/>
      <c r="F68" s="176">
        <v>0.0</v>
      </c>
      <c r="G68" s="176">
        <v>0.0</v>
      </c>
      <c r="H68" s="160"/>
      <c r="I68" s="176">
        <v>0.0</v>
      </c>
      <c r="J68" s="176">
        <v>0.0</v>
      </c>
      <c r="K68" s="164"/>
      <c r="L68" s="176">
        <v>0.0</v>
      </c>
      <c r="M68" s="176">
        <v>0.0</v>
      </c>
      <c r="N68" s="176">
        <v>0.0</v>
      </c>
      <c r="O68" s="160"/>
      <c r="P68" s="176">
        <v>0.0</v>
      </c>
      <c r="Q68" s="164"/>
      <c r="R68" s="177">
        <v>0.0</v>
      </c>
      <c r="S68" s="178">
        <v>0.0</v>
      </c>
      <c r="T68" s="177">
        <v>0.0</v>
      </c>
      <c r="U68" s="179">
        <v>0.0</v>
      </c>
      <c r="V68" s="179">
        <v>0.0</v>
      </c>
      <c r="W68" s="178">
        <v>0.0</v>
      </c>
      <c r="X68" s="44"/>
      <c r="Y68" s="44"/>
      <c r="Z68" s="44"/>
      <c r="AA68" s="44"/>
    </row>
    <row r="69">
      <c r="A69" s="162" t="s">
        <v>213</v>
      </c>
      <c r="B69" s="164"/>
      <c r="C69" s="165"/>
      <c r="D69" s="160"/>
      <c r="E69" s="167">
        <v>60.0</v>
      </c>
      <c r="F69" s="167">
        <v>100.0</v>
      </c>
      <c r="G69" s="167">
        <v>67.95</v>
      </c>
      <c r="H69" s="160"/>
      <c r="I69" s="167">
        <v>0.0</v>
      </c>
      <c r="J69" s="167">
        <v>0.0</v>
      </c>
      <c r="K69" s="164"/>
      <c r="L69" s="167">
        <v>1.0</v>
      </c>
      <c r="M69" s="167">
        <v>0.0</v>
      </c>
      <c r="N69" s="167">
        <v>1.0</v>
      </c>
      <c r="O69" s="160"/>
      <c r="P69" s="167">
        <v>0.0</v>
      </c>
      <c r="Q69" s="160"/>
      <c r="R69" s="168">
        <v>7.159722222222222</v>
      </c>
      <c r="S69" s="169">
        <v>5.524305555555555</v>
      </c>
      <c r="T69" s="168">
        <v>1.6354166666666667</v>
      </c>
      <c r="U69" s="171">
        <v>0.16666666666666666</v>
      </c>
      <c r="V69" s="171">
        <v>0.3194444444444444</v>
      </c>
      <c r="W69" s="197">
        <v>-0.1527777777777778</v>
      </c>
      <c r="X69" s="44"/>
      <c r="Y69" s="44"/>
      <c r="Z69" s="44"/>
      <c r="AA69" s="44"/>
    </row>
    <row r="70">
      <c r="A70" s="191"/>
      <c r="B70" s="173"/>
      <c r="C70" s="174" t="s">
        <v>202</v>
      </c>
      <c r="D70" s="164"/>
      <c r="E70" s="160"/>
      <c r="F70" s="176">
        <v>100.0</v>
      </c>
      <c r="G70" s="176">
        <v>67.95</v>
      </c>
      <c r="H70" s="160"/>
      <c r="I70" s="176">
        <v>0.0</v>
      </c>
      <c r="J70" s="176">
        <v>0.0</v>
      </c>
      <c r="K70" s="164"/>
      <c r="L70" s="176">
        <v>1.0</v>
      </c>
      <c r="M70" s="176">
        <v>0.0</v>
      </c>
      <c r="N70" s="176">
        <v>1.0</v>
      </c>
      <c r="O70" s="160"/>
      <c r="P70" s="176">
        <v>0.0</v>
      </c>
      <c r="Q70" s="164"/>
      <c r="R70" s="177">
        <v>5.284722222222222</v>
      </c>
      <c r="S70" s="179">
        <v>5.524305555555555</v>
      </c>
      <c r="T70" s="198">
        <v>-0.23958333333333334</v>
      </c>
      <c r="U70" s="179">
        <v>0.16666666666666666</v>
      </c>
      <c r="V70" s="179">
        <v>0.3194444444444444</v>
      </c>
      <c r="W70" s="199">
        <v>-0.1527777777777778</v>
      </c>
      <c r="X70" s="44"/>
      <c r="Y70" s="44"/>
      <c r="Z70" s="44"/>
      <c r="AA70" s="44"/>
    </row>
    <row r="71">
      <c r="A71" s="172"/>
      <c r="B71" s="173"/>
      <c r="C71" s="174" t="s">
        <v>195</v>
      </c>
      <c r="D71" s="164"/>
      <c r="E71" s="175"/>
      <c r="F71" s="176">
        <v>0.0</v>
      </c>
      <c r="G71" s="176">
        <v>0.0</v>
      </c>
      <c r="H71" s="160"/>
      <c r="I71" s="176">
        <v>0.0</v>
      </c>
      <c r="J71" s="176">
        <v>0.0</v>
      </c>
      <c r="K71" s="164"/>
      <c r="L71" s="176">
        <v>0.0</v>
      </c>
      <c r="M71" s="176">
        <v>0.0</v>
      </c>
      <c r="N71" s="176">
        <v>0.0</v>
      </c>
      <c r="O71" s="160"/>
      <c r="P71" s="176">
        <v>0.0</v>
      </c>
      <c r="Q71" s="164"/>
      <c r="R71" s="177">
        <v>1.875</v>
      </c>
      <c r="S71" s="178">
        <v>0.0</v>
      </c>
      <c r="T71" s="177">
        <v>1.875</v>
      </c>
      <c r="U71" s="178">
        <v>0.0</v>
      </c>
      <c r="V71" s="179">
        <v>0.0</v>
      </c>
      <c r="W71" s="178">
        <v>0.0</v>
      </c>
      <c r="X71" s="44"/>
      <c r="Y71" s="44"/>
      <c r="Z71" s="44"/>
      <c r="AA71" s="44"/>
    </row>
    <row r="72">
      <c r="A72" s="162" t="s">
        <v>214</v>
      </c>
      <c r="B72" s="164"/>
      <c r="C72" s="165"/>
      <c r="D72" s="160"/>
      <c r="E72" s="167">
        <v>60.0</v>
      </c>
      <c r="F72" s="167">
        <v>57.05</v>
      </c>
      <c r="G72" s="167">
        <v>63.34</v>
      </c>
      <c r="H72" s="160"/>
      <c r="I72" s="167">
        <v>57.58</v>
      </c>
      <c r="J72" s="167">
        <v>63.53</v>
      </c>
      <c r="K72" s="164"/>
      <c r="L72" s="167">
        <v>2.0</v>
      </c>
      <c r="M72" s="167">
        <v>1.0</v>
      </c>
      <c r="N72" s="167">
        <v>3.0</v>
      </c>
      <c r="O72" s="160"/>
      <c r="P72" s="167">
        <v>0.0</v>
      </c>
      <c r="Q72" s="160"/>
      <c r="R72" s="168">
        <v>50.708333333333336</v>
      </c>
      <c r="S72" s="169">
        <v>40.267361111111114</v>
      </c>
      <c r="T72" s="168">
        <v>10.440972222222221</v>
      </c>
      <c r="U72" s="169">
        <v>2.625</v>
      </c>
      <c r="V72" s="171">
        <v>1.625</v>
      </c>
      <c r="W72" s="169">
        <v>1.0</v>
      </c>
      <c r="X72" s="44"/>
      <c r="Y72" s="44"/>
      <c r="Z72" s="44"/>
      <c r="AA72" s="44"/>
    </row>
    <row r="73">
      <c r="A73" s="172"/>
      <c r="B73" s="173"/>
      <c r="C73" s="174" t="s">
        <v>195</v>
      </c>
      <c r="D73" s="164"/>
      <c r="E73" s="175"/>
      <c r="F73" s="176">
        <v>57.05</v>
      </c>
      <c r="G73" s="176">
        <v>63.34</v>
      </c>
      <c r="H73" s="160"/>
      <c r="I73" s="176">
        <v>57.58</v>
      </c>
      <c r="J73" s="176">
        <v>63.53</v>
      </c>
      <c r="K73" s="164"/>
      <c r="L73" s="176">
        <v>2.0</v>
      </c>
      <c r="M73" s="176">
        <v>1.0</v>
      </c>
      <c r="N73" s="176">
        <v>3.0</v>
      </c>
      <c r="O73" s="160"/>
      <c r="P73" s="176">
        <v>0.0</v>
      </c>
      <c r="Q73" s="164"/>
      <c r="R73" s="177">
        <v>50.708333333333336</v>
      </c>
      <c r="S73" s="179">
        <v>40.267361111111114</v>
      </c>
      <c r="T73" s="177">
        <v>10.440972222222221</v>
      </c>
      <c r="U73" s="178">
        <v>2.625</v>
      </c>
      <c r="V73" s="179">
        <v>1.625</v>
      </c>
      <c r="W73" s="178">
        <v>1.0</v>
      </c>
      <c r="X73" s="44"/>
      <c r="Y73" s="44"/>
      <c r="Z73" s="44"/>
      <c r="AA73" s="44"/>
    </row>
    <row r="74">
      <c r="A74" s="162" t="s">
        <v>215</v>
      </c>
      <c r="B74" s="164"/>
      <c r="C74" s="165"/>
      <c r="D74" s="160"/>
      <c r="E74" s="167">
        <v>60.0</v>
      </c>
      <c r="F74" s="167">
        <v>89.31</v>
      </c>
      <c r="G74" s="167">
        <v>20.69</v>
      </c>
      <c r="H74" s="160"/>
      <c r="I74" s="167">
        <v>80.0</v>
      </c>
      <c r="J74" s="167">
        <v>20.66</v>
      </c>
      <c r="K74" s="164"/>
      <c r="L74" s="167">
        <v>0.0</v>
      </c>
      <c r="M74" s="167">
        <v>1.0</v>
      </c>
      <c r="N74" s="167">
        <v>1.0</v>
      </c>
      <c r="O74" s="160"/>
      <c r="P74" s="167">
        <v>0.0</v>
      </c>
      <c r="Q74" s="160"/>
      <c r="R74" s="189">
        <v>11.25</v>
      </c>
      <c r="S74" s="171">
        <v>4.385416666666667</v>
      </c>
      <c r="T74" s="189">
        <v>6.864583333333333</v>
      </c>
      <c r="U74" s="171">
        <v>1.617361111111111</v>
      </c>
      <c r="V74" s="171">
        <v>1.0694444444444444</v>
      </c>
      <c r="W74" s="171">
        <v>0.5479166666666667</v>
      </c>
      <c r="X74" s="44"/>
      <c r="Y74" s="44"/>
      <c r="Z74" s="44"/>
      <c r="AA74" s="44"/>
    </row>
    <row r="75">
      <c r="A75" s="191"/>
      <c r="B75" s="173"/>
      <c r="C75" s="174" t="s">
        <v>202</v>
      </c>
      <c r="D75" s="164"/>
      <c r="E75" s="160"/>
      <c r="F75" s="176">
        <v>0.0</v>
      </c>
      <c r="G75" s="176">
        <v>0.0</v>
      </c>
      <c r="H75" s="160"/>
      <c r="I75" s="176">
        <v>0.0</v>
      </c>
      <c r="J75" s="176">
        <v>0.0</v>
      </c>
      <c r="K75" s="164"/>
      <c r="L75" s="176">
        <v>0.0</v>
      </c>
      <c r="M75" s="176">
        <v>0.0</v>
      </c>
      <c r="N75" s="176">
        <v>0.0</v>
      </c>
      <c r="O75" s="160"/>
      <c r="P75" s="176">
        <v>0.0</v>
      </c>
      <c r="Q75" s="164"/>
      <c r="R75" s="177">
        <v>0.0</v>
      </c>
      <c r="S75" s="179">
        <v>0.0</v>
      </c>
      <c r="T75" s="177">
        <v>0.0</v>
      </c>
      <c r="U75" s="178">
        <v>0.0</v>
      </c>
      <c r="V75" s="179">
        <v>0.0</v>
      </c>
      <c r="W75" s="178">
        <v>0.0</v>
      </c>
      <c r="X75" s="44"/>
      <c r="Y75" s="44"/>
      <c r="Z75" s="44"/>
      <c r="AA75" s="44"/>
    </row>
    <row r="76">
      <c r="A76" s="172"/>
      <c r="B76" s="173"/>
      <c r="C76" s="174" t="s">
        <v>195</v>
      </c>
      <c r="D76" s="164"/>
      <c r="E76" s="175"/>
      <c r="F76" s="176">
        <v>89.31</v>
      </c>
      <c r="G76" s="176">
        <v>20.69</v>
      </c>
      <c r="H76" s="160"/>
      <c r="I76" s="176">
        <v>80.0</v>
      </c>
      <c r="J76" s="176">
        <v>20.66</v>
      </c>
      <c r="K76" s="164"/>
      <c r="L76" s="176">
        <v>0.0</v>
      </c>
      <c r="M76" s="176">
        <v>1.0</v>
      </c>
      <c r="N76" s="176">
        <v>1.0</v>
      </c>
      <c r="O76" s="160"/>
      <c r="P76" s="176">
        <v>0.0</v>
      </c>
      <c r="Q76" s="164"/>
      <c r="R76" s="177">
        <v>11.25</v>
      </c>
      <c r="S76" s="178">
        <v>4.385416666666667</v>
      </c>
      <c r="T76" s="177">
        <v>6.864583333333333</v>
      </c>
      <c r="U76" s="178">
        <v>1.617361111111111</v>
      </c>
      <c r="V76" s="178">
        <v>1.0694444444444444</v>
      </c>
      <c r="W76" s="178">
        <v>0.5479166666666667</v>
      </c>
      <c r="X76" s="44"/>
      <c r="Y76" s="44"/>
      <c r="Z76" s="44"/>
      <c r="AA76" s="44"/>
    </row>
    <row r="77">
      <c r="A77" s="162" t="s">
        <v>218</v>
      </c>
      <c r="B77" s="164"/>
      <c r="C77" s="165"/>
      <c r="D77" s="160"/>
      <c r="E77" s="167">
        <v>60.0</v>
      </c>
      <c r="F77" s="167">
        <v>51.73</v>
      </c>
      <c r="G77" s="167">
        <v>60.5</v>
      </c>
      <c r="H77" s="160"/>
      <c r="I77" s="167">
        <v>95.45</v>
      </c>
      <c r="J77" s="167">
        <v>122.05</v>
      </c>
      <c r="K77" s="164"/>
      <c r="L77" s="167">
        <v>1.0</v>
      </c>
      <c r="M77" s="167">
        <v>3.0</v>
      </c>
      <c r="N77" s="167">
        <v>4.0</v>
      </c>
      <c r="O77" s="160"/>
      <c r="P77" s="167">
        <v>0.0</v>
      </c>
      <c r="Q77" s="160"/>
      <c r="R77" s="168">
        <v>63.71527777777778</v>
      </c>
      <c r="S77" s="169">
        <v>38.986111111111114</v>
      </c>
      <c r="T77" s="168">
        <v>24.729166666666668</v>
      </c>
      <c r="U77" s="171">
        <v>6.375</v>
      </c>
      <c r="V77" s="171">
        <v>3.0347222222222223</v>
      </c>
      <c r="W77" s="169">
        <v>3.3402777777777777</v>
      </c>
      <c r="X77" s="44"/>
      <c r="Y77" s="44"/>
      <c r="Z77" s="44"/>
      <c r="AA77" s="44"/>
    </row>
    <row r="78">
      <c r="A78" s="191"/>
      <c r="B78" s="173"/>
      <c r="C78" s="174" t="s">
        <v>202</v>
      </c>
      <c r="D78" s="164"/>
      <c r="E78" s="160"/>
      <c r="F78" s="176">
        <v>68.97</v>
      </c>
      <c r="G78" s="176">
        <v>69.4</v>
      </c>
      <c r="H78" s="160"/>
      <c r="I78" s="176">
        <v>190.91</v>
      </c>
      <c r="J78" s="176">
        <v>129.03</v>
      </c>
      <c r="K78" s="164"/>
      <c r="L78" s="176">
        <v>1.0</v>
      </c>
      <c r="M78" s="176">
        <v>2.0</v>
      </c>
      <c r="N78" s="176">
        <v>3.0</v>
      </c>
      <c r="O78" s="160"/>
      <c r="P78" s="176">
        <v>0.0</v>
      </c>
      <c r="Q78" s="164"/>
      <c r="R78" s="177">
        <v>20.131944444444443</v>
      </c>
      <c r="S78" s="178">
        <v>26.822916666666668</v>
      </c>
      <c r="T78" s="198">
        <v>-6.690972222222222</v>
      </c>
      <c r="U78" s="178">
        <v>6.375</v>
      </c>
      <c r="V78" s="178">
        <v>1.4722222222222223</v>
      </c>
      <c r="W78" s="178">
        <v>4.902777777777778</v>
      </c>
      <c r="X78" s="44"/>
      <c r="Y78" s="44"/>
      <c r="Z78" s="44"/>
      <c r="AA78" s="44"/>
    </row>
    <row r="79">
      <c r="A79" s="172"/>
      <c r="B79" s="173"/>
      <c r="C79" s="174" t="s">
        <v>195</v>
      </c>
      <c r="D79" s="164"/>
      <c r="E79" s="175"/>
      <c r="F79" s="176">
        <v>0.0</v>
      </c>
      <c r="G79" s="176">
        <v>53.15</v>
      </c>
      <c r="H79" s="160"/>
      <c r="I79" s="176">
        <v>0.0</v>
      </c>
      <c r="J79" s="176">
        <v>115.25</v>
      </c>
      <c r="K79" s="164"/>
      <c r="L79" s="176">
        <v>0.0</v>
      </c>
      <c r="M79" s="176">
        <v>1.0</v>
      </c>
      <c r="N79" s="176">
        <v>1.0</v>
      </c>
      <c r="O79" s="160"/>
      <c r="P79" s="176">
        <v>0.0</v>
      </c>
      <c r="Q79" s="164"/>
      <c r="R79" s="177">
        <v>43.583333333333336</v>
      </c>
      <c r="S79" s="178">
        <v>12.163194444444445</v>
      </c>
      <c r="T79" s="177">
        <v>31.42013888888889</v>
      </c>
      <c r="U79" s="178">
        <v>0.0</v>
      </c>
      <c r="V79" s="179">
        <v>1.5625</v>
      </c>
      <c r="W79" s="213">
        <v>-1.5625</v>
      </c>
      <c r="X79" s="44"/>
      <c r="Y79" s="44"/>
      <c r="Z79" s="44"/>
      <c r="AA79" s="44"/>
    </row>
    <row r="80">
      <c r="A80" s="162" t="s">
        <v>220</v>
      </c>
      <c r="B80" s="164"/>
      <c r="C80" s="165"/>
      <c r="D80" s="160"/>
      <c r="E80" s="167">
        <v>60.0</v>
      </c>
      <c r="F80" s="167">
        <v>99.17</v>
      </c>
      <c r="G80" s="167">
        <v>49.89</v>
      </c>
      <c r="H80" s="160"/>
      <c r="I80" s="167">
        <v>100.0</v>
      </c>
      <c r="J80" s="167">
        <v>50.22</v>
      </c>
      <c r="K80" s="164"/>
      <c r="L80" s="167">
        <v>2.0</v>
      </c>
      <c r="M80" s="167">
        <v>0.0</v>
      </c>
      <c r="N80" s="167">
        <v>2.0</v>
      </c>
      <c r="O80" s="160"/>
      <c r="P80" s="167">
        <v>0.0</v>
      </c>
      <c r="Q80" s="160"/>
      <c r="R80" s="189">
        <v>42.708333333333336</v>
      </c>
      <c r="S80" s="171">
        <v>19.50347222222222</v>
      </c>
      <c r="T80" s="168">
        <v>23.20486111111111</v>
      </c>
      <c r="U80" s="171">
        <v>7.083333333333333</v>
      </c>
      <c r="V80" s="171">
        <v>2.4444444444444446</v>
      </c>
      <c r="W80" s="171">
        <v>4.638888888888889</v>
      </c>
      <c r="X80" s="44"/>
      <c r="Y80" s="44"/>
      <c r="Z80" s="44"/>
      <c r="AA80" s="44"/>
    </row>
    <row r="81">
      <c r="A81" s="191"/>
      <c r="B81" s="173"/>
      <c r="C81" s="174" t="s">
        <v>202</v>
      </c>
      <c r="D81" s="164"/>
      <c r="E81" s="160"/>
      <c r="F81" s="176">
        <v>0.0</v>
      </c>
      <c r="G81" s="176">
        <v>0.0</v>
      </c>
      <c r="H81" s="160"/>
      <c r="I81" s="176">
        <v>0.0</v>
      </c>
      <c r="J81" s="176">
        <v>0.0</v>
      </c>
      <c r="K81" s="164"/>
      <c r="L81" s="176">
        <v>0.0</v>
      </c>
      <c r="M81" s="176">
        <v>0.0</v>
      </c>
      <c r="N81" s="176">
        <v>0.0</v>
      </c>
      <c r="O81" s="160"/>
      <c r="P81" s="176">
        <v>0.0</v>
      </c>
      <c r="Q81" s="164"/>
      <c r="R81" s="177">
        <v>0.0</v>
      </c>
      <c r="S81" s="178">
        <v>0.8680555555555556</v>
      </c>
      <c r="T81" s="198">
        <v>-0.8680555555555556</v>
      </c>
      <c r="U81" s="178">
        <v>0.0</v>
      </c>
      <c r="V81" s="179">
        <v>0.0</v>
      </c>
      <c r="W81" s="178">
        <v>0.0</v>
      </c>
      <c r="X81" s="44"/>
      <c r="Y81" s="44"/>
      <c r="Z81" s="44"/>
      <c r="AA81" s="44"/>
    </row>
    <row r="82">
      <c r="A82" s="172"/>
      <c r="B82" s="173"/>
      <c r="C82" s="174" t="s">
        <v>195</v>
      </c>
      <c r="D82" s="164"/>
      <c r="E82" s="175"/>
      <c r="F82" s="176">
        <v>99.17</v>
      </c>
      <c r="G82" s="176">
        <v>49.89</v>
      </c>
      <c r="H82" s="160"/>
      <c r="I82" s="176">
        <v>100.0</v>
      </c>
      <c r="J82" s="176">
        <v>50.22</v>
      </c>
      <c r="K82" s="164"/>
      <c r="L82" s="176">
        <v>2.0</v>
      </c>
      <c r="M82" s="176">
        <v>0.0</v>
      </c>
      <c r="N82" s="176">
        <v>2.0</v>
      </c>
      <c r="O82" s="160"/>
      <c r="P82" s="176">
        <v>0.0</v>
      </c>
      <c r="Q82" s="164"/>
      <c r="R82" s="177">
        <v>42.708333333333336</v>
      </c>
      <c r="S82" s="178">
        <v>18.635416666666668</v>
      </c>
      <c r="T82" s="177">
        <v>24.072916666666668</v>
      </c>
      <c r="U82" s="178">
        <v>7.083333333333333</v>
      </c>
      <c r="V82" s="179">
        <v>2.4444444444444446</v>
      </c>
      <c r="W82" s="178">
        <v>4.638888888888889</v>
      </c>
      <c r="X82" s="44"/>
      <c r="Y82" s="44"/>
      <c r="Z82" s="44"/>
      <c r="AA82" s="44"/>
    </row>
    <row r="83">
      <c r="A83" s="162" t="s">
        <v>223</v>
      </c>
      <c r="B83" s="164"/>
      <c r="C83" s="165"/>
      <c r="D83" s="160"/>
      <c r="E83" s="167">
        <v>60.0</v>
      </c>
      <c r="F83" s="167">
        <v>100.0</v>
      </c>
      <c r="G83" s="167">
        <v>78.81</v>
      </c>
      <c r="H83" s="160"/>
      <c r="I83" s="167">
        <v>100.0</v>
      </c>
      <c r="J83" s="167">
        <v>79.53</v>
      </c>
      <c r="K83" s="164"/>
      <c r="L83" s="167">
        <v>1.0</v>
      </c>
      <c r="M83" s="167">
        <v>0.0</v>
      </c>
      <c r="N83" s="167">
        <v>1.0</v>
      </c>
      <c r="O83" s="160"/>
      <c r="P83" s="167">
        <v>0.0</v>
      </c>
      <c r="Q83" s="160"/>
      <c r="R83" s="168">
        <v>35.416666666666664</v>
      </c>
      <c r="S83" s="169">
        <v>16.78472222222222</v>
      </c>
      <c r="T83" s="168">
        <v>18.631944444444443</v>
      </c>
      <c r="U83" s="169">
        <v>3.125</v>
      </c>
      <c r="V83" s="171">
        <v>2.1770833333333335</v>
      </c>
      <c r="W83" s="169">
        <v>0.9479166666666666</v>
      </c>
      <c r="X83" s="44"/>
      <c r="Y83" s="44"/>
      <c r="Z83" s="44"/>
      <c r="AA83" s="44"/>
    </row>
    <row r="84">
      <c r="A84" s="172"/>
      <c r="B84" s="173"/>
      <c r="C84" s="174" t="s">
        <v>195</v>
      </c>
      <c r="D84" s="164"/>
      <c r="E84" s="175"/>
      <c r="F84" s="176">
        <v>100.0</v>
      </c>
      <c r="G84" s="176">
        <v>78.81</v>
      </c>
      <c r="H84" s="160"/>
      <c r="I84" s="176">
        <v>100.0</v>
      </c>
      <c r="J84" s="176">
        <v>79.53</v>
      </c>
      <c r="K84" s="164"/>
      <c r="L84" s="176">
        <v>1.0</v>
      </c>
      <c r="M84" s="176">
        <v>0.0</v>
      </c>
      <c r="N84" s="176">
        <v>1.0</v>
      </c>
      <c r="O84" s="160"/>
      <c r="P84" s="176">
        <v>0.0</v>
      </c>
      <c r="Q84" s="164"/>
      <c r="R84" s="177">
        <v>35.416666666666664</v>
      </c>
      <c r="S84" s="178">
        <v>16.78472222222222</v>
      </c>
      <c r="T84" s="177">
        <v>18.631944444444443</v>
      </c>
      <c r="U84" s="178">
        <v>3.125</v>
      </c>
      <c r="V84" s="178">
        <v>2.1770833333333335</v>
      </c>
      <c r="W84" s="178">
        <v>0.9479166666666666</v>
      </c>
      <c r="X84" s="44"/>
      <c r="Y84" s="44"/>
      <c r="Z84" s="44"/>
      <c r="AA84" s="44"/>
    </row>
    <row r="85">
      <c r="A85" s="162" t="s">
        <v>225</v>
      </c>
      <c r="B85" s="164"/>
      <c r="C85" s="165"/>
      <c r="D85" s="160"/>
      <c r="E85" s="167">
        <v>60.0</v>
      </c>
      <c r="F85" s="167">
        <v>21.54</v>
      </c>
      <c r="G85" s="167">
        <v>43.3</v>
      </c>
      <c r="H85" s="160"/>
      <c r="I85" s="167">
        <v>31.82</v>
      </c>
      <c r="J85" s="167">
        <v>54.93</v>
      </c>
      <c r="K85" s="164"/>
      <c r="L85" s="167">
        <v>1.0</v>
      </c>
      <c r="M85" s="167">
        <v>2.0</v>
      </c>
      <c r="N85" s="167">
        <v>3.0</v>
      </c>
      <c r="O85" s="160"/>
      <c r="P85" s="167">
        <v>0.0</v>
      </c>
      <c r="Q85" s="160"/>
      <c r="R85" s="168">
        <v>40.416666666666664</v>
      </c>
      <c r="S85" s="169">
        <v>20.29513888888889</v>
      </c>
      <c r="T85" s="168">
        <v>20.12152777777778</v>
      </c>
      <c r="U85" s="169">
        <v>3.7395833333333335</v>
      </c>
      <c r="V85" s="169">
        <v>0.6423611111111112</v>
      </c>
      <c r="W85" s="169">
        <v>3.0972222222222223</v>
      </c>
      <c r="X85" s="44"/>
      <c r="Y85" s="44"/>
      <c r="Z85" s="44"/>
      <c r="AA85" s="44"/>
    </row>
    <row r="86">
      <c r="A86" s="172"/>
      <c r="B86" s="173"/>
      <c r="C86" s="174" t="s">
        <v>195</v>
      </c>
      <c r="D86" s="164"/>
      <c r="E86" s="175"/>
      <c r="F86" s="176">
        <v>21.54</v>
      </c>
      <c r="G86" s="176">
        <v>43.3</v>
      </c>
      <c r="H86" s="160"/>
      <c r="I86" s="176">
        <v>31.82</v>
      </c>
      <c r="J86" s="176">
        <v>54.93</v>
      </c>
      <c r="K86" s="164"/>
      <c r="L86" s="176">
        <v>1.0</v>
      </c>
      <c r="M86" s="176">
        <v>2.0</v>
      </c>
      <c r="N86" s="176">
        <v>3.0</v>
      </c>
      <c r="O86" s="160"/>
      <c r="P86" s="176">
        <v>0.0</v>
      </c>
      <c r="Q86" s="164"/>
      <c r="R86" s="177">
        <v>40.416666666666664</v>
      </c>
      <c r="S86" s="178">
        <v>20.29513888888889</v>
      </c>
      <c r="T86" s="177">
        <v>20.12152777777778</v>
      </c>
      <c r="U86" s="178">
        <v>3.7395833333333335</v>
      </c>
      <c r="V86" s="178">
        <v>0.6423611111111112</v>
      </c>
      <c r="W86" s="178">
        <v>3.0972222222222223</v>
      </c>
      <c r="X86" s="44"/>
      <c r="Y86" s="44"/>
      <c r="Z86" s="44"/>
      <c r="AA86" s="44"/>
    </row>
    <row r="87">
      <c r="A87" s="162" t="s">
        <v>226</v>
      </c>
      <c r="B87" s="164"/>
      <c r="C87" s="165"/>
      <c r="D87" s="160"/>
      <c r="E87" s="167">
        <v>60.0</v>
      </c>
      <c r="F87" s="167">
        <v>77.58</v>
      </c>
      <c r="G87" s="167">
        <v>65.36</v>
      </c>
      <c r="H87" s="160"/>
      <c r="I87" s="167">
        <v>121.21</v>
      </c>
      <c r="J87" s="167">
        <v>105.83</v>
      </c>
      <c r="K87" s="164"/>
      <c r="L87" s="167">
        <v>2.0</v>
      </c>
      <c r="M87" s="167">
        <v>3.0</v>
      </c>
      <c r="N87" s="167">
        <v>5.0</v>
      </c>
      <c r="O87" s="160"/>
      <c r="P87" s="167">
        <v>0.0</v>
      </c>
      <c r="Q87" s="160"/>
      <c r="R87" s="168">
        <v>124.08333333333333</v>
      </c>
      <c r="S87" s="169">
        <v>69.71180555555556</v>
      </c>
      <c r="T87" s="168">
        <v>54.37152777777778</v>
      </c>
      <c r="U87" s="169">
        <v>10.0</v>
      </c>
      <c r="V87" s="169">
        <v>5.815972222222222</v>
      </c>
      <c r="W87" s="169">
        <v>4.184027777777778</v>
      </c>
      <c r="X87" s="44"/>
      <c r="Y87" s="44"/>
      <c r="Z87" s="44"/>
      <c r="AA87" s="44"/>
    </row>
    <row r="88">
      <c r="A88" s="191"/>
      <c r="B88" s="173"/>
      <c r="C88" s="174" t="s">
        <v>195</v>
      </c>
      <c r="D88" s="164"/>
      <c r="E88" s="160"/>
      <c r="F88" s="176">
        <v>77.58</v>
      </c>
      <c r="G88" s="176">
        <v>65.36</v>
      </c>
      <c r="H88" s="160"/>
      <c r="I88" s="176">
        <v>121.21</v>
      </c>
      <c r="J88" s="176">
        <v>105.83</v>
      </c>
      <c r="K88" s="164"/>
      <c r="L88" s="176">
        <v>2.0</v>
      </c>
      <c r="M88" s="176">
        <v>3.0</v>
      </c>
      <c r="N88" s="176">
        <v>5.0</v>
      </c>
      <c r="O88" s="175"/>
      <c r="P88" s="176">
        <v>0.0</v>
      </c>
      <c r="Q88" s="222"/>
      <c r="R88" s="177">
        <v>124.08333333333333</v>
      </c>
      <c r="S88" s="178">
        <v>69.71180555555556</v>
      </c>
      <c r="T88" s="177">
        <v>54.37152777777778</v>
      </c>
      <c r="U88" s="178">
        <v>10.0</v>
      </c>
      <c r="V88" s="178">
        <v>5.815972222222222</v>
      </c>
      <c r="W88" s="178">
        <v>4.184027777777778</v>
      </c>
      <c r="X88" s="44"/>
      <c r="Y88" s="44"/>
      <c r="Z88" s="44"/>
      <c r="AA88" s="44"/>
    </row>
    <row r="89">
      <c r="A89" s="223"/>
      <c r="B89" s="157"/>
      <c r="C89" s="157"/>
      <c r="D89" s="157"/>
      <c r="E89" s="157"/>
      <c r="F89" s="157"/>
      <c r="G89" s="157"/>
      <c r="H89" s="157"/>
      <c r="I89" s="157"/>
      <c r="J89" s="158"/>
      <c r="K89" s="160"/>
      <c r="L89" s="224" t="s">
        <v>227</v>
      </c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8"/>
      <c r="X89" s="44"/>
      <c r="Y89" s="44"/>
      <c r="Z89" s="44"/>
      <c r="AA89" s="44"/>
    </row>
    <row r="90">
      <c r="A90" s="223"/>
      <c r="B90" s="157"/>
      <c r="C90" s="157"/>
      <c r="D90" s="157"/>
      <c r="E90" s="157"/>
      <c r="F90" s="157"/>
      <c r="G90" s="157"/>
      <c r="H90" s="157"/>
      <c r="I90" s="157"/>
      <c r="J90" s="158"/>
      <c r="K90" s="160"/>
      <c r="L90" s="167">
        <v>11.0</v>
      </c>
      <c r="M90" s="167">
        <v>11.0</v>
      </c>
      <c r="N90" s="167">
        <v>22.0</v>
      </c>
      <c r="O90" s="160"/>
      <c r="P90" s="167">
        <v>0.0</v>
      </c>
      <c r="Q90" s="160"/>
      <c r="R90" s="168">
        <v>419.5833333333333</v>
      </c>
      <c r="S90" s="169">
        <v>236.77430555555554</v>
      </c>
      <c r="T90" s="168">
        <v>182.80902777777777</v>
      </c>
      <c r="U90" s="169">
        <v>38.61736111111111</v>
      </c>
      <c r="V90" s="169">
        <v>17.854166666666668</v>
      </c>
      <c r="W90" s="169">
        <v>20.763194444444444</v>
      </c>
      <c r="X90" s="44"/>
      <c r="Y90" s="44"/>
      <c r="Z90" s="44"/>
      <c r="AA90" s="44"/>
    </row>
    <row r="91">
      <c r="A91" s="44"/>
      <c r="B91" s="44"/>
      <c r="C91" s="44"/>
      <c r="D91" s="44"/>
      <c r="E91" s="44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</row>
    <row r="92">
      <c r="A92" s="44"/>
      <c r="B92" s="44"/>
      <c r="C92" s="44"/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</row>
    <row r="93">
      <c r="A93" s="44"/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</row>
    <row r="94">
      <c r="A94" s="44"/>
      <c r="B94" s="44"/>
      <c r="C94" s="44"/>
      <c r="D94" s="44"/>
      <c r="E94" s="44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</row>
    <row r="95">
      <c r="A95" s="44"/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</row>
    <row r="96">
      <c r="A96" s="44"/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</row>
    <row r="97">
      <c r="A97" s="44"/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</row>
    <row r="98">
      <c r="A98" s="44"/>
      <c r="B98" s="44"/>
      <c r="C98" s="44"/>
      <c r="D98" s="44"/>
      <c r="E98" s="44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  <c r="AA98" s="44"/>
    </row>
    <row r="99">
      <c r="A99" s="44"/>
      <c r="B99" s="44"/>
      <c r="C99" s="44"/>
      <c r="D99" s="44"/>
      <c r="E99" s="44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</row>
    <row r="100">
      <c r="A100" s="44"/>
      <c r="B100" s="44"/>
      <c r="C100" s="44"/>
      <c r="D100" s="44"/>
      <c r="E100" s="44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  <c r="AA100" s="44"/>
    </row>
    <row r="101">
      <c r="A101" s="44"/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</row>
    <row r="102">
      <c r="A102" s="44"/>
      <c r="B102" s="44"/>
      <c r="C102" s="44"/>
      <c r="D102" s="44"/>
      <c r="E102" s="44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44"/>
    </row>
    <row r="103">
      <c r="A103" s="44"/>
      <c r="B103" s="44"/>
      <c r="C103" s="44"/>
      <c r="D103" s="44"/>
      <c r="E103" s="44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  <c r="AA103" s="44"/>
    </row>
    <row r="104">
      <c r="A104" s="44"/>
      <c r="B104" s="44"/>
      <c r="C104" s="44"/>
      <c r="D104" s="44"/>
      <c r="E104" s="44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  <c r="AA104" s="44"/>
    </row>
    <row r="105">
      <c r="A105" s="44"/>
      <c r="B105" s="44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</row>
    <row r="106">
      <c r="A106" s="44"/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  <c r="AA106" s="44"/>
    </row>
    <row r="107">
      <c r="A107" s="44"/>
      <c r="B107" s="44"/>
      <c r="C107" s="44"/>
      <c r="D107" s="44"/>
      <c r="E107" s="44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</row>
    <row r="108">
      <c r="A108" s="44"/>
      <c r="B108" s="44"/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</row>
    <row r="109">
      <c r="A109" s="44"/>
      <c r="B109" s="44"/>
      <c r="C109" s="44"/>
      <c r="D109" s="44"/>
      <c r="E109" s="44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44"/>
    </row>
    <row r="110">
      <c r="A110" s="44"/>
      <c r="B110" s="44"/>
      <c r="C110" s="44"/>
      <c r="D110" s="44"/>
      <c r="E110" s="44"/>
      <c r="F110" s="44"/>
      <c r="G110" s="44"/>
      <c r="H110" s="44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  <c r="AA110" s="44"/>
    </row>
    <row r="111">
      <c r="A111" s="44"/>
      <c r="B111" s="44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  <c r="AA111" s="44"/>
    </row>
    <row r="112">
      <c r="A112" s="44"/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</row>
    <row r="113">
      <c r="A113" s="44"/>
      <c r="B113" s="44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  <c r="AA113" s="44"/>
    </row>
    <row r="114">
      <c r="A114" s="44"/>
      <c r="B114" s="44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</row>
    <row r="115">
      <c r="A115" s="44"/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</row>
    <row r="116">
      <c r="A116" s="44"/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</row>
    <row r="117">
      <c r="A117" s="44"/>
      <c r="B117" s="44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</row>
    <row r="118">
      <c r="A118" s="44"/>
      <c r="B118" s="44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</row>
    <row r="119">
      <c r="A119" s="44"/>
      <c r="B119" s="44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  <c r="AA119" s="44"/>
    </row>
    <row r="120">
      <c r="A120" s="44"/>
      <c r="B120" s="44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  <c r="AA120" s="44"/>
    </row>
    <row r="121">
      <c r="A121" s="44"/>
      <c r="B121" s="44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44"/>
    </row>
    <row r="122">
      <c r="A122" s="44"/>
      <c r="B122" s="44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  <c r="AA122" s="44"/>
    </row>
    <row r="123">
      <c r="A123" s="44"/>
      <c r="B123" s="44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</row>
    <row r="124">
      <c r="A124" s="44"/>
      <c r="B124" s="44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  <c r="AA124" s="44"/>
    </row>
    <row r="125">
      <c r="A125" s="44"/>
      <c r="B125" s="44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</row>
    <row r="126">
      <c r="A126" s="44"/>
      <c r="B126" s="44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</row>
    <row r="127">
      <c r="A127" s="44"/>
      <c r="B127" s="44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</row>
    <row r="128">
      <c r="A128" s="44"/>
      <c r="B128" s="44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</row>
    <row r="129">
      <c r="A129" s="44"/>
      <c r="B129" s="44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  <c r="AA129" s="44"/>
    </row>
    <row r="130">
      <c r="A130" s="44"/>
      <c r="B130" s="44"/>
      <c r="C130" s="44"/>
      <c r="D130" s="44"/>
      <c r="E130" s="44"/>
      <c r="F130" s="44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44"/>
    </row>
    <row r="131">
      <c r="A131" s="44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</row>
    <row r="132">
      <c r="A132" s="44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</row>
    <row r="133">
      <c r="A133" s="44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</row>
    <row r="134">
      <c r="A134" s="44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</row>
    <row r="135">
      <c r="A135" s="44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</row>
    <row r="136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</row>
    <row r="137">
      <c r="A137" s="44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</row>
    <row r="138">
      <c r="A138" s="44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</row>
    <row r="139">
      <c r="A139" s="44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</row>
    <row r="140">
      <c r="A140" s="44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</row>
    <row r="141">
      <c r="A141" s="44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</row>
    <row r="142">
      <c r="A142" s="44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</row>
    <row r="143">
      <c r="A143" s="44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</row>
    <row r="144">
      <c r="A144" s="44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</row>
    <row r="145">
      <c r="A145" s="44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</row>
    <row r="146">
      <c r="A146" s="44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</row>
    <row r="147">
      <c r="A147" s="44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</row>
    <row r="148">
      <c r="A148" s="44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</row>
    <row r="149">
      <c r="A149" s="44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</row>
    <row r="150">
      <c r="A150" s="44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</row>
    <row r="151">
      <c r="A151" s="44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</row>
    <row r="152">
      <c r="A152" s="44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</row>
    <row r="153">
      <c r="A153" s="44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</row>
    <row r="154">
      <c r="A154" s="44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</row>
    <row r="155">
      <c r="A155" s="44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</row>
    <row r="156">
      <c r="A156" s="44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</row>
    <row r="157">
      <c r="A157" s="44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</row>
    <row r="158">
      <c r="A158" s="44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</row>
    <row r="159">
      <c r="A159" s="44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</row>
    <row r="160">
      <c r="A160" s="44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</row>
    <row r="161">
      <c r="A161" s="44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</row>
    <row r="162">
      <c r="A162" s="44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</row>
    <row r="163">
      <c r="A163" s="44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</row>
    <row r="164">
      <c r="A164" s="44"/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</row>
    <row r="165">
      <c r="A165" s="44"/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</row>
    <row r="166">
      <c r="A166" s="44"/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</row>
    <row r="167">
      <c r="A167" s="44"/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</row>
    <row r="168">
      <c r="A168" s="44"/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</row>
    <row r="169">
      <c r="A169" s="44"/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</row>
    <row r="170">
      <c r="A170" s="44"/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</row>
    <row r="171">
      <c r="A171" s="44"/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</row>
    <row r="172">
      <c r="A172" s="44"/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</row>
    <row r="173">
      <c r="A173" s="44"/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</row>
    <row r="174">
      <c r="A174" s="44"/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</row>
    <row r="175">
      <c r="A175" s="44"/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</row>
    <row r="176">
      <c r="A176" s="44"/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</row>
    <row r="177">
      <c r="A177" s="44"/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</row>
    <row r="178">
      <c r="A178" s="44"/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</row>
    <row r="179">
      <c r="A179" s="44"/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</row>
    <row r="180">
      <c r="A180" s="44"/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</row>
    <row r="181">
      <c r="A181" s="44"/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</row>
    <row r="182">
      <c r="A182" s="44"/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</row>
    <row r="183">
      <c r="A183" s="44"/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</row>
    <row r="184">
      <c r="A184" s="44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</row>
    <row r="185">
      <c r="A185" s="44"/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</row>
    <row r="186">
      <c r="A186" s="44"/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</row>
    <row r="187">
      <c r="A187" s="44"/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  <c r="AA187" s="44"/>
    </row>
    <row r="188">
      <c r="A188" s="44"/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  <c r="AA188" s="44"/>
    </row>
    <row r="189">
      <c r="A189" s="44"/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  <c r="AA189" s="44"/>
    </row>
    <row r="190">
      <c r="A190" s="44"/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  <c r="AA190" s="44"/>
    </row>
    <row r="191">
      <c r="A191" s="44"/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  <c r="AA191" s="44"/>
    </row>
    <row r="192">
      <c r="A192" s="44"/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  <c r="AA192" s="44"/>
    </row>
    <row r="193">
      <c r="A193" s="44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  <c r="AA193" s="44"/>
    </row>
    <row r="194">
      <c r="A194" s="44"/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  <c r="AA194" s="44"/>
    </row>
    <row r="195">
      <c r="A195" s="44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  <c r="AA195" s="44"/>
    </row>
    <row r="196">
      <c r="A196" s="44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  <c r="AA196" s="44"/>
    </row>
    <row r="197">
      <c r="A197" s="44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  <c r="AA197" s="44"/>
    </row>
    <row r="198">
      <c r="A198" s="44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</row>
    <row r="199">
      <c r="A199" s="44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  <c r="AA199" s="44"/>
    </row>
    <row r="200">
      <c r="A200" s="44"/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  <c r="AA200" s="44"/>
    </row>
    <row r="201">
      <c r="A201" s="44"/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  <c r="AA201" s="44"/>
    </row>
    <row r="202">
      <c r="A202" s="44"/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  <c r="AA202" s="44"/>
    </row>
    <row r="203">
      <c r="A203" s="44"/>
      <c r="B203" s="44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  <c r="AA203" s="44"/>
    </row>
    <row r="204">
      <c r="A204" s="44"/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  <c r="AA204" s="44"/>
    </row>
    <row r="205">
      <c r="A205" s="44"/>
      <c r="B205" s="44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  <c r="AA205" s="44"/>
    </row>
    <row r="206">
      <c r="A206" s="44"/>
      <c r="B206" s="44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  <c r="AA206" s="44"/>
    </row>
    <row r="207">
      <c r="A207" s="44"/>
      <c r="B207" s="44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  <c r="AA207" s="44"/>
    </row>
    <row r="208">
      <c r="A208" s="44"/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</row>
    <row r="209">
      <c r="A209" s="44"/>
      <c r="B209" s="44"/>
      <c r="C209" s="44"/>
      <c r="D209" s="44"/>
      <c r="E209" s="44"/>
      <c r="F209" s="44"/>
      <c r="G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  <c r="AA209" s="44"/>
    </row>
    <row r="210">
      <c r="A210" s="44"/>
      <c r="B210" s="44"/>
      <c r="C210" s="44"/>
      <c r="D210" s="44"/>
      <c r="E210" s="44"/>
      <c r="F210" s="44"/>
      <c r="G210" s="44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  <c r="AA210" s="44"/>
    </row>
    <row r="211">
      <c r="A211" s="44"/>
      <c r="B211" s="44"/>
      <c r="C211" s="44"/>
      <c r="D211" s="44"/>
      <c r="E211" s="44"/>
      <c r="F211" s="44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  <c r="AA211" s="44"/>
    </row>
    <row r="212">
      <c r="A212" s="44"/>
      <c r="B212" s="44"/>
      <c r="C212" s="44"/>
      <c r="D212" s="44"/>
      <c r="E212" s="44"/>
      <c r="F212" s="44"/>
      <c r="G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  <c r="AA212" s="44"/>
    </row>
    <row r="213">
      <c r="A213" s="44"/>
      <c r="B213" s="44"/>
      <c r="C213" s="44"/>
      <c r="D213" s="44"/>
      <c r="E213" s="44"/>
      <c r="F213" s="44"/>
      <c r="G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  <c r="AA213" s="44"/>
    </row>
    <row r="214">
      <c r="A214" s="44"/>
      <c r="B214" s="44"/>
      <c r="C214" s="44"/>
      <c r="D214" s="44"/>
      <c r="E214" s="44"/>
      <c r="F214" s="44"/>
      <c r="G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  <c r="AA214" s="44"/>
    </row>
    <row r="215">
      <c r="A215" s="44"/>
      <c r="B215" s="44"/>
      <c r="C215" s="44"/>
      <c r="D215" s="44"/>
      <c r="E215" s="44"/>
      <c r="F215" s="44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  <c r="AA215" s="44"/>
    </row>
    <row r="216">
      <c r="A216" s="44"/>
      <c r="B216" s="44"/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</row>
    <row r="217">
      <c r="A217" s="44"/>
      <c r="B217" s="44"/>
      <c r="C217" s="44"/>
      <c r="D217" s="44"/>
      <c r="E217" s="44"/>
      <c r="F217" s="44"/>
      <c r="G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  <c r="AA217" s="44"/>
    </row>
    <row r="218">
      <c r="A218" s="44"/>
      <c r="B218" s="44"/>
      <c r="C218" s="44"/>
      <c r="D218" s="44"/>
      <c r="E218" s="44"/>
      <c r="F218" s="44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  <c r="AA218" s="44"/>
    </row>
    <row r="219">
      <c r="A219" s="44"/>
      <c r="B219" s="44"/>
      <c r="C219" s="44"/>
      <c r="D219" s="44"/>
      <c r="E219" s="44"/>
      <c r="F219" s="44"/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  <c r="AA219" s="44"/>
    </row>
    <row r="220">
      <c r="A220" s="44"/>
      <c r="B220" s="44"/>
      <c r="C220" s="44"/>
      <c r="D220" s="44"/>
      <c r="E220" s="44"/>
      <c r="F220" s="44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  <c r="AA220" s="44"/>
    </row>
    <row r="221">
      <c r="A221" s="44"/>
      <c r="B221" s="44"/>
      <c r="C221" s="44"/>
      <c r="D221" s="44"/>
      <c r="E221" s="44"/>
      <c r="F221" s="44"/>
      <c r="G221" s="44"/>
      <c r="H221" s="44"/>
      <c r="I221" s="44"/>
      <c r="J221" s="44"/>
      <c r="K221" s="44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  <c r="AA221" s="44"/>
    </row>
    <row r="222">
      <c r="A222" s="44"/>
      <c r="B222" s="44"/>
      <c r="C222" s="44"/>
      <c r="D222" s="44"/>
      <c r="E222" s="44"/>
      <c r="F222" s="44"/>
      <c r="G222" s="44"/>
      <c r="H222" s="44"/>
      <c r="I222" s="44"/>
      <c r="J222" s="44"/>
      <c r="K222" s="44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  <c r="AA222" s="44"/>
    </row>
    <row r="223">
      <c r="A223" s="44"/>
      <c r="B223" s="44"/>
      <c r="C223" s="44"/>
      <c r="D223" s="44"/>
      <c r="E223" s="44"/>
      <c r="F223" s="44"/>
      <c r="G223" s="44"/>
      <c r="H223" s="44"/>
      <c r="I223" s="44"/>
      <c r="J223" s="44"/>
      <c r="K223" s="44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  <c r="AA223" s="44"/>
    </row>
    <row r="224">
      <c r="A224" s="44"/>
      <c r="B224" s="44"/>
      <c r="C224" s="44"/>
      <c r="D224" s="44"/>
      <c r="E224" s="44"/>
      <c r="F224" s="44"/>
      <c r="G224" s="44"/>
      <c r="H224" s="44"/>
      <c r="I224" s="44"/>
      <c r="J224" s="44"/>
      <c r="K224" s="44"/>
      <c r="L224" s="44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  <c r="AA224" s="44"/>
    </row>
    <row r="225">
      <c r="A225" s="44"/>
      <c r="B225" s="44"/>
      <c r="C225" s="44"/>
      <c r="D225" s="44"/>
      <c r="E225" s="44"/>
      <c r="F225" s="44"/>
      <c r="G225" s="44"/>
      <c r="H225" s="44"/>
      <c r="I225" s="44"/>
      <c r="J225" s="44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  <c r="AA225" s="44"/>
    </row>
    <row r="226">
      <c r="A226" s="44"/>
      <c r="B226" s="44"/>
      <c r="C226" s="44"/>
      <c r="D226" s="44"/>
      <c r="E226" s="44"/>
      <c r="F226" s="44"/>
      <c r="G226" s="44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  <c r="AA226" s="44"/>
    </row>
    <row r="227">
      <c r="A227" s="44"/>
      <c r="B227" s="44"/>
      <c r="C227" s="44"/>
      <c r="D227" s="44"/>
      <c r="E227" s="44"/>
      <c r="F227" s="44"/>
      <c r="G227" s="44"/>
      <c r="H227" s="44"/>
      <c r="I227" s="44"/>
      <c r="J227" s="44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  <c r="AA227" s="44"/>
    </row>
    <row r="228">
      <c r="A228" s="44"/>
      <c r="B228" s="44"/>
      <c r="C228" s="44"/>
      <c r="D228" s="44"/>
      <c r="E228" s="44"/>
      <c r="F228" s="44"/>
      <c r="G228" s="44"/>
      <c r="H228" s="44"/>
      <c r="I228" s="44"/>
      <c r="J228" s="44"/>
      <c r="K228" s="44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  <c r="AA228" s="44"/>
    </row>
    <row r="229">
      <c r="A229" s="44"/>
      <c r="B229" s="44"/>
      <c r="C229" s="44"/>
      <c r="D229" s="44"/>
      <c r="E229" s="44"/>
      <c r="F229" s="44"/>
      <c r="G229" s="44"/>
      <c r="H229" s="44"/>
      <c r="I229" s="44"/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  <c r="AA229" s="44"/>
    </row>
    <row r="230">
      <c r="A230" s="44"/>
      <c r="B230" s="44"/>
      <c r="C230" s="44"/>
      <c r="D230" s="44"/>
      <c r="E230" s="44"/>
      <c r="F230" s="44"/>
      <c r="G230" s="44"/>
      <c r="H230" s="44"/>
      <c r="I230" s="44"/>
      <c r="J230" s="44"/>
      <c r="K230" s="44"/>
      <c r="L230" s="44"/>
      <c r="M230" s="44"/>
      <c r="N230" s="44"/>
      <c r="O230" s="44"/>
      <c r="P230" s="44"/>
      <c r="Q230" s="44"/>
      <c r="R230" s="44"/>
      <c r="S230" s="44"/>
      <c r="T230" s="44"/>
      <c r="U230" s="44"/>
      <c r="V230" s="44"/>
      <c r="W230" s="44"/>
      <c r="X230" s="44"/>
      <c r="Y230" s="44"/>
      <c r="Z230" s="44"/>
      <c r="AA230" s="44"/>
    </row>
    <row r="231">
      <c r="A231" s="44"/>
      <c r="B231" s="44"/>
      <c r="C231" s="44"/>
      <c r="D231" s="44"/>
      <c r="E231" s="44"/>
      <c r="F231" s="44"/>
      <c r="G231" s="44"/>
      <c r="H231" s="44"/>
      <c r="I231" s="44"/>
      <c r="J231" s="44"/>
      <c r="K231" s="44"/>
      <c r="L231" s="44"/>
      <c r="M231" s="44"/>
      <c r="N231" s="44"/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44"/>
      <c r="Z231" s="44"/>
      <c r="AA231" s="44"/>
    </row>
    <row r="232">
      <c r="A232" s="44"/>
      <c r="B232" s="44"/>
      <c r="C232" s="44"/>
      <c r="D232" s="44"/>
      <c r="E232" s="44"/>
      <c r="F232" s="44"/>
      <c r="G232" s="44"/>
      <c r="H232" s="44"/>
      <c r="I232" s="44"/>
      <c r="J232" s="44"/>
      <c r="K232" s="44"/>
      <c r="L232" s="44"/>
      <c r="M232" s="44"/>
      <c r="N232" s="44"/>
      <c r="O232" s="44"/>
      <c r="P232" s="44"/>
      <c r="Q232" s="44"/>
      <c r="R232" s="44"/>
      <c r="S232" s="44"/>
      <c r="T232" s="44"/>
      <c r="U232" s="44"/>
      <c r="V232" s="44"/>
      <c r="W232" s="44"/>
      <c r="X232" s="44"/>
      <c r="Y232" s="44"/>
      <c r="Z232" s="44"/>
      <c r="AA232" s="44"/>
    </row>
    <row r="233">
      <c r="A233" s="44"/>
      <c r="B233" s="44"/>
      <c r="C233" s="44"/>
      <c r="D233" s="44"/>
      <c r="E233" s="44"/>
      <c r="F233" s="44"/>
      <c r="G233" s="44"/>
      <c r="H233" s="44"/>
      <c r="I233" s="44"/>
      <c r="J233" s="44"/>
      <c r="K233" s="44"/>
      <c r="L233" s="44"/>
      <c r="M233" s="44"/>
      <c r="N233" s="44"/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44"/>
      <c r="Z233" s="44"/>
      <c r="AA233" s="44"/>
    </row>
    <row r="234">
      <c r="A234" s="44"/>
      <c r="B234" s="44"/>
      <c r="C234" s="44"/>
      <c r="D234" s="44"/>
      <c r="E234" s="44"/>
      <c r="F234" s="44"/>
      <c r="G234" s="44"/>
      <c r="H234" s="44"/>
      <c r="I234" s="44"/>
      <c r="J234" s="44"/>
      <c r="K234" s="44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  <c r="AA234" s="44"/>
    </row>
    <row r="235">
      <c r="A235" s="44"/>
      <c r="B235" s="44"/>
      <c r="C235" s="44"/>
      <c r="D235" s="44"/>
      <c r="E235" s="44"/>
      <c r="F235" s="44"/>
      <c r="G235" s="44"/>
      <c r="H235" s="44"/>
      <c r="I235" s="44"/>
      <c r="J235" s="44"/>
      <c r="K235" s="44"/>
      <c r="L235" s="44"/>
      <c r="M235" s="44"/>
      <c r="N235" s="44"/>
      <c r="O235" s="44"/>
      <c r="P235" s="44"/>
      <c r="Q235" s="44"/>
      <c r="R235" s="44"/>
      <c r="S235" s="44"/>
      <c r="T235" s="44"/>
      <c r="U235" s="44"/>
      <c r="V235" s="44"/>
      <c r="W235" s="44"/>
      <c r="X235" s="44"/>
      <c r="Y235" s="44"/>
      <c r="Z235" s="44"/>
      <c r="AA235" s="44"/>
    </row>
    <row r="236">
      <c r="A236" s="44"/>
      <c r="B236" s="44"/>
      <c r="C236" s="44"/>
      <c r="D236" s="44"/>
      <c r="E236" s="44"/>
      <c r="F236" s="44"/>
      <c r="G236" s="44"/>
      <c r="H236" s="44"/>
      <c r="I236" s="44"/>
      <c r="J236" s="44"/>
      <c r="K236" s="44"/>
      <c r="L236" s="44"/>
      <c r="M236" s="44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  <c r="AA236" s="44"/>
    </row>
    <row r="237">
      <c r="A237" s="44"/>
      <c r="B237" s="44"/>
      <c r="C237" s="44"/>
      <c r="D237" s="44"/>
      <c r="E237" s="44"/>
      <c r="F237" s="44"/>
      <c r="G237" s="44"/>
      <c r="H237" s="44"/>
      <c r="I237" s="44"/>
      <c r="J237" s="44"/>
      <c r="K237" s="44"/>
      <c r="L237" s="44"/>
      <c r="M237" s="44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  <c r="AA237" s="44"/>
    </row>
    <row r="238">
      <c r="A238" s="44"/>
      <c r="B238" s="44"/>
      <c r="C238" s="44"/>
      <c r="D238" s="44"/>
      <c r="E238" s="44"/>
      <c r="F238" s="44"/>
      <c r="G238" s="44"/>
      <c r="H238" s="44"/>
      <c r="I238" s="44"/>
      <c r="J238" s="44"/>
      <c r="K238" s="44"/>
      <c r="L238" s="44"/>
      <c r="M238" s="44"/>
      <c r="N238" s="44"/>
      <c r="O238" s="44"/>
      <c r="P238" s="44"/>
      <c r="Q238" s="44"/>
      <c r="R238" s="44"/>
      <c r="S238" s="44"/>
      <c r="T238" s="44"/>
      <c r="U238" s="44"/>
      <c r="V238" s="44"/>
      <c r="W238" s="44"/>
      <c r="X238" s="44"/>
      <c r="Y238" s="44"/>
      <c r="Z238" s="44"/>
      <c r="AA238" s="44"/>
    </row>
    <row r="239">
      <c r="A239" s="44"/>
      <c r="B239" s="44"/>
      <c r="C239" s="44"/>
      <c r="D239" s="44"/>
      <c r="E239" s="44"/>
      <c r="F239" s="44"/>
      <c r="G239" s="44"/>
      <c r="H239" s="44"/>
      <c r="I239" s="44"/>
      <c r="J239" s="44"/>
      <c r="K239" s="44"/>
      <c r="L239" s="44"/>
      <c r="M239" s="44"/>
      <c r="N239" s="44"/>
      <c r="O239" s="44"/>
      <c r="P239" s="44"/>
      <c r="Q239" s="44"/>
      <c r="R239" s="44"/>
      <c r="S239" s="44"/>
      <c r="T239" s="44"/>
      <c r="U239" s="44"/>
      <c r="V239" s="44"/>
      <c r="W239" s="44"/>
      <c r="X239" s="44"/>
      <c r="Y239" s="44"/>
      <c r="Z239" s="44"/>
      <c r="AA239" s="44"/>
    </row>
    <row r="240">
      <c r="A240" s="44"/>
      <c r="B240" s="44"/>
      <c r="C240" s="44"/>
      <c r="D240" s="44"/>
      <c r="E240" s="44"/>
      <c r="F240" s="44"/>
      <c r="G240" s="44"/>
      <c r="H240" s="44"/>
      <c r="I240" s="44"/>
      <c r="J240" s="44"/>
      <c r="K240" s="44"/>
      <c r="L240" s="44"/>
      <c r="M240" s="44"/>
      <c r="N240" s="44"/>
      <c r="O240" s="44"/>
      <c r="P240" s="44"/>
      <c r="Q240" s="44"/>
      <c r="R240" s="44"/>
      <c r="S240" s="44"/>
      <c r="T240" s="44"/>
      <c r="U240" s="44"/>
      <c r="V240" s="44"/>
      <c r="W240" s="44"/>
      <c r="X240" s="44"/>
      <c r="Y240" s="44"/>
      <c r="Z240" s="44"/>
      <c r="AA240" s="44"/>
    </row>
    <row r="241">
      <c r="A241" s="44"/>
      <c r="B241" s="44"/>
      <c r="C241" s="44"/>
      <c r="D241" s="44"/>
      <c r="E241" s="44"/>
      <c r="F241" s="44"/>
      <c r="G241" s="44"/>
      <c r="H241" s="44"/>
      <c r="I241" s="44"/>
      <c r="J241" s="44"/>
      <c r="K241" s="44"/>
      <c r="L241" s="44"/>
      <c r="M241" s="44"/>
      <c r="N241" s="44"/>
      <c r="O241" s="44"/>
      <c r="P241" s="44"/>
      <c r="Q241" s="44"/>
      <c r="R241" s="44"/>
      <c r="S241" s="44"/>
      <c r="T241" s="44"/>
      <c r="U241" s="44"/>
      <c r="V241" s="44"/>
      <c r="W241" s="44"/>
      <c r="X241" s="44"/>
      <c r="Y241" s="44"/>
      <c r="Z241" s="44"/>
      <c r="AA241" s="44"/>
    </row>
    <row r="242">
      <c r="A242" s="44"/>
      <c r="B242" s="44"/>
      <c r="C242" s="44"/>
      <c r="D242" s="44"/>
      <c r="E242" s="44"/>
      <c r="F242" s="44"/>
      <c r="G242" s="44"/>
      <c r="H242" s="44"/>
      <c r="I242" s="44"/>
      <c r="J242" s="44"/>
      <c r="K242" s="44"/>
      <c r="L242" s="44"/>
      <c r="M242" s="44"/>
      <c r="N242" s="44"/>
      <c r="O242" s="44"/>
      <c r="P242" s="44"/>
      <c r="Q242" s="44"/>
      <c r="R242" s="44"/>
      <c r="S242" s="44"/>
      <c r="T242" s="44"/>
      <c r="U242" s="44"/>
      <c r="V242" s="44"/>
      <c r="W242" s="44"/>
      <c r="X242" s="44"/>
      <c r="Y242" s="44"/>
      <c r="Z242" s="44"/>
      <c r="AA242" s="44"/>
    </row>
    <row r="243">
      <c r="A243" s="44"/>
      <c r="B243" s="44"/>
      <c r="C243" s="44"/>
      <c r="D243" s="44"/>
      <c r="E243" s="44"/>
      <c r="F243" s="44"/>
      <c r="G243" s="44"/>
      <c r="H243" s="44"/>
      <c r="I243" s="44"/>
      <c r="J243" s="44"/>
      <c r="K243" s="44"/>
      <c r="L243" s="44"/>
      <c r="M243" s="44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  <c r="AA243" s="44"/>
    </row>
    <row r="244">
      <c r="A244" s="44"/>
      <c r="B244" s="44"/>
      <c r="C244" s="44"/>
      <c r="D244" s="44"/>
      <c r="E244" s="44"/>
      <c r="F244" s="44"/>
      <c r="G244" s="44"/>
      <c r="H244" s="44"/>
      <c r="I244" s="44"/>
      <c r="J244" s="44"/>
      <c r="K244" s="44"/>
      <c r="L244" s="44"/>
      <c r="M244" s="44"/>
      <c r="N244" s="44"/>
      <c r="O244" s="44"/>
      <c r="P244" s="44"/>
      <c r="Q244" s="44"/>
      <c r="R244" s="44"/>
      <c r="S244" s="44"/>
      <c r="T244" s="44"/>
      <c r="U244" s="44"/>
      <c r="V244" s="44"/>
      <c r="W244" s="44"/>
      <c r="X244" s="44"/>
      <c r="Y244" s="44"/>
      <c r="Z244" s="44"/>
      <c r="AA244" s="44"/>
    </row>
    <row r="245">
      <c r="A245" s="44"/>
      <c r="B245" s="44"/>
      <c r="C245" s="44"/>
      <c r="D245" s="44"/>
      <c r="E245" s="44"/>
      <c r="F245" s="44"/>
      <c r="G245" s="44"/>
      <c r="H245" s="44"/>
      <c r="I245" s="44"/>
      <c r="J245" s="44"/>
      <c r="K245" s="44"/>
      <c r="L245" s="44"/>
      <c r="M245" s="44"/>
      <c r="N245" s="44"/>
      <c r="O245" s="44"/>
      <c r="P245" s="44"/>
      <c r="Q245" s="44"/>
      <c r="R245" s="44"/>
      <c r="S245" s="44"/>
      <c r="T245" s="44"/>
      <c r="U245" s="44"/>
      <c r="V245" s="44"/>
      <c r="W245" s="44"/>
      <c r="X245" s="44"/>
      <c r="Y245" s="44"/>
      <c r="Z245" s="44"/>
      <c r="AA245" s="44"/>
    </row>
    <row r="246">
      <c r="A246" s="44"/>
      <c r="B246" s="44"/>
      <c r="C246" s="44"/>
      <c r="D246" s="44"/>
      <c r="E246" s="44"/>
      <c r="F246" s="44"/>
      <c r="G246" s="44"/>
      <c r="H246" s="44"/>
      <c r="I246" s="44"/>
      <c r="J246" s="44"/>
      <c r="K246" s="44"/>
      <c r="L246" s="44"/>
      <c r="M246" s="44"/>
      <c r="N246" s="44"/>
      <c r="O246" s="44"/>
      <c r="P246" s="44"/>
      <c r="Q246" s="44"/>
      <c r="R246" s="44"/>
      <c r="S246" s="44"/>
      <c r="T246" s="44"/>
      <c r="U246" s="44"/>
      <c r="V246" s="44"/>
      <c r="W246" s="44"/>
      <c r="X246" s="44"/>
      <c r="Y246" s="44"/>
      <c r="Z246" s="44"/>
      <c r="AA246" s="44"/>
    </row>
    <row r="247">
      <c r="A247" s="44"/>
      <c r="B247" s="44"/>
      <c r="C247" s="44"/>
      <c r="D247" s="44"/>
      <c r="E247" s="44"/>
      <c r="F247" s="44"/>
      <c r="G247" s="44"/>
      <c r="H247" s="44"/>
      <c r="I247" s="44"/>
      <c r="J247" s="44"/>
      <c r="K247" s="44"/>
      <c r="L247" s="44"/>
      <c r="M247" s="44"/>
      <c r="N247" s="44"/>
      <c r="O247" s="44"/>
      <c r="P247" s="44"/>
      <c r="Q247" s="44"/>
      <c r="R247" s="44"/>
      <c r="S247" s="44"/>
      <c r="T247" s="44"/>
      <c r="U247" s="44"/>
      <c r="V247" s="44"/>
      <c r="W247" s="44"/>
      <c r="X247" s="44"/>
      <c r="Y247" s="44"/>
      <c r="Z247" s="44"/>
      <c r="AA247" s="44"/>
    </row>
    <row r="248">
      <c r="A248" s="44"/>
      <c r="B248" s="44"/>
      <c r="C248" s="44"/>
      <c r="D248" s="44"/>
      <c r="E248" s="44"/>
      <c r="F248" s="44"/>
      <c r="G248" s="44"/>
      <c r="H248" s="44"/>
      <c r="I248" s="44"/>
      <c r="J248" s="44"/>
      <c r="K248" s="44"/>
      <c r="L248" s="44"/>
      <c r="M248" s="44"/>
      <c r="N248" s="44"/>
      <c r="O248" s="44"/>
      <c r="P248" s="44"/>
      <c r="Q248" s="44"/>
      <c r="R248" s="44"/>
      <c r="S248" s="44"/>
      <c r="T248" s="44"/>
      <c r="U248" s="44"/>
      <c r="V248" s="44"/>
      <c r="W248" s="44"/>
      <c r="X248" s="44"/>
      <c r="Y248" s="44"/>
      <c r="Z248" s="44"/>
      <c r="AA248" s="44"/>
    </row>
    <row r="249">
      <c r="A249" s="44"/>
      <c r="B249" s="44"/>
      <c r="C249" s="44"/>
      <c r="D249" s="44"/>
      <c r="E249" s="44"/>
      <c r="F249" s="44"/>
      <c r="G249" s="44"/>
      <c r="H249" s="44"/>
      <c r="I249" s="44"/>
      <c r="J249" s="44"/>
      <c r="K249" s="44"/>
      <c r="L249" s="44"/>
      <c r="M249" s="44"/>
      <c r="N249" s="44"/>
      <c r="O249" s="44"/>
      <c r="P249" s="44"/>
      <c r="Q249" s="44"/>
      <c r="R249" s="44"/>
      <c r="S249" s="44"/>
      <c r="T249" s="44"/>
      <c r="U249" s="44"/>
      <c r="V249" s="44"/>
      <c r="W249" s="44"/>
      <c r="X249" s="44"/>
      <c r="Y249" s="44"/>
      <c r="Z249" s="44"/>
      <c r="AA249" s="44"/>
    </row>
    <row r="250">
      <c r="A250" s="44"/>
      <c r="B250" s="44"/>
      <c r="C250" s="44"/>
      <c r="D250" s="44"/>
      <c r="E250" s="44"/>
      <c r="F250" s="44"/>
      <c r="G250" s="44"/>
      <c r="H250" s="44"/>
      <c r="I250" s="44"/>
      <c r="J250" s="44"/>
      <c r="K250" s="44"/>
      <c r="L250" s="44"/>
      <c r="M250" s="44"/>
      <c r="N250" s="44"/>
      <c r="O250" s="44"/>
      <c r="P250" s="44"/>
      <c r="Q250" s="44"/>
      <c r="R250" s="44"/>
      <c r="S250" s="44"/>
      <c r="T250" s="44"/>
      <c r="U250" s="44"/>
      <c r="V250" s="44"/>
      <c r="W250" s="44"/>
      <c r="X250" s="44"/>
      <c r="Y250" s="44"/>
      <c r="Z250" s="44"/>
      <c r="AA250" s="44"/>
    </row>
    <row r="251">
      <c r="A251" s="44"/>
      <c r="B251" s="44"/>
      <c r="C251" s="44"/>
      <c r="D251" s="44"/>
      <c r="E251" s="44"/>
      <c r="F251" s="44"/>
      <c r="G251" s="44"/>
      <c r="H251" s="44"/>
      <c r="I251" s="44"/>
      <c r="J251" s="44"/>
      <c r="K251" s="44"/>
      <c r="L251" s="44"/>
      <c r="M251" s="44"/>
      <c r="N251" s="44"/>
      <c r="O251" s="44"/>
      <c r="P251" s="44"/>
      <c r="Q251" s="44"/>
      <c r="R251" s="44"/>
      <c r="S251" s="44"/>
      <c r="T251" s="44"/>
      <c r="U251" s="44"/>
      <c r="V251" s="44"/>
      <c r="W251" s="44"/>
      <c r="X251" s="44"/>
      <c r="Y251" s="44"/>
      <c r="Z251" s="44"/>
      <c r="AA251" s="44"/>
    </row>
    <row r="252">
      <c r="A252" s="44"/>
      <c r="B252" s="44"/>
      <c r="C252" s="44"/>
      <c r="D252" s="44"/>
      <c r="E252" s="44"/>
      <c r="F252" s="44"/>
      <c r="G252" s="44"/>
      <c r="H252" s="44"/>
      <c r="I252" s="44"/>
      <c r="J252" s="44"/>
      <c r="K252" s="44"/>
      <c r="L252" s="44"/>
      <c r="M252" s="44"/>
      <c r="N252" s="44"/>
      <c r="O252" s="44"/>
      <c r="P252" s="44"/>
      <c r="Q252" s="44"/>
      <c r="R252" s="44"/>
      <c r="S252" s="44"/>
      <c r="T252" s="44"/>
      <c r="U252" s="44"/>
      <c r="V252" s="44"/>
      <c r="W252" s="44"/>
      <c r="X252" s="44"/>
      <c r="Y252" s="44"/>
      <c r="Z252" s="44"/>
      <c r="AA252" s="44"/>
    </row>
    <row r="253">
      <c r="A253" s="44"/>
      <c r="B253" s="44"/>
      <c r="C253" s="44"/>
      <c r="D253" s="44"/>
      <c r="E253" s="44"/>
      <c r="F253" s="44"/>
      <c r="G253" s="44"/>
      <c r="H253" s="44"/>
      <c r="I253" s="44"/>
      <c r="J253" s="44"/>
      <c r="K253" s="44"/>
      <c r="L253" s="44"/>
      <c r="M253" s="44"/>
      <c r="N253" s="44"/>
      <c r="O253" s="44"/>
      <c r="P253" s="44"/>
      <c r="Q253" s="44"/>
      <c r="R253" s="44"/>
      <c r="S253" s="44"/>
      <c r="T253" s="44"/>
      <c r="U253" s="44"/>
      <c r="V253" s="44"/>
      <c r="W253" s="44"/>
      <c r="X253" s="44"/>
      <c r="Y253" s="44"/>
      <c r="Z253" s="44"/>
      <c r="AA253" s="44"/>
    </row>
    <row r="254">
      <c r="A254" s="44"/>
      <c r="B254" s="44"/>
      <c r="C254" s="44"/>
      <c r="D254" s="44"/>
      <c r="E254" s="44"/>
      <c r="F254" s="44"/>
      <c r="G254" s="44"/>
      <c r="H254" s="44"/>
      <c r="I254" s="44"/>
      <c r="J254" s="44"/>
      <c r="K254" s="44"/>
      <c r="L254" s="44"/>
      <c r="M254" s="44"/>
      <c r="N254" s="44"/>
      <c r="O254" s="44"/>
      <c r="P254" s="44"/>
      <c r="Q254" s="44"/>
      <c r="R254" s="44"/>
      <c r="S254" s="44"/>
      <c r="T254" s="44"/>
      <c r="U254" s="44"/>
      <c r="V254" s="44"/>
      <c r="W254" s="44"/>
      <c r="X254" s="44"/>
      <c r="Y254" s="44"/>
      <c r="Z254" s="44"/>
      <c r="AA254" s="44"/>
    </row>
    <row r="255">
      <c r="A255" s="44"/>
      <c r="B255" s="44"/>
      <c r="C255" s="44"/>
      <c r="D255" s="44"/>
      <c r="E255" s="44"/>
      <c r="F255" s="44"/>
      <c r="G255" s="44"/>
      <c r="H255" s="44"/>
      <c r="I255" s="44"/>
      <c r="J255" s="44"/>
      <c r="K255" s="44"/>
      <c r="L255" s="44"/>
      <c r="M255" s="44"/>
      <c r="N255" s="44"/>
      <c r="O255" s="44"/>
      <c r="P255" s="44"/>
      <c r="Q255" s="44"/>
      <c r="R255" s="44"/>
      <c r="S255" s="44"/>
      <c r="T255" s="44"/>
      <c r="U255" s="44"/>
      <c r="V255" s="44"/>
      <c r="W255" s="44"/>
      <c r="X255" s="44"/>
      <c r="Y255" s="44"/>
      <c r="Z255" s="44"/>
      <c r="AA255" s="44"/>
    </row>
    <row r="256">
      <c r="A256" s="44"/>
      <c r="B256" s="44"/>
      <c r="C256" s="44"/>
      <c r="D256" s="44"/>
      <c r="E256" s="44"/>
      <c r="F256" s="44"/>
      <c r="G256" s="44"/>
      <c r="H256" s="44"/>
      <c r="I256" s="44"/>
      <c r="J256" s="44"/>
      <c r="K256" s="44"/>
      <c r="L256" s="44"/>
      <c r="M256" s="44"/>
      <c r="N256" s="44"/>
      <c r="O256" s="44"/>
      <c r="P256" s="44"/>
      <c r="Q256" s="44"/>
      <c r="R256" s="44"/>
      <c r="S256" s="44"/>
      <c r="T256" s="44"/>
      <c r="U256" s="44"/>
      <c r="V256" s="44"/>
      <c r="W256" s="44"/>
      <c r="X256" s="44"/>
      <c r="Y256" s="44"/>
      <c r="Z256" s="44"/>
      <c r="AA256" s="44"/>
    </row>
    <row r="257">
      <c r="A257" s="44"/>
      <c r="B257" s="44"/>
      <c r="C257" s="44"/>
      <c r="D257" s="44"/>
      <c r="E257" s="44"/>
      <c r="F257" s="44"/>
      <c r="G257" s="44"/>
      <c r="H257" s="44"/>
      <c r="I257" s="44"/>
      <c r="J257" s="44"/>
      <c r="K257" s="44"/>
      <c r="L257" s="44"/>
      <c r="M257" s="44"/>
      <c r="N257" s="44"/>
      <c r="O257" s="44"/>
      <c r="P257" s="44"/>
      <c r="Q257" s="44"/>
      <c r="R257" s="44"/>
      <c r="S257" s="44"/>
      <c r="T257" s="44"/>
      <c r="U257" s="44"/>
      <c r="V257" s="44"/>
      <c r="W257" s="44"/>
      <c r="X257" s="44"/>
      <c r="Y257" s="44"/>
      <c r="Z257" s="44"/>
      <c r="AA257" s="44"/>
    </row>
    <row r="258">
      <c r="A258" s="44"/>
      <c r="B258" s="44"/>
      <c r="C258" s="44"/>
      <c r="D258" s="44"/>
      <c r="E258" s="44"/>
      <c r="F258" s="44"/>
      <c r="G258" s="44"/>
      <c r="H258" s="44"/>
      <c r="I258" s="44"/>
      <c r="J258" s="44"/>
      <c r="K258" s="44"/>
      <c r="L258" s="44"/>
      <c r="M258" s="44"/>
      <c r="N258" s="44"/>
      <c r="O258" s="44"/>
      <c r="P258" s="44"/>
      <c r="Q258" s="44"/>
      <c r="R258" s="44"/>
      <c r="S258" s="44"/>
      <c r="T258" s="44"/>
      <c r="U258" s="44"/>
      <c r="V258" s="44"/>
      <c r="W258" s="44"/>
      <c r="X258" s="44"/>
      <c r="Y258" s="44"/>
      <c r="Z258" s="44"/>
      <c r="AA258" s="44"/>
    </row>
    <row r="259">
      <c r="A259" s="44"/>
      <c r="B259" s="44"/>
      <c r="C259" s="44"/>
      <c r="D259" s="44"/>
      <c r="E259" s="44"/>
      <c r="F259" s="44"/>
      <c r="G259" s="44"/>
      <c r="H259" s="44"/>
      <c r="I259" s="44"/>
      <c r="J259" s="44"/>
      <c r="K259" s="44"/>
      <c r="L259" s="44"/>
      <c r="M259" s="44"/>
      <c r="N259" s="44"/>
      <c r="O259" s="44"/>
      <c r="P259" s="44"/>
      <c r="Q259" s="44"/>
      <c r="R259" s="44"/>
      <c r="S259" s="44"/>
      <c r="T259" s="44"/>
      <c r="U259" s="44"/>
      <c r="V259" s="44"/>
      <c r="W259" s="44"/>
      <c r="X259" s="44"/>
      <c r="Y259" s="44"/>
      <c r="Z259" s="44"/>
      <c r="AA259" s="44"/>
    </row>
    <row r="260">
      <c r="A260" s="44"/>
      <c r="B260" s="44"/>
      <c r="C260" s="44"/>
      <c r="D260" s="44"/>
      <c r="E260" s="44"/>
      <c r="F260" s="44"/>
      <c r="G260" s="44"/>
      <c r="H260" s="44"/>
      <c r="I260" s="44"/>
      <c r="J260" s="44"/>
      <c r="K260" s="44"/>
      <c r="L260" s="44"/>
      <c r="M260" s="44"/>
      <c r="N260" s="44"/>
      <c r="O260" s="44"/>
      <c r="P260" s="44"/>
      <c r="Q260" s="44"/>
      <c r="R260" s="44"/>
      <c r="S260" s="44"/>
      <c r="T260" s="44"/>
      <c r="U260" s="44"/>
      <c r="V260" s="44"/>
      <c r="W260" s="44"/>
      <c r="X260" s="44"/>
      <c r="Y260" s="44"/>
      <c r="Z260" s="44"/>
      <c r="AA260" s="44"/>
    </row>
    <row r="261">
      <c r="A261" s="44"/>
      <c r="B261" s="44"/>
      <c r="C261" s="44"/>
      <c r="D261" s="44"/>
      <c r="E261" s="44"/>
      <c r="F261" s="44"/>
      <c r="G261" s="44"/>
      <c r="H261" s="44"/>
      <c r="I261" s="44"/>
      <c r="J261" s="44"/>
      <c r="K261" s="44"/>
      <c r="L261" s="44"/>
      <c r="M261" s="44"/>
      <c r="N261" s="44"/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  <c r="Z261" s="44"/>
      <c r="AA261" s="44"/>
    </row>
    <row r="262">
      <c r="A262" s="44"/>
      <c r="B262" s="44"/>
      <c r="C262" s="44"/>
      <c r="D262" s="44"/>
      <c r="E262" s="44"/>
      <c r="F262" s="44"/>
      <c r="G262" s="44"/>
      <c r="H262" s="44"/>
      <c r="I262" s="44"/>
      <c r="J262" s="44"/>
      <c r="K262" s="44"/>
      <c r="L262" s="44"/>
      <c r="M262" s="44"/>
      <c r="N262" s="44"/>
      <c r="O262" s="44"/>
      <c r="P262" s="44"/>
      <c r="Q262" s="44"/>
      <c r="R262" s="44"/>
      <c r="S262" s="44"/>
      <c r="T262" s="44"/>
      <c r="U262" s="44"/>
      <c r="V262" s="44"/>
      <c r="W262" s="44"/>
      <c r="X262" s="44"/>
      <c r="Y262" s="44"/>
      <c r="Z262" s="44"/>
      <c r="AA262" s="44"/>
    </row>
    <row r="263">
      <c r="A263" s="44"/>
      <c r="B263" s="44"/>
      <c r="C263" s="44"/>
      <c r="D263" s="44"/>
      <c r="E263" s="44"/>
      <c r="F263" s="44"/>
      <c r="G263" s="44"/>
      <c r="H263" s="44"/>
      <c r="I263" s="44"/>
      <c r="J263" s="44"/>
      <c r="K263" s="44"/>
      <c r="L263" s="44"/>
      <c r="M263" s="44"/>
      <c r="N263" s="44"/>
      <c r="O263" s="44"/>
      <c r="P263" s="44"/>
      <c r="Q263" s="44"/>
      <c r="R263" s="44"/>
      <c r="S263" s="44"/>
      <c r="T263" s="44"/>
      <c r="U263" s="44"/>
      <c r="V263" s="44"/>
      <c r="W263" s="44"/>
      <c r="X263" s="44"/>
      <c r="Y263" s="44"/>
      <c r="Z263" s="44"/>
      <c r="AA263" s="44"/>
    </row>
    <row r="264">
      <c r="A264" s="44"/>
      <c r="B264" s="44"/>
      <c r="C264" s="44"/>
      <c r="D264" s="44"/>
      <c r="E264" s="44"/>
      <c r="F264" s="44"/>
      <c r="G264" s="44"/>
      <c r="H264" s="44"/>
      <c r="I264" s="44"/>
      <c r="J264" s="44"/>
      <c r="K264" s="44"/>
      <c r="L264" s="44"/>
      <c r="M264" s="44"/>
      <c r="N264" s="44"/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  <c r="Z264" s="44"/>
      <c r="AA264" s="44"/>
    </row>
    <row r="265">
      <c r="A265" s="44"/>
      <c r="B265" s="44"/>
      <c r="C265" s="44"/>
      <c r="D265" s="44"/>
      <c r="E265" s="44"/>
      <c r="F265" s="44"/>
      <c r="G265" s="44"/>
      <c r="H265" s="44"/>
      <c r="I265" s="44"/>
      <c r="J265" s="44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  <c r="AA265" s="44"/>
    </row>
    <row r="266">
      <c r="A266" s="44"/>
      <c r="B266" s="44"/>
      <c r="C266" s="44"/>
      <c r="D266" s="44"/>
      <c r="E266" s="44"/>
      <c r="F266" s="44"/>
      <c r="G266" s="44"/>
      <c r="H266" s="44"/>
      <c r="I266" s="44"/>
      <c r="J266" s="44"/>
      <c r="K266" s="44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  <c r="AA266" s="44"/>
    </row>
    <row r="267">
      <c r="A267" s="44"/>
      <c r="B267" s="44"/>
      <c r="C267" s="44"/>
      <c r="D267" s="44"/>
      <c r="E267" s="44"/>
      <c r="F267" s="44"/>
      <c r="G267" s="44"/>
      <c r="H267" s="44"/>
      <c r="I267" s="44"/>
      <c r="J267" s="44"/>
      <c r="K267" s="44"/>
      <c r="L267" s="44"/>
      <c r="M267" s="44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  <c r="AA267" s="44"/>
    </row>
    <row r="268">
      <c r="A268" s="44"/>
      <c r="B268" s="44"/>
      <c r="C268" s="44"/>
      <c r="D268" s="44"/>
      <c r="E268" s="44"/>
      <c r="F268" s="44"/>
      <c r="G268" s="44"/>
      <c r="H268" s="44"/>
      <c r="I268" s="44"/>
      <c r="J268" s="44"/>
      <c r="K268" s="44"/>
      <c r="L268" s="44"/>
      <c r="M268" s="44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  <c r="AA268" s="44"/>
    </row>
    <row r="269">
      <c r="A269" s="44"/>
      <c r="B269" s="44"/>
      <c r="C269" s="44"/>
      <c r="D269" s="44"/>
      <c r="E269" s="44"/>
      <c r="F269" s="44"/>
      <c r="G269" s="44"/>
      <c r="H269" s="44"/>
      <c r="I269" s="44"/>
      <c r="J269" s="44"/>
      <c r="K269" s="44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  <c r="AA269" s="44"/>
    </row>
    <row r="270">
      <c r="A270" s="44"/>
      <c r="B270" s="44"/>
      <c r="C270" s="44"/>
      <c r="D270" s="44"/>
      <c r="E270" s="44"/>
      <c r="F270" s="44"/>
      <c r="G270" s="44"/>
      <c r="H270" s="44"/>
      <c r="I270" s="44"/>
      <c r="J270" s="44"/>
      <c r="K270" s="44"/>
      <c r="L270" s="44"/>
      <c r="M270" s="44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  <c r="AA270" s="44"/>
    </row>
    <row r="271">
      <c r="A271" s="44"/>
      <c r="B271" s="44"/>
      <c r="C271" s="44"/>
      <c r="D271" s="44"/>
      <c r="E271" s="44"/>
      <c r="F271" s="44"/>
      <c r="G271" s="44"/>
      <c r="H271" s="44"/>
      <c r="I271" s="44"/>
      <c r="J271" s="44"/>
      <c r="K271" s="44"/>
      <c r="L271" s="44"/>
      <c r="M271" s="44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  <c r="AA271" s="44"/>
    </row>
    <row r="272">
      <c r="A272" s="44"/>
      <c r="B272" s="44"/>
      <c r="C272" s="44"/>
      <c r="D272" s="44"/>
      <c r="E272" s="44"/>
      <c r="F272" s="44"/>
      <c r="G272" s="44"/>
      <c r="H272" s="44"/>
      <c r="I272" s="44"/>
      <c r="J272" s="44"/>
      <c r="K272" s="44"/>
      <c r="L272" s="44"/>
      <c r="M272" s="44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  <c r="AA272" s="44"/>
    </row>
    <row r="273">
      <c r="A273" s="44"/>
      <c r="B273" s="44"/>
      <c r="C273" s="44"/>
      <c r="D273" s="44"/>
      <c r="E273" s="44"/>
      <c r="F273" s="44"/>
      <c r="G273" s="44"/>
      <c r="H273" s="44"/>
      <c r="I273" s="44"/>
      <c r="J273" s="44"/>
      <c r="K273" s="44"/>
      <c r="L273" s="44"/>
      <c r="M273" s="44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  <c r="AA273" s="44"/>
    </row>
    <row r="274">
      <c r="A274" s="44"/>
      <c r="B274" s="44"/>
      <c r="C274" s="44"/>
      <c r="D274" s="44"/>
      <c r="E274" s="44"/>
      <c r="F274" s="44"/>
      <c r="G274" s="44"/>
      <c r="H274" s="44"/>
      <c r="I274" s="44"/>
      <c r="J274" s="44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  <c r="AA274" s="44"/>
    </row>
    <row r="275">
      <c r="A275" s="44"/>
      <c r="B275" s="44"/>
      <c r="C275" s="44"/>
      <c r="D275" s="44"/>
      <c r="E275" s="44"/>
      <c r="F275" s="44"/>
      <c r="G275" s="44"/>
      <c r="H275" s="44"/>
      <c r="I275" s="44"/>
      <c r="J275" s="44"/>
      <c r="K275" s="44"/>
      <c r="L275" s="44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  <c r="AA275" s="44"/>
    </row>
    <row r="276">
      <c r="A276" s="44"/>
      <c r="B276" s="44"/>
      <c r="C276" s="44"/>
      <c r="D276" s="44"/>
      <c r="E276" s="44"/>
      <c r="F276" s="44"/>
      <c r="G276" s="44"/>
      <c r="H276" s="44"/>
      <c r="I276" s="44"/>
      <c r="J276" s="44"/>
      <c r="K276" s="44"/>
      <c r="L276" s="44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  <c r="AA276" s="44"/>
    </row>
    <row r="277">
      <c r="A277" s="44"/>
      <c r="B277" s="44"/>
      <c r="C277" s="44"/>
      <c r="D277" s="44"/>
      <c r="E277" s="44"/>
      <c r="F277" s="44"/>
      <c r="G277" s="44"/>
      <c r="H277" s="44"/>
      <c r="I277" s="44"/>
      <c r="J277" s="44"/>
      <c r="K277" s="44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  <c r="AA277" s="44"/>
    </row>
    <row r="278">
      <c r="A278" s="44"/>
      <c r="B278" s="44"/>
      <c r="C278" s="44"/>
      <c r="D278" s="44"/>
      <c r="E278" s="44"/>
      <c r="F278" s="44"/>
      <c r="G278" s="44"/>
      <c r="H278" s="44"/>
      <c r="I278" s="44"/>
      <c r="J278" s="44"/>
      <c r="K278" s="44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  <c r="AA278" s="44"/>
    </row>
    <row r="279">
      <c r="A279" s="44"/>
      <c r="B279" s="44"/>
      <c r="C279" s="44"/>
      <c r="D279" s="44"/>
      <c r="E279" s="44"/>
      <c r="F279" s="44"/>
      <c r="G279" s="44"/>
      <c r="H279" s="44"/>
      <c r="I279" s="44"/>
      <c r="J279" s="44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  <c r="AA279" s="44"/>
    </row>
    <row r="280">
      <c r="A280" s="44"/>
      <c r="B280" s="44"/>
      <c r="C280" s="44"/>
      <c r="D280" s="44"/>
      <c r="E280" s="44"/>
      <c r="F280" s="44"/>
      <c r="G280" s="44"/>
      <c r="H280" s="44"/>
      <c r="I280" s="44"/>
      <c r="J280" s="44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  <c r="AA280" s="44"/>
    </row>
    <row r="281">
      <c r="A281" s="44"/>
      <c r="B281" s="44"/>
      <c r="C281" s="44"/>
      <c r="D281" s="44"/>
      <c r="E281" s="44"/>
      <c r="F281" s="44"/>
      <c r="G281" s="44"/>
      <c r="H281" s="44"/>
      <c r="I281" s="44"/>
      <c r="J281" s="44"/>
      <c r="K281" s="44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  <c r="AA281" s="44"/>
    </row>
    <row r="282">
      <c r="A282" s="44"/>
      <c r="B282" s="44"/>
      <c r="C282" s="44"/>
      <c r="D282" s="44"/>
      <c r="E282" s="44"/>
      <c r="F282" s="44"/>
      <c r="G282" s="44"/>
      <c r="H282" s="44"/>
      <c r="I282" s="44"/>
      <c r="J282" s="44"/>
      <c r="K282" s="44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  <c r="AA282" s="44"/>
    </row>
    <row r="283">
      <c r="A283" s="44"/>
      <c r="B283" s="44"/>
      <c r="C283" s="44"/>
      <c r="D283" s="44"/>
      <c r="E283" s="44"/>
      <c r="F283" s="44"/>
      <c r="G283" s="44"/>
      <c r="H283" s="44"/>
      <c r="I283" s="44"/>
      <c r="J283" s="44"/>
      <c r="K283" s="44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  <c r="AA283" s="44"/>
    </row>
    <row r="284">
      <c r="A284" s="44"/>
      <c r="B284" s="44"/>
      <c r="C284" s="44"/>
      <c r="D284" s="44"/>
      <c r="E284" s="44"/>
      <c r="F284" s="44"/>
      <c r="G284" s="44"/>
      <c r="H284" s="44"/>
      <c r="I284" s="44"/>
      <c r="J284" s="44"/>
      <c r="K284" s="44"/>
      <c r="L284" s="44"/>
      <c r="M284" s="44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  <c r="AA284" s="44"/>
    </row>
    <row r="285">
      <c r="A285" s="44"/>
      <c r="B285" s="44"/>
      <c r="C285" s="44"/>
      <c r="D285" s="44"/>
      <c r="E285" s="44"/>
      <c r="F285" s="44"/>
      <c r="G285" s="44"/>
      <c r="H285" s="44"/>
      <c r="I285" s="44"/>
      <c r="J285" s="44"/>
      <c r="K285" s="44"/>
      <c r="L285" s="44"/>
      <c r="M285" s="44"/>
      <c r="N285" s="44"/>
      <c r="O285" s="44"/>
      <c r="P285" s="44"/>
      <c r="Q285" s="44"/>
      <c r="R285" s="44"/>
      <c r="S285" s="44"/>
      <c r="T285" s="44"/>
      <c r="U285" s="44"/>
      <c r="V285" s="44"/>
      <c r="W285" s="44"/>
      <c r="X285" s="44"/>
      <c r="Y285" s="44"/>
      <c r="Z285" s="44"/>
      <c r="AA285" s="44"/>
    </row>
    <row r="286">
      <c r="A286" s="44"/>
      <c r="B286" s="44"/>
      <c r="C286" s="44"/>
      <c r="D286" s="44"/>
      <c r="E286" s="44"/>
      <c r="F286" s="44"/>
      <c r="G286" s="44"/>
      <c r="H286" s="44"/>
      <c r="I286" s="44"/>
      <c r="J286" s="44"/>
      <c r="K286" s="44"/>
      <c r="L286" s="44"/>
      <c r="M286" s="44"/>
      <c r="N286" s="44"/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  <c r="Z286" s="44"/>
      <c r="AA286" s="44"/>
    </row>
    <row r="287">
      <c r="A287" s="44"/>
      <c r="B287" s="44"/>
      <c r="C287" s="44"/>
      <c r="D287" s="44"/>
      <c r="E287" s="44"/>
      <c r="F287" s="44"/>
      <c r="G287" s="44"/>
      <c r="H287" s="44"/>
      <c r="I287" s="44"/>
      <c r="J287" s="44"/>
      <c r="K287" s="44"/>
      <c r="L287" s="44"/>
      <c r="M287" s="44"/>
      <c r="N287" s="44"/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  <c r="Z287" s="44"/>
      <c r="AA287" s="44"/>
    </row>
    <row r="288">
      <c r="A288" s="44"/>
      <c r="B288" s="44"/>
      <c r="C288" s="44"/>
      <c r="D288" s="44"/>
      <c r="E288" s="44"/>
      <c r="F288" s="44"/>
      <c r="G288" s="44"/>
      <c r="H288" s="44"/>
      <c r="I288" s="44"/>
      <c r="J288" s="44"/>
      <c r="K288" s="44"/>
      <c r="L288" s="44"/>
      <c r="M288" s="44"/>
      <c r="N288" s="44"/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  <c r="Z288" s="44"/>
      <c r="AA288" s="44"/>
    </row>
    <row r="289">
      <c r="A289" s="44"/>
      <c r="B289" s="44"/>
      <c r="C289" s="44"/>
      <c r="D289" s="44"/>
      <c r="E289" s="44"/>
      <c r="F289" s="44"/>
      <c r="G289" s="44"/>
      <c r="H289" s="44"/>
      <c r="I289" s="44"/>
      <c r="J289" s="44"/>
      <c r="K289" s="44"/>
      <c r="L289" s="44"/>
      <c r="M289" s="44"/>
      <c r="N289" s="44"/>
      <c r="O289" s="44"/>
      <c r="P289" s="44"/>
      <c r="Q289" s="44"/>
      <c r="R289" s="44"/>
      <c r="S289" s="44"/>
      <c r="T289" s="44"/>
      <c r="U289" s="44"/>
      <c r="V289" s="44"/>
      <c r="W289" s="44"/>
      <c r="X289" s="44"/>
      <c r="Y289" s="44"/>
      <c r="Z289" s="44"/>
      <c r="AA289" s="44"/>
    </row>
    <row r="290">
      <c r="A290" s="44"/>
      <c r="B290" s="44"/>
      <c r="C290" s="44"/>
      <c r="D290" s="44"/>
      <c r="E290" s="44"/>
      <c r="F290" s="44"/>
      <c r="G290" s="44"/>
      <c r="H290" s="44"/>
      <c r="I290" s="44"/>
      <c r="J290" s="44"/>
      <c r="K290" s="44"/>
      <c r="L290" s="44"/>
      <c r="M290" s="44"/>
      <c r="N290" s="44"/>
      <c r="O290" s="44"/>
      <c r="P290" s="44"/>
      <c r="Q290" s="44"/>
      <c r="R290" s="44"/>
      <c r="S290" s="44"/>
      <c r="T290" s="44"/>
      <c r="U290" s="44"/>
      <c r="V290" s="44"/>
      <c r="W290" s="44"/>
      <c r="X290" s="44"/>
      <c r="Y290" s="44"/>
      <c r="Z290" s="44"/>
      <c r="AA290" s="44"/>
    </row>
    <row r="291">
      <c r="A291" s="44"/>
      <c r="B291" s="44"/>
      <c r="C291" s="44"/>
      <c r="D291" s="44"/>
      <c r="E291" s="44"/>
      <c r="F291" s="44"/>
      <c r="G291" s="44"/>
      <c r="H291" s="44"/>
      <c r="I291" s="44"/>
      <c r="J291" s="44"/>
      <c r="K291" s="44"/>
      <c r="L291" s="44"/>
      <c r="M291" s="44"/>
      <c r="N291" s="44"/>
      <c r="O291" s="44"/>
      <c r="P291" s="44"/>
      <c r="Q291" s="44"/>
      <c r="R291" s="44"/>
      <c r="S291" s="44"/>
      <c r="T291" s="44"/>
      <c r="U291" s="44"/>
      <c r="V291" s="44"/>
      <c r="W291" s="44"/>
      <c r="X291" s="44"/>
      <c r="Y291" s="44"/>
      <c r="Z291" s="44"/>
      <c r="AA291" s="44"/>
    </row>
    <row r="292">
      <c r="A292" s="44"/>
      <c r="B292" s="44"/>
      <c r="C292" s="44"/>
      <c r="D292" s="44"/>
      <c r="E292" s="44"/>
      <c r="F292" s="44"/>
      <c r="G292" s="44"/>
      <c r="H292" s="44"/>
      <c r="I292" s="44"/>
      <c r="J292" s="44"/>
      <c r="K292" s="44"/>
      <c r="L292" s="44"/>
      <c r="M292" s="44"/>
      <c r="N292" s="44"/>
      <c r="O292" s="44"/>
      <c r="P292" s="44"/>
      <c r="Q292" s="44"/>
      <c r="R292" s="44"/>
      <c r="S292" s="44"/>
      <c r="T292" s="44"/>
      <c r="U292" s="44"/>
      <c r="V292" s="44"/>
      <c r="W292" s="44"/>
      <c r="X292" s="44"/>
      <c r="Y292" s="44"/>
      <c r="Z292" s="44"/>
      <c r="AA292" s="44"/>
    </row>
    <row r="293">
      <c r="A293" s="44"/>
      <c r="B293" s="44"/>
      <c r="C293" s="44"/>
      <c r="D293" s="44"/>
      <c r="E293" s="44"/>
      <c r="F293" s="44"/>
      <c r="G293" s="44"/>
      <c r="H293" s="44"/>
      <c r="I293" s="44"/>
      <c r="J293" s="44"/>
      <c r="K293" s="44"/>
      <c r="L293" s="44"/>
      <c r="M293" s="44"/>
      <c r="N293" s="44"/>
      <c r="O293" s="44"/>
      <c r="P293" s="44"/>
      <c r="Q293" s="44"/>
      <c r="R293" s="44"/>
      <c r="S293" s="44"/>
      <c r="T293" s="44"/>
      <c r="U293" s="44"/>
      <c r="V293" s="44"/>
      <c r="W293" s="44"/>
      <c r="X293" s="44"/>
      <c r="Y293" s="44"/>
      <c r="Z293" s="44"/>
      <c r="AA293" s="44"/>
    </row>
    <row r="294">
      <c r="A294" s="44"/>
      <c r="B294" s="44"/>
      <c r="C294" s="44"/>
      <c r="D294" s="44"/>
      <c r="E294" s="44"/>
      <c r="F294" s="44"/>
      <c r="G294" s="44"/>
      <c r="H294" s="44"/>
      <c r="I294" s="44"/>
      <c r="J294" s="44"/>
      <c r="K294" s="44"/>
      <c r="L294" s="44"/>
      <c r="M294" s="44"/>
      <c r="N294" s="44"/>
      <c r="O294" s="44"/>
      <c r="P294" s="44"/>
      <c r="Q294" s="44"/>
      <c r="R294" s="44"/>
      <c r="S294" s="44"/>
      <c r="T294" s="44"/>
      <c r="U294" s="44"/>
      <c r="V294" s="44"/>
      <c r="W294" s="44"/>
      <c r="X294" s="44"/>
      <c r="Y294" s="44"/>
      <c r="Z294" s="44"/>
      <c r="AA294" s="44"/>
    </row>
    <row r="295">
      <c r="A295" s="44"/>
      <c r="B295" s="44"/>
      <c r="C295" s="44"/>
      <c r="D295" s="44"/>
      <c r="E295" s="44"/>
      <c r="F295" s="44"/>
      <c r="G295" s="44"/>
      <c r="H295" s="44"/>
      <c r="I295" s="44"/>
      <c r="J295" s="44"/>
      <c r="K295" s="44"/>
      <c r="L295" s="44"/>
      <c r="M295" s="44"/>
      <c r="N295" s="44"/>
      <c r="O295" s="44"/>
      <c r="P295" s="44"/>
      <c r="Q295" s="44"/>
      <c r="R295" s="44"/>
      <c r="S295" s="44"/>
      <c r="T295" s="44"/>
      <c r="U295" s="44"/>
      <c r="V295" s="44"/>
      <c r="W295" s="44"/>
      <c r="X295" s="44"/>
      <c r="Y295" s="44"/>
      <c r="Z295" s="44"/>
      <c r="AA295" s="44"/>
    </row>
    <row r="296">
      <c r="A296" s="44"/>
      <c r="B296" s="44"/>
      <c r="C296" s="44"/>
      <c r="D296" s="44"/>
      <c r="E296" s="44"/>
      <c r="F296" s="44"/>
      <c r="G296" s="44"/>
      <c r="H296" s="44"/>
      <c r="I296" s="44"/>
      <c r="J296" s="44"/>
      <c r="K296" s="44"/>
      <c r="L296" s="44"/>
      <c r="M296" s="44"/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  <c r="AA296" s="44"/>
    </row>
    <row r="297">
      <c r="A297" s="44"/>
      <c r="B297" s="44"/>
      <c r="C297" s="44"/>
      <c r="D297" s="44"/>
      <c r="E297" s="44"/>
      <c r="F297" s="44"/>
      <c r="G297" s="44"/>
      <c r="H297" s="44"/>
      <c r="I297" s="44"/>
      <c r="J297" s="44"/>
      <c r="K297" s="44"/>
      <c r="L297" s="44"/>
      <c r="M297" s="44"/>
      <c r="N297" s="44"/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  <c r="AA297" s="44"/>
    </row>
    <row r="298">
      <c r="A298" s="44"/>
      <c r="B298" s="44"/>
      <c r="C298" s="44"/>
      <c r="D298" s="44"/>
      <c r="E298" s="44"/>
      <c r="F298" s="44"/>
      <c r="G298" s="44"/>
      <c r="H298" s="44"/>
      <c r="I298" s="44"/>
      <c r="J298" s="44"/>
      <c r="K298" s="44"/>
      <c r="L298" s="44"/>
      <c r="M298" s="44"/>
      <c r="N298" s="44"/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  <c r="AA298" s="44"/>
    </row>
    <row r="299">
      <c r="A299" s="44"/>
      <c r="B299" s="44"/>
      <c r="C299" s="44"/>
      <c r="D299" s="44"/>
      <c r="E299" s="44"/>
      <c r="F299" s="44"/>
      <c r="G299" s="44"/>
      <c r="H299" s="44"/>
      <c r="I299" s="44"/>
      <c r="J299" s="44"/>
      <c r="K299" s="44"/>
      <c r="L299" s="44"/>
      <c r="M299" s="44"/>
      <c r="N299" s="44"/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  <c r="Z299" s="44"/>
      <c r="AA299" s="44"/>
    </row>
    <row r="300">
      <c r="A300" s="44"/>
      <c r="B300" s="44"/>
      <c r="C300" s="44"/>
      <c r="D300" s="44"/>
      <c r="E300" s="44"/>
      <c r="F300" s="44"/>
      <c r="G300" s="44"/>
      <c r="H300" s="44"/>
      <c r="I300" s="44"/>
      <c r="J300" s="44"/>
      <c r="K300" s="44"/>
      <c r="L300" s="44"/>
      <c r="M300" s="44"/>
      <c r="N300" s="44"/>
      <c r="O300" s="44"/>
      <c r="P300" s="44"/>
      <c r="Q300" s="44"/>
      <c r="R300" s="44"/>
      <c r="S300" s="44"/>
      <c r="T300" s="44"/>
      <c r="U300" s="44"/>
      <c r="V300" s="44"/>
      <c r="W300" s="44"/>
      <c r="X300" s="44"/>
      <c r="Y300" s="44"/>
      <c r="Z300" s="44"/>
      <c r="AA300" s="44"/>
    </row>
    <row r="301">
      <c r="A301" s="44"/>
      <c r="B301" s="44"/>
      <c r="C301" s="44"/>
      <c r="D301" s="44"/>
      <c r="E301" s="44"/>
      <c r="F301" s="44"/>
      <c r="G301" s="44"/>
      <c r="H301" s="44"/>
      <c r="I301" s="44"/>
      <c r="J301" s="44"/>
      <c r="K301" s="44"/>
      <c r="L301" s="44"/>
      <c r="M301" s="44"/>
      <c r="N301" s="44"/>
      <c r="O301" s="44"/>
      <c r="P301" s="44"/>
      <c r="Q301" s="44"/>
      <c r="R301" s="44"/>
      <c r="S301" s="44"/>
      <c r="T301" s="44"/>
      <c r="U301" s="44"/>
      <c r="V301" s="44"/>
      <c r="W301" s="44"/>
      <c r="X301" s="44"/>
      <c r="Y301" s="44"/>
      <c r="Z301" s="44"/>
      <c r="AA301" s="44"/>
    </row>
    <row r="302">
      <c r="A302" s="44"/>
      <c r="B302" s="44"/>
      <c r="C302" s="44"/>
      <c r="D302" s="44"/>
      <c r="E302" s="44"/>
      <c r="F302" s="44"/>
      <c r="G302" s="44"/>
      <c r="H302" s="44"/>
      <c r="I302" s="44"/>
      <c r="J302" s="44"/>
      <c r="K302" s="44"/>
      <c r="L302" s="44"/>
      <c r="M302" s="44"/>
      <c r="N302" s="44"/>
      <c r="O302" s="44"/>
      <c r="P302" s="44"/>
      <c r="Q302" s="44"/>
      <c r="R302" s="44"/>
      <c r="S302" s="44"/>
      <c r="T302" s="44"/>
      <c r="U302" s="44"/>
      <c r="V302" s="44"/>
      <c r="W302" s="44"/>
      <c r="X302" s="44"/>
      <c r="Y302" s="44"/>
      <c r="Z302" s="44"/>
      <c r="AA302" s="44"/>
    </row>
    <row r="303">
      <c r="A303" s="44"/>
      <c r="B303" s="44"/>
      <c r="C303" s="44"/>
      <c r="D303" s="44"/>
      <c r="E303" s="44"/>
      <c r="F303" s="44"/>
      <c r="G303" s="44"/>
      <c r="H303" s="44"/>
      <c r="I303" s="44"/>
      <c r="J303" s="44"/>
      <c r="K303" s="44"/>
      <c r="L303" s="44"/>
      <c r="M303" s="44"/>
      <c r="N303" s="44"/>
      <c r="O303" s="44"/>
      <c r="P303" s="44"/>
      <c r="Q303" s="44"/>
      <c r="R303" s="44"/>
      <c r="S303" s="44"/>
      <c r="T303" s="44"/>
      <c r="U303" s="44"/>
      <c r="V303" s="44"/>
      <c r="W303" s="44"/>
      <c r="X303" s="44"/>
      <c r="Y303" s="44"/>
      <c r="Z303" s="44"/>
      <c r="AA303" s="44"/>
    </row>
    <row r="304">
      <c r="A304" s="44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44"/>
      <c r="T304" s="44"/>
      <c r="U304" s="44"/>
      <c r="V304" s="44"/>
      <c r="W304" s="44"/>
      <c r="X304" s="44"/>
      <c r="Y304" s="44"/>
      <c r="Z304" s="44"/>
      <c r="AA304" s="44"/>
    </row>
    <row r="305">
      <c r="A305" s="44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  <c r="AA305" s="44"/>
    </row>
    <row r="306">
      <c r="A306" s="44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  <c r="Z306" s="44"/>
      <c r="AA306" s="44"/>
    </row>
    <row r="307">
      <c r="A307" s="44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  <c r="AA307" s="44"/>
    </row>
    <row r="308">
      <c r="A308" s="44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  <c r="Z308" s="44"/>
      <c r="AA308" s="44"/>
    </row>
    <row r="309">
      <c r="A309" s="44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  <c r="Z309" s="44"/>
      <c r="AA309" s="44"/>
    </row>
    <row r="310">
      <c r="A310" s="44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  <c r="Z310" s="44"/>
      <c r="AA310" s="44"/>
    </row>
    <row r="311">
      <c r="A311" s="44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  <c r="Z311" s="44"/>
      <c r="AA311" s="44"/>
    </row>
    <row r="312">
      <c r="A312" s="44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  <c r="AA312" s="44"/>
    </row>
    <row r="313">
      <c r="A313" s="44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  <c r="AA313" s="44"/>
    </row>
    <row r="314">
      <c r="A314" s="44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  <c r="AA314" s="44"/>
    </row>
    <row r="315">
      <c r="A315" s="44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  <c r="AA315" s="44"/>
    </row>
    <row r="316">
      <c r="A316" s="44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  <c r="AA316" s="44"/>
    </row>
    <row r="317">
      <c r="A317" s="44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  <c r="AA317" s="44"/>
    </row>
    <row r="318">
      <c r="A318" s="44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  <c r="AA318" s="44"/>
    </row>
    <row r="319">
      <c r="A319" s="44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  <c r="AA319" s="44"/>
    </row>
    <row r="320">
      <c r="A320" s="44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  <c r="AA320" s="44"/>
    </row>
    <row r="321">
      <c r="A321" s="44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  <c r="AA321" s="44"/>
    </row>
    <row r="322">
      <c r="A322" s="44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  <c r="AA322" s="44"/>
    </row>
    <row r="323">
      <c r="A323" s="44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  <c r="AA323" s="44"/>
    </row>
    <row r="324">
      <c r="A324" s="44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  <c r="AA324" s="44"/>
    </row>
    <row r="325">
      <c r="A325" s="44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  <c r="AA325" s="44"/>
    </row>
    <row r="326">
      <c r="A326" s="44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  <c r="AA326" s="44"/>
    </row>
    <row r="327">
      <c r="A327" s="44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  <c r="AA327" s="44"/>
    </row>
    <row r="328">
      <c r="A328" s="44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  <c r="AA328" s="44"/>
    </row>
    <row r="329">
      <c r="A329" s="44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  <c r="AA329" s="44"/>
    </row>
    <row r="330">
      <c r="A330" s="44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  <c r="AA330" s="44"/>
    </row>
    <row r="331">
      <c r="A331" s="44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  <c r="AA331" s="44"/>
    </row>
    <row r="332">
      <c r="A332" s="44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  <c r="AA332" s="44"/>
    </row>
    <row r="333">
      <c r="A333" s="44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  <c r="AA333" s="44"/>
    </row>
    <row r="334">
      <c r="A334" s="44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  <c r="AA334" s="44"/>
    </row>
    <row r="335">
      <c r="A335" s="44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  <c r="AA335" s="44"/>
    </row>
    <row r="336">
      <c r="A336" s="44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  <c r="AA336" s="44"/>
    </row>
    <row r="337">
      <c r="A337" s="44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  <c r="AA337" s="44"/>
    </row>
    <row r="338">
      <c r="A338" s="44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  <c r="AA338" s="44"/>
    </row>
    <row r="339">
      <c r="A339" s="44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  <c r="AA339" s="44"/>
    </row>
    <row r="340">
      <c r="A340" s="44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  <c r="AA340" s="44"/>
    </row>
    <row r="341">
      <c r="A341" s="44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  <c r="AA341" s="44"/>
    </row>
    <row r="342">
      <c r="A342" s="44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  <c r="AA342" s="44"/>
    </row>
    <row r="343">
      <c r="A343" s="44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  <c r="AA343" s="44"/>
    </row>
    <row r="344">
      <c r="A344" s="44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  <c r="AA344" s="44"/>
    </row>
    <row r="345">
      <c r="A345" s="44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  <c r="AA345" s="44"/>
    </row>
    <row r="346">
      <c r="A346" s="44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  <c r="AA346" s="44"/>
    </row>
    <row r="347">
      <c r="A347" s="44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  <c r="AA347" s="44"/>
    </row>
    <row r="348">
      <c r="A348" s="44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  <c r="AA348" s="44"/>
    </row>
    <row r="349">
      <c r="A349" s="44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  <c r="AA349" s="44"/>
    </row>
    <row r="350">
      <c r="A350" s="44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  <c r="AA350" s="44"/>
    </row>
    <row r="351">
      <c r="A351" s="44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  <c r="AA351" s="44"/>
    </row>
    <row r="352">
      <c r="A352" s="44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  <c r="AA352" s="44"/>
    </row>
    <row r="353">
      <c r="A353" s="44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  <c r="AA353" s="44"/>
    </row>
    <row r="354">
      <c r="A354" s="44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  <c r="AA354" s="44"/>
    </row>
    <row r="355">
      <c r="A355" s="44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  <c r="AA355" s="44"/>
    </row>
    <row r="356">
      <c r="A356" s="44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  <c r="AA356" s="44"/>
    </row>
    <row r="357">
      <c r="A357" s="44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  <c r="AA357" s="44"/>
    </row>
    <row r="358">
      <c r="A358" s="44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  <c r="AA358" s="44"/>
    </row>
    <row r="359">
      <c r="A359" s="44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  <c r="AA359" s="44"/>
    </row>
    <row r="360">
      <c r="A360" s="44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  <c r="AA360" s="44"/>
    </row>
    <row r="361">
      <c r="A361" s="44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  <c r="AA361" s="44"/>
    </row>
    <row r="362">
      <c r="A362" s="44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  <c r="AA362" s="44"/>
    </row>
    <row r="363">
      <c r="A363" s="44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  <c r="AA363" s="44"/>
    </row>
    <row r="364">
      <c r="A364" s="44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  <c r="AA364" s="44"/>
    </row>
    <row r="365">
      <c r="A365" s="44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  <c r="Z365" s="44"/>
      <c r="AA365" s="44"/>
    </row>
    <row r="366">
      <c r="A366" s="44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  <c r="AA366" s="44"/>
    </row>
    <row r="367">
      <c r="A367" s="44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  <c r="AA367" s="44"/>
    </row>
    <row r="368">
      <c r="A368" s="44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  <c r="AA368" s="44"/>
    </row>
    <row r="369">
      <c r="A369" s="44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  <c r="AA369" s="44"/>
    </row>
    <row r="370">
      <c r="A370" s="44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  <c r="AA370" s="44"/>
    </row>
    <row r="371">
      <c r="A371" s="44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  <c r="Z371" s="44"/>
      <c r="AA371" s="44"/>
    </row>
    <row r="372">
      <c r="A372" s="44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  <c r="Z372" s="44"/>
      <c r="AA372" s="44"/>
    </row>
    <row r="373">
      <c r="A373" s="44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4"/>
      <c r="W373" s="44"/>
      <c r="X373" s="44"/>
      <c r="Y373" s="44"/>
      <c r="Z373" s="44"/>
      <c r="AA373" s="44"/>
    </row>
    <row r="374">
      <c r="A374" s="44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44"/>
      <c r="W374" s="44"/>
      <c r="X374" s="44"/>
      <c r="Y374" s="44"/>
      <c r="Z374" s="44"/>
      <c r="AA374" s="44"/>
    </row>
    <row r="375">
      <c r="A375" s="44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44"/>
      <c r="W375" s="44"/>
      <c r="X375" s="44"/>
      <c r="Y375" s="44"/>
      <c r="Z375" s="44"/>
      <c r="AA375" s="44"/>
    </row>
    <row r="376">
      <c r="A376" s="44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  <c r="AA376" s="44"/>
    </row>
    <row r="377">
      <c r="A377" s="44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44"/>
      <c r="W377" s="44"/>
      <c r="X377" s="44"/>
      <c r="Y377" s="44"/>
      <c r="Z377" s="44"/>
      <c r="AA377" s="44"/>
    </row>
    <row r="378">
      <c r="A378" s="44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44"/>
      <c r="W378" s="44"/>
      <c r="X378" s="44"/>
      <c r="Y378" s="44"/>
      <c r="Z378" s="44"/>
      <c r="AA378" s="44"/>
    </row>
    <row r="379">
      <c r="A379" s="44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  <c r="Z379" s="44"/>
      <c r="AA379" s="44"/>
    </row>
    <row r="380">
      <c r="A380" s="44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  <c r="AA380" s="44"/>
    </row>
    <row r="381">
      <c r="A381" s="44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  <c r="AA381" s="44"/>
    </row>
    <row r="382">
      <c r="A382" s="44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  <c r="AA382" s="44"/>
    </row>
    <row r="383">
      <c r="A383" s="44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  <c r="AA383" s="44"/>
    </row>
    <row r="384">
      <c r="A384" s="44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  <c r="AA384" s="44"/>
    </row>
    <row r="385">
      <c r="A385" s="44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  <c r="AA385" s="44"/>
    </row>
    <row r="386">
      <c r="A386" s="44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  <c r="AA386" s="44"/>
    </row>
    <row r="387">
      <c r="A387" s="44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  <c r="Z387" s="44"/>
      <c r="AA387" s="44"/>
    </row>
    <row r="388">
      <c r="A388" s="44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  <c r="AA388" s="44"/>
    </row>
    <row r="389">
      <c r="A389" s="44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  <c r="AA389" s="44"/>
    </row>
    <row r="390">
      <c r="A390" s="44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  <c r="AA390" s="44"/>
    </row>
    <row r="391">
      <c r="A391" s="44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  <c r="AA391" s="44"/>
    </row>
    <row r="392">
      <c r="A392" s="44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  <c r="AA392" s="44"/>
    </row>
    <row r="393">
      <c r="A393" s="44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  <c r="Z393" s="44"/>
      <c r="AA393" s="44"/>
    </row>
    <row r="394">
      <c r="A394" s="44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  <c r="Z394" s="44"/>
      <c r="AA394" s="44"/>
    </row>
    <row r="395">
      <c r="A395" s="44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  <c r="AA395" s="44"/>
    </row>
    <row r="396">
      <c r="A396" s="44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  <c r="AA396" s="44"/>
    </row>
    <row r="397">
      <c r="A397" s="44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  <c r="AA397" s="44"/>
    </row>
    <row r="398">
      <c r="A398" s="44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  <c r="Z398" s="44"/>
      <c r="AA398" s="44"/>
    </row>
    <row r="399">
      <c r="A399" s="44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  <c r="AA399" s="44"/>
    </row>
    <row r="400">
      <c r="A400" s="44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  <c r="AA400" s="44"/>
    </row>
    <row r="401">
      <c r="A401" s="44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  <c r="Z401" s="44"/>
      <c r="AA401" s="44"/>
    </row>
    <row r="402">
      <c r="A402" s="44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  <c r="AA402" s="44"/>
    </row>
    <row r="403">
      <c r="A403" s="44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  <c r="AA403" s="44"/>
    </row>
    <row r="404">
      <c r="A404" s="44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  <c r="AA404" s="44"/>
    </row>
    <row r="405">
      <c r="A405" s="44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  <c r="AA405" s="44"/>
    </row>
    <row r="406">
      <c r="A406" s="44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  <c r="AA406" s="44"/>
    </row>
    <row r="407">
      <c r="A407" s="44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  <c r="AA407" s="44"/>
    </row>
    <row r="408">
      <c r="A408" s="44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  <c r="AA408" s="44"/>
    </row>
    <row r="409">
      <c r="A409" s="44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  <c r="AA409" s="44"/>
    </row>
    <row r="410">
      <c r="A410" s="44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  <c r="AA410" s="44"/>
    </row>
    <row r="411">
      <c r="A411" s="44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  <c r="AA411" s="44"/>
    </row>
    <row r="412">
      <c r="A412" s="44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  <c r="AA412" s="44"/>
    </row>
    <row r="413">
      <c r="A413" s="44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  <c r="AA413" s="44"/>
    </row>
    <row r="414">
      <c r="A414" s="44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  <c r="AA414" s="44"/>
    </row>
    <row r="415">
      <c r="A415" s="44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  <c r="AA415" s="44"/>
    </row>
    <row r="416">
      <c r="A416" s="44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  <c r="AA416" s="44"/>
    </row>
    <row r="417">
      <c r="A417" s="44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  <c r="AA417" s="44"/>
    </row>
    <row r="418">
      <c r="A418" s="44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  <c r="AA418" s="44"/>
    </row>
    <row r="419">
      <c r="A419" s="44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  <c r="AA419" s="44"/>
    </row>
    <row r="420">
      <c r="A420" s="44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  <c r="AA420" s="44"/>
    </row>
    <row r="421">
      <c r="A421" s="44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  <c r="AA421" s="44"/>
    </row>
    <row r="422">
      <c r="A422" s="44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  <c r="AA422" s="44"/>
    </row>
    <row r="423">
      <c r="A423" s="44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  <c r="AA423" s="44"/>
    </row>
    <row r="424">
      <c r="A424" s="44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  <c r="AA424" s="44"/>
    </row>
    <row r="425">
      <c r="A425" s="44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  <c r="AA425" s="44"/>
    </row>
    <row r="426">
      <c r="A426" s="44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  <c r="AA426" s="44"/>
    </row>
    <row r="427">
      <c r="A427" s="44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  <c r="AA427" s="44"/>
    </row>
    <row r="428">
      <c r="A428" s="44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  <c r="AA428" s="44"/>
    </row>
    <row r="429">
      <c r="A429" s="44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  <c r="AA429" s="44"/>
    </row>
    <row r="430">
      <c r="A430" s="44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  <c r="AA430" s="44"/>
    </row>
    <row r="431">
      <c r="A431" s="44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  <c r="AA431" s="44"/>
    </row>
    <row r="432">
      <c r="A432" s="44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  <c r="AA432" s="44"/>
    </row>
    <row r="433">
      <c r="A433" s="44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  <c r="AA433" s="44"/>
    </row>
    <row r="434">
      <c r="A434" s="44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  <c r="AA434" s="44"/>
    </row>
    <row r="435">
      <c r="A435" s="44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  <c r="AA435" s="44"/>
    </row>
    <row r="436">
      <c r="A436" s="44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  <c r="AA436" s="44"/>
    </row>
    <row r="437">
      <c r="A437" s="44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  <c r="AA437" s="44"/>
    </row>
    <row r="438">
      <c r="A438" s="44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  <c r="AA438" s="44"/>
    </row>
    <row r="439">
      <c r="A439" s="44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  <c r="AA439" s="44"/>
    </row>
    <row r="440">
      <c r="A440" s="44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  <c r="AA440" s="44"/>
    </row>
    <row r="441">
      <c r="A441" s="44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  <c r="AA441" s="44"/>
    </row>
    <row r="442">
      <c r="A442" s="44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  <c r="AA442" s="44"/>
    </row>
    <row r="443">
      <c r="A443" s="44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  <c r="AA443" s="44"/>
    </row>
    <row r="444">
      <c r="A444" s="44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  <c r="AA444" s="44"/>
    </row>
    <row r="445">
      <c r="A445" s="44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  <c r="AA445" s="44"/>
    </row>
    <row r="446">
      <c r="A446" s="44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  <c r="AA446" s="44"/>
    </row>
    <row r="447">
      <c r="A447" s="44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  <c r="AA447" s="44"/>
    </row>
    <row r="448">
      <c r="A448" s="44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  <c r="AA448" s="44"/>
    </row>
    <row r="449">
      <c r="A449" s="44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  <c r="AA449" s="44"/>
    </row>
    <row r="450">
      <c r="A450" s="44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  <c r="AA450" s="44"/>
    </row>
    <row r="451">
      <c r="A451" s="44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  <c r="AA451" s="44"/>
    </row>
    <row r="452">
      <c r="A452" s="44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  <c r="AA452" s="44"/>
    </row>
    <row r="453">
      <c r="A453" s="44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  <c r="AA453" s="44"/>
    </row>
    <row r="454">
      <c r="A454" s="44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  <c r="AA454" s="44"/>
    </row>
    <row r="455">
      <c r="A455" s="44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  <c r="AA455" s="44"/>
    </row>
    <row r="456">
      <c r="A456" s="44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  <c r="AA456" s="44"/>
    </row>
    <row r="457">
      <c r="A457" s="44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  <c r="AA457" s="44"/>
    </row>
    <row r="458">
      <c r="A458" s="44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  <c r="AA458" s="44"/>
    </row>
    <row r="459">
      <c r="A459" s="44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  <c r="AA459" s="44"/>
    </row>
    <row r="460">
      <c r="A460" s="44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  <c r="AA460" s="44"/>
    </row>
    <row r="461">
      <c r="A461" s="44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  <c r="AA461" s="44"/>
    </row>
    <row r="462">
      <c r="A462" s="44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  <c r="AA462" s="44"/>
    </row>
    <row r="463">
      <c r="A463" s="44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  <c r="AA463" s="44"/>
    </row>
    <row r="464">
      <c r="A464" s="44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  <c r="AA464" s="44"/>
    </row>
    <row r="465">
      <c r="A465" s="44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  <c r="AA465" s="44"/>
    </row>
    <row r="466">
      <c r="A466" s="44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  <c r="AA466" s="44"/>
    </row>
    <row r="467">
      <c r="A467" s="44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  <c r="AA467" s="44"/>
    </row>
    <row r="468">
      <c r="A468" s="44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  <c r="AA468" s="44"/>
    </row>
    <row r="469">
      <c r="A469" s="44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  <c r="AA469" s="44"/>
    </row>
    <row r="470">
      <c r="A470" s="44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  <c r="AA470" s="44"/>
    </row>
    <row r="471">
      <c r="A471" s="44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  <c r="AA471" s="44"/>
    </row>
    <row r="472">
      <c r="A472" s="44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  <c r="AA472" s="44"/>
    </row>
    <row r="473">
      <c r="A473" s="44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  <c r="AA473" s="44"/>
    </row>
    <row r="474">
      <c r="A474" s="44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  <c r="AA474" s="44"/>
    </row>
    <row r="475">
      <c r="A475" s="44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  <c r="AA475" s="44"/>
    </row>
    <row r="476">
      <c r="A476" s="44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  <c r="AA476" s="44"/>
    </row>
    <row r="477">
      <c r="A477" s="44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  <c r="AA477" s="44"/>
    </row>
    <row r="478">
      <c r="A478" s="44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  <c r="AA478" s="44"/>
    </row>
    <row r="479">
      <c r="A479" s="44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  <c r="AA479" s="44"/>
    </row>
    <row r="480">
      <c r="A480" s="44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  <c r="AA480" s="44"/>
    </row>
    <row r="481">
      <c r="A481" s="44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  <c r="AA481" s="44"/>
    </row>
    <row r="482">
      <c r="A482" s="44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  <c r="AA482" s="44"/>
    </row>
    <row r="483">
      <c r="A483" s="44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  <c r="Z483" s="44"/>
      <c r="AA483" s="44"/>
    </row>
    <row r="484">
      <c r="A484" s="44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  <c r="Z484" s="44"/>
      <c r="AA484" s="44"/>
    </row>
    <row r="485">
      <c r="A485" s="44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  <c r="Z485" s="44"/>
      <c r="AA485" s="44"/>
    </row>
    <row r="486">
      <c r="A486" s="44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  <c r="Z486" s="44"/>
      <c r="AA486" s="44"/>
    </row>
    <row r="487">
      <c r="A487" s="44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  <c r="Z487" s="44"/>
      <c r="AA487" s="44"/>
    </row>
    <row r="488">
      <c r="A488" s="44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  <c r="Z488" s="44"/>
      <c r="AA488" s="44"/>
    </row>
    <row r="489">
      <c r="A489" s="44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  <c r="Z489" s="44"/>
      <c r="AA489" s="44"/>
    </row>
    <row r="490">
      <c r="A490" s="44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  <c r="Z490" s="44"/>
      <c r="AA490" s="44"/>
    </row>
    <row r="491">
      <c r="A491" s="44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  <c r="Z491" s="44"/>
      <c r="AA491" s="44"/>
    </row>
    <row r="492">
      <c r="A492" s="44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  <c r="Z492" s="44"/>
      <c r="AA492" s="44"/>
    </row>
    <row r="493">
      <c r="A493" s="44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  <c r="Z493" s="44"/>
      <c r="AA493" s="44"/>
    </row>
    <row r="494">
      <c r="A494" s="44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  <c r="Z494" s="44"/>
      <c r="AA494" s="44"/>
    </row>
    <row r="495">
      <c r="A495" s="44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  <c r="Z495" s="44"/>
      <c r="AA495" s="44"/>
    </row>
    <row r="496">
      <c r="A496" s="44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  <c r="AA496" s="44"/>
    </row>
    <row r="497">
      <c r="A497" s="44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  <c r="Z497" s="44"/>
      <c r="AA497" s="44"/>
    </row>
    <row r="498">
      <c r="A498" s="44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  <c r="Z498" s="44"/>
      <c r="AA498" s="44"/>
    </row>
    <row r="499">
      <c r="A499" s="44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  <c r="Z499" s="44"/>
      <c r="AA499" s="44"/>
    </row>
    <row r="500">
      <c r="A500" s="44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  <c r="Z500" s="44"/>
      <c r="AA500" s="44"/>
    </row>
    <row r="501">
      <c r="A501" s="44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  <c r="Z501" s="44"/>
      <c r="AA501" s="44"/>
    </row>
    <row r="502">
      <c r="A502" s="44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  <c r="Z502" s="44"/>
      <c r="AA502" s="44"/>
    </row>
    <row r="503">
      <c r="A503" s="44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  <c r="Z503" s="44"/>
      <c r="AA503" s="44"/>
    </row>
    <row r="504">
      <c r="A504" s="44"/>
      <c r="B504" s="44"/>
      <c r="C504" s="44"/>
      <c r="D504" s="44"/>
      <c r="E504" s="44"/>
      <c r="F504" s="44"/>
      <c r="G504" s="44"/>
      <c r="H504" s="44"/>
      <c r="I504" s="44"/>
      <c r="J504" s="44"/>
      <c r="K504" s="44"/>
      <c r="L504" s="44"/>
      <c r="M504" s="44"/>
      <c r="N504" s="44"/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  <c r="Z504" s="44"/>
      <c r="AA504" s="44"/>
    </row>
    <row r="505">
      <c r="A505" s="44"/>
      <c r="B505" s="44"/>
      <c r="C505" s="44"/>
      <c r="D505" s="44"/>
      <c r="E505" s="44"/>
      <c r="F505" s="44"/>
      <c r="G505" s="44"/>
      <c r="H505" s="44"/>
      <c r="I505" s="44"/>
      <c r="J505" s="44"/>
      <c r="K505" s="44"/>
      <c r="L505" s="44"/>
      <c r="M505" s="44"/>
      <c r="N505" s="44"/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  <c r="Z505" s="44"/>
      <c r="AA505" s="44"/>
    </row>
    <row r="506">
      <c r="A506" s="44"/>
      <c r="B506" s="44"/>
      <c r="C506" s="44"/>
      <c r="D506" s="44"/>
      <c r="E506" s="44"/>
      <c r="F506" s="44"/>
      <c r="G506" s="44"/>
      <c r="H506" s="44"/>
      <c r="I506" s="44"/>
      <c r="J506" s="44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  <c r="Z506" s="44"/>
      <c r="AA506" s="44"/>
    </row>
    <row r="507">
      <c r="A507" s="44"/>
      <c r="B507" s="44"/>
      <c r="C507" s="44"/>
      <c r="D507" s="44"/>
      <c r="E507" s="44"/>
      <c r="F507" s="44"/>
      <c r="G507" s="44"/>
      <c r="H507" s="44"/>
      <c r="I507" s="44"/>
      <c r="J507" s="44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  <c r="Z507" s="44"/>
      <c r="AA507" s="44"/>
    </row>
    <row r="508">
      <c r="A508" s="44"/>
      <c r="B508" s="44"/>
      <c r="C508" s="44"/>
      <c r="D508" s="44"/>
      <c r="E508" s="44"/>
      <c r="F508" s="44"/>
      <c r="G508" s="44"/>
      <c r="H508" s="44"/>
      <c r="I508" s="44"/>
      <c r="J508" s="44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  <c r="Z508" s="44"/>
      <c r="AA508" s="44"/>
    </row>
    <row r="509">
      <c r="A509" s="44"/>
      <c r="B509" s="44"/>
      <c r="C509" s="44"/>
      <c r="D509" s="44"/>
      <c r="E509" s="44"/>
      <c r="F509" s="44"/>
      <c r="G509" s="44"/>
      <c r="H509" s="44"/>
      <c r="I509" s="44"/>
      <c r="J509" s="44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  <c r="Z509" s="44"/>
      <c r="AA509" s="44"/>
    </row>
    <row r="510">
      <c r="A510" s="44"/>
      <c r="B510" s="44"/>
      <c r="C510" s="44"/>
      <c r="D510" s="44"/>
      <c r="E510" s="44"/>
      <c r="F510" s="44"/>
      <c r="G510" s="44"/>
      <c r="H510" s="44"/>
      <c r="I510" s="44"/>
      <c r="J510" s="44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  <c r="Z510" s="44"/>
      <c r="AA510" s="44"/>
    </row>
    <row r="511">
      <c r="A511" s="44"/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  <c r="Z511" s="44"/>
      <c r="AA511" s="44"/>
    </row>
    <row r="512">
      <c r="A512" s="44"/>
      <c r="B512" s="44"/>
      <c r="C512" s="44"/>
      <c r="D512" s="44"/>
      <c r="E512" s="44"/>
      <c r="F512" s="44"/>
      <c r="G512" s="44"/>
      <c r="H512" s="44"/>
      <c r="I512" s="44"/>
      <c r="J512" s="44"/>
      <c r="K512" s="44"/>
      <c r="L512" s="44"/>
      <c r="M512" s="44"/>
      <c r="N512" s="44"/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  <c r="Z512" s="44"/>
      <c r="AA512" s="44"/>
    </row>
    <row r="513">
      <c r="A513" s="44"/>
      <c r="B513" s="44"/>
      <c r="C513" s="44"/>
      <c r="D513" s="44"/>
      <c r="E513" s="44"/>
      <c r="F513" s="44"/>
      <c r="G513" s="44"/>
      <c r="H513" s="44"/>
      <c r="I513" s="44"/>
      <c r="J513" s="44"/>
      <c r="K513" s="44"/>
      <c r="L513" s="44"/>
      <c r="M513" s="44"/>
      <c r="N513" s="44"/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  <c r="Z513" s="44"/>
      <c r="AA513" s="44"/>
    </row>
    <row r="514">
      <c r="A514" s="44"/>
      <c r="B514" s="44"/>
      <c r="C514" s="44"/>
      <c r="D514" s="44"/>
      <c r="E514" s="44"/>
      <c r="F514" s="44"/>
      <c r="G514" s="44"/>
      <c r="H514" s="44"/>
      <c r="I514" s="44"/>
      <c r="J514" s="44"/>
      <c r="K514" s="44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  <c r="Z514" s="44"/>
      <c r="AA514" s="44"/>
    </row>
    <row r="515">
      <c r="A515" s="44"/>
      <c r="B515" s="44"/>
      <c r="C515" s="44"/>
      <c r="D515" s="44"/>
      <c r="E515" s="44"/>
      <c r="F515" s="44"/>
      <c r="G515" s="44"/>
      <c r="H515" s="44"/>
      <c r="I515" s="44"/>
      <c r="J515" s="44"/>
      <c r="K515" s="44"/>
      <c r="L515" s="44"/>
      <c r="M515" s="44"/>
      <c r="N515" s="44"/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  <c r="Z515" s="44"/>
      <c r="AA515" s="44"/>
    </row>
    <row r="516">
      <c r="A516" s="44"/>
      <c r="B516" s="44"/>
      <c r="C516" s="44"/>
      <c r="D516" s="44"/>
      <c r="E516" s="44"/>
      <c r="F516" s="44"/>
      <c r="G516" s="44"/>
      <c r="H516" s="44"/>
      <c r="I516" s="44"/>
      <c r="J516" s="44"/>
      <c r="K516" s="44"/>
      <c r="L516" s="44"/>
      <c r="M516" s="44"/>
      <c r="N516" s="44"/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  <c r="Z516" s="44"/>
      <c r="AA516" s="44"/>
    </row>
    <row r="517">
      <c r="A517" s="44"/>
      <c r="B517" s="44"/>
      <c r="C517" s="44"/>
      <c r="D517" s="44"/>
      <c r="E517" s="44"/>
      <c r="F517" s="44"/>
      <c r="G517" s="44"/>
      <c r="H517" s="44"/>
      <c r="I517" s="44"/>
      <c r="J517" s="44"/>
      <c r="K517" s="44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  <c r="Z517" s="44"/>
      <c r="AA517" s="44"/>
    </row>
    <row r="518">
      <c r="A518" s="44"/>
      <c r="B518" s="44"/>
      <c r="C518" s="44"/>
      <c r="D518" s="44"/>
      <c r="E518" s="44"/>
      <c r="F518" s="44"/>
      <c r="G518" s="44"/>
      <c r="H518" s="44"/>
      <c r="I518" s="44"/>
      <c r="J518" s="44"/>
      <c r="K518" s="44"/>
      <c r="L518" s="44"/>
      <c r="M518" s="44"/>
      <c r="N518" s="44"/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  <c r="Z518" s="44"/>
      <c r="AA518" s="44"/>
    </row>
    <row r="519">
      <c r="A519" s="44"/>
      <c r="B519" s="44"/>
      <c r="C519" s="44"/>
      <c r="D519" s="44"/>
      <c r="E519" s="44"/>
      <c r="F519" s="44"/>
      <c r="G519" s="44"/>
      <c r="H519" s="44"/>
      <c r="I519" s="44"/>
      <c r="J519" s="44"/>
      <c r="K519" s="44"/>
      <c r="L519" s="44"/>
      <c r="M519" s="44"/>
      <c r="N519" s="44"/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  <c r="Z519" s="44"/>
      <c r="AA519" s="44"/>
    </row>
    <row r="520">
      <c r="A520" s="44"/>
      <c r="B520" s="44"/>
      <c r="C520" s="44"/>
      <c r="D520" s="44"/>
      <c r="E520" s="44"/>
      <c r="F520" s="44"/>
      <c r="G520" s="44"/>
      <c r="H520" s="44"/>
      <c r="I520" s="44"/>
      <c r="J520" s="44"/>
      <c r="K520" s="44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  <c r="Z520" s="44"/>
      <c r="AA520" s="44"/>
    </row>
    <row r="521">
      <c r="A521" s="44"/>
      <c r="B521" s="44"/>
      <c r="C521" s="44"/>
      <c r="D521" s="44"/>
      <c r="E521" s="44"/>
      <c r="F521" s="44"/>
      <c r="G521" s="44"/>
      <c r="H521" s="44"/>
      <c r="I521" s="44"/>
      <c r="J521" s="44"/>
      <c r="K521" s="44"/>
      <c r="L521" s="44"/>
      <c r="M521" s="44"/>
      <c r="N521" s="44"/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  <c r="Z521" s="44"/>
      <c r="AA521" s="44"/>
    </row>
    <row r="522">
      <c r="A522" s="44"/>
      <c r="B522" s="44"/>
      <c r="C522" s="44"/>
      <c r="D522" s="44"/>
      <c r="E522" s="44"/>
      <c r="F522" s="44"/>
      <c r="G522" s="44"/>
      <c r="H522" s="44"/>
      <c r="I522" s="44"/>
      <c r="J522" s="44"/>
      <c r="K522" s="44"/>
      <c r="L522" s="44"/>
      <c r="M522" s="44"/>
      <c r="N522" s="44"/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  <c r="AA522" s="44"/>
    </row>
    <row r="523">
      <c r="A523" s="44"/>
      <c r="B523" s="44"/>
      <c r="C523" s="44"/>
      <c r="D523" s="44"/>
      <c r="E523" s="44"/>
      <c r="F523" s="44"/>
      <c r="G523" s="44"/>
      <c r="H523" s="44"/>
      <c r="I523" s="44"/>
      <c r="J523" s="44"/>
      <c r="K523" s="44"/>
      <c r="L523" s="44"/>
      <c r="M523" s="44"/>
      <c r="N523" s="44"/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  <c r="Z523" s="44"/>
      <c r="AA523" s="44"/>
    </row>
    <row r="524">
      <c r="A524" s="44"/>
      <c r="B524" s="44"/>
      <c r="C524" s="44"/>
      <c r="D524" s="44"/>
      <c r="E524" s="44"/>
      <c r="F524" s="44"/>
      <c r="G524" s="44"/>
      <c r="H524" s="44"/>
      <c r="I524" s="44"/>
      <c r="J524" s="44"/>
      <c r="K524" s="44"/>
      <c r="L524" s="44"/>
      <c r="M524" s="44"/>
      <c r="N524" s="44"/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  <c r="Z524" s="44"/>
      <c r="AA524" s="44"/>
    </row>
    <row r="525">
      <c r="A525" s="44"/>
      <c r="B525" s="44"/>
      <c r="C525" s="44"/>
      <c r="D525" s="44"/>
      <c r="E525" s="44"/>
      <c r="F525" s="44"/>
      <c r="G525" s="44"/>
      <c r="H525" s="44"/>
      <c r="I525" s="44"/>
      <c r="J525" s="44"/>
      <c r="K525" s="44"/>
      <c r="L525" s="44"/>
      <c r="M525" s="44"/>
      <c r="N525" s="44"/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  <c r="Z525" s="44"/>
      <c r="AA525" s="44"/>
    </row>
    <row r="526">
      <c r="A526" s="44"/>
      <c r="B526" s="44"/>
      <c r="C526" s="44"/>
      <c r="D526" s="44"/>
      <c r="E526" s="44"/>
      <c r="F526" s="44"/>
      <c r="G526" s="44"/>
      <c r="H526" s="44"/>
      <c r="I526" s="44"/>
      <c r="J526" s="44"/>
      <c r="K526" s="44"/>
      <c r="L526" s="44"/>
      <c r="M526" s="44"/>
      <c r="N526" s="44"/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  <c r="Z526" s="44"/>
      <c r="AA526" s="44"/>
    </row>
    <row r="527">
      <c r="A527" s="44"/>
      <c r="B527" s="44"/>
      <c r="C527" s="44"/>
      <c r="D527" s="44"/>
      <c r="E527" s="44"/>
      <c r="F527" s="44"/>
      <c r="G527" s="44"/>
      <c r="H527" s="44"/>
      <c r="I527" s="44"/>
      <c r="J527" s="44"/>
      <c r="K527" s="44"/>
      <c r="L527" s="44"/>
      <c r="M527" s="44"/>
      <c r="N527" s="44"/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  <c r="Z527" s="44"/>
      <c r="AA527" s="44"/>
    </row>
    <row r="528">
      <c r="A528" s="44"/>
      <c r="B528" s="44"/>
      <c r="C528" s="44"/>
      <c r="D528" s="44"/>
      <c r="E528" s="44"/>
      <c r="F528" s="44"/>
      <c r="G528" s="44"/>
      <c r="H528" s="44"/>
      <c r="I528" s="44"/>
      <c r="J528" s="44"/>
      <c r="K528" s="44"/>
      <c r="L528" s="44"/>
      <c r="M528" s="44"/>
      <c r="N528" s="44"/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  <c r="Z528" s="44"/>
      <c r="AA528" s="44"/>
    </row>
    <row r="529">
      <c r="A529" s="44"/>
      <c r="B529" s="44"/>
      <c r="C529" s="44"/>
      <c r="D529" s="44"/>
      <c r="E529" s="44"/>
      <c r="F529" s="44"/>
      <c r="G529" s="44"/>
      <c r="H529" s="44"/>
      <c r="I529" s="44"/>
      <c r="J529" s="44"/>
      <c r="K529" s="44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  <c r="Z529" s="44"/>
      <c r="AA529" s="44"/>
    </row>
    <row r="530">
      <c r="A530" s="44"/>
      <c r="B530" s="44"/>
      <c r="C530" s="44"/>
      <c r="D530" s="44"/>
      <c r="E530" s="44"/>
      <c r="F530" s="44"/>
      <c r="G530" s="44"/>
      <c r="H530" s="44"/>
      <c r="I530" s="44"/>
      <c r="J530" s="44"/>
      <c r="K530" s="44"/>
      <c r="L530" s="44"/>
      <c r="M530" s="44"/>
      <c r="N530" s="44"/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  <c r="Z530" s="44"/>
      <c r="AA530" s="44"/>
    </row>
    <row r="531">
      <c r="A531" s="44"/>
      <c r="B531" s="44"/>
      <c r="C531" s="44"/>
      <c r="D531" s="44"/>
      <c r="E531" s="44"/>
      <c r="F531" s="44"/>
      <c r="G531" s="44"/>
      <c r="H531" s="44"/>
      <c r="I531" s="44"/>
      <c r="J531" s="44"/>
      <c r="K531" s="44"/>
      <c r="L531" s="44"/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  <c r="AA531" s="44"/>
    </row>
    <row r="532">
      <c r="A532" s="44"/>
      <c r="B532" s="44"/>
      <c r="C532" s="44"/>
      <c r="D532" s="44"/>
      <c r="E532" s="44"/>
      <c r="F532" s="44"/>
      <c r="G532" s="44"/>
      <c r="H532" s="44"/>
      <c r="I532" s="44"/>
      <c r="J532" s="44"/>
      <c r="K532" s="44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  <c r="AA532" s="44"/>
    </row>
    <row r="533">
      <c r="A533" s="44"/>
      <c r="B533" s="44"/>
      <c r="C533" s="44"/>
      <c r="D533" s="44"/>
      <c r="E533" s="44"/>
      <c r="F533" s="44"/>
      <c r="G533" s="44"/>
      <c r="H533" s="44"/>
      <c r="I533" s="44"/>
      <c r="J533" s="44"/>
      <c r="K533" s="44"/>
      <c r="L533" s="44"/>
      <c r="M533" s="44"/>
      <c r="N533" s="44"/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  <c r="Z533" s="44"/>
      <c r="AA533" s="44"/>
    </row>
    <row r="534">
      <c r="A534" s="44"/>
      <c r="B534" s="44"/>
      <c r="C534" s="44"/>
      <c r="D534" s="44"/>
      <c r="E534" s="44"/>
      <c r="F534" s="44"/>
      <c r="G534" s="44"/>
      <c r="H534" s="44"/>
      <c r="I534" s="44"/>
      <c r="J534" s="44"/>
      <c r="K534" s="44"/>
      <c r="L534" s="44"/>
      <c r="M534" s="44"/>
      <c r="N534" s="44"/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  <c r="Z534" s="44"/>
      <c r="AA534" s="44"/>
    </row>
    <row r="535">
      <c r="A535" s="44"/>
      <c r="B535" s="44"/>
      <c r="C535" s="44"/>
      <c r="D535" s="44"/>
      <c r="E535" s="44"/>
      <c r="F535" s="44"/>
      <c r="G535" s="44"/>
      <c r="H535" s="44"/>
      <c r="I535" s="44"/>
      <c r="J535" s="44"/>
      <c r="K535" s="44"/>
      <c r="L535" s="44"/>
      <c r="M535" s="44"/>
      <c r="N535" s="44"/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  <c r="Z535" s="44"/>
      <c r="AA535" s="44"/>
    </row>
    <row r="536">
      <c r="A536" s="44"/>
      <c r="B536" s="44"/>
      <c r="C536" s="44"/>
      <c r="D536" s="44"/>
      <c r="E536" s="44"/>
      <c r="F536" s="44"/>
      <c r="G536" s="44"/>
      <c r="H536" s="44"/>
      <c r="I536" s="44"/>
      <c r="J536" s="44"/>
      <c r="K536" s="44"/>
      <c r="L536" s="44"/>
      <c r="M536" s="44"/>
      <c r="N536" s="44"/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  <c r="Z536" s="44"/>
      <c r="AA536" s="44"/>
    </row>
    <row r="537">
      <c r="A537" s="44"/>
      <c r="B537" s="44"/>
      <c r="C537" s="44"/>
      <c r="D537" s="44"/>
      <c r="E537" s="44"/>
      <c r="F537" s="44"/>
      <c r="G537" s="44"/>
      <c r="H537" s="44"/>
      <c r="I537" s="44"/>
      <c r="J537" s="44"/>
      <c r="K537" s="44"/>
      <c r="L537" s="44"/>
      <c r="M537" s="44"/>
      <c r="N537" s="44"/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  <c r="Z537" s="44"/>
      <c r="AA537" s="44"/>
    </row>
    <row r="538">
      <c r="A538" s="44"/>
      <c r="B538" s="44"/>
      <c r="C538" s="44"/>
      <c r="D538" s="44"/>
      <c r="E538" s="44"/>
      <c r="F538" s="44"/>
      <c r="G538" s="44"/>
      <c r="H538" s="44"/>
      <c r="I538" s="44"/>
      <c r="J538" s="44"/>
      <c r="K538" s="44"/>
      <c r="L538" s="44"/>
      <c r="M538" s="44"/>
      <c r="N538" s="44"/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  <c r="Z538" s="44"/>
      <c r="AA538" s="44"/>
    </row>
    <row r="539">
      <c r="A539" s="44"/>
      <c r="B539" s="44"/>
      <c r="C539" s="44"/>
      <c r="D539" s="44"/>
      <c r="E539" s="44"/>
      <c r="F539" s="44"/>
      <c r="G539" s="44"/>
      <c r="H539" s="44"/>
      <c r="I539" s="44"/>
      <c r="J539" s="44"/>
      <c r="K539" s="44"/>
      <c r="L539" s="44"/>
      <c r="M539" s="44"/>
      <c r="N539" s="44"/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  <c r="Z539" s="44"/>
      <c r="AA539" s="44"/>
    </row>
    <row r="540">
      <c r="A540" s="44"/>
      <c r="B540" s="44"/>
      <c r="C540" s="44"/>
      <c r="D540" s="44"/>
      <c r="E540" s="44"/>
      <c r="F540" s="44"/>
      <c r="G540" s="44"/>
      <c r="H540" s="44"/>
      <c r="I540" s="44"/>
      <c r="J540" s="44"/>
      <c r="K540" s="44"/>
      <c r="L540" s="44"/>
      <c r="M540" s="44"/>
      <c r="N540" s="44"/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  <c r="Z540" s="44"/>
      <c r="AA540" s="44"/>
    </row>
    <row r="541">
      <c r="A541" s="44"/>
      <c r="B541" s="44"/>
      <c r="C541" s="44"/>
      <c r="D541" s="44"/>
      <c r="E541" s="44"/>
      <c r="F541" s="44"/>
      <c r="G541" s="44"/>
      <c r="H541" s="44"/>
      <c r="I541" s="44"/>
      <c r="J541" s="44"/>
      <c r="K541" s="44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  <c r="Z541" s="44"/>
      <c r="AA541" s="44"/>
    </row>
    <row r="542">
      <c r="A542" s="44"/>
      <c r="B542" s="44"/>
      <c r="C542" s="44"/>
      <c r="D542" s="44"/>
      <c r="E542" s="44"/>
      <c r="F542" s="44"/>
      <c r="G542" s="44"/>
      <c r="H542" s="44"/>
      <c r="I542" s="44"/>
      <c r="J542" s="44"/>
      <c r="K542" s="44"/>
      <c r="L542" s="44"/>
      <c r="M542" s="44"/>
      <c r="N542" s="44"/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  <c r="Z542" s="44"/>
      <c r="AA542" s="44"/>
    </row>
    <row r="543">
      <c r="A543" s="44"/>
      <c r="B543" s="44"/>
      <c r="C543" s="44"/>
      <c r="D543" s="44"/>
      <c r="E543" s="44"/>
      <c r="F543" s="44"/>
      <c r="G543" s="44"/>
      <c r="H543" s="44"/>
      <c r="I543" s="44"/>
      <c r="J543" s="44"/>
      <c r="K543" s="44"/>
      <c r="L543" s="44"/>
      <c r="M543" s="44"/>
      <c r="N543" s="44"/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  <c r="Z543" s="44"/>
      <c r="AA543" s="44"/>
    </row>
    <row r="544">
      <c r="A544" s="44"/>
      <c r="B544" s="44"/>
      <c r="C544" s="44"/>
      <c r="D544" s="44"/>
      <c r="E544" s="44"/>
      <c r="F544" s="44"/>
      <c r="G544" s="44"/>
      <c r="H544" s="44"/>
      <c r="I544" s="44"/>
      <c r="J544" s="44"/>
      <c r="K544" s="44"/>
      <c r="L544" s="44"/>
      <c r="M544" s="44"/>
      <c r="N544" s="44"/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  <c r="Z544" s="44"/>
      <c r="AA544" s="44"/>
    </row>
    <row r="545">
      <c r="A545" s="44"/>
      <c r="B545" s="44"/>
      <c r="C545" s="44"/>
      <c r="D545" s="44"/>
      <c r="E545" s="44"/>
      <c r="F545" s="44"/>
      <c r="G545" s="44"/>
      <c r="H545" s="44"/>
      <c r="I545" s="44"/>
      <c r="J545" s="44"/>
      <c r="K545" s="44"/>
      <c r="L545" s="44"/>
      <c r="M545" s="44"/>
      <c r="N545" s="44"/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  <c r="Z545" s="44"/>
      <c r="AA545" s="44"/>
    </row>
    <row r="546">
      <c r="A546" s="44"/>
      <c r="B546" s="44"/>
      <c r="C546" s="44"/>
      <c r="D546" s="44"/>
      <c r="E546" s="44"/>
      <c r="F546" s="44"/>
      <c r="G546" s="44"/>
      <c r="H546" s="44"/>
      <c r="I546" s="44"/>
      <c r="J546" s="44"/>
      <c r="K546" s="44"/>
      <c r="L546" s="44"/>
      <c r="M546" s="44"/>
      <c r="N546" s="44"/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  <c r="Z546" s="44"/>
      <c r="AA546" s="44"/>
    </row>
    <row r="547">
      <c r="A547" s="44"/>
      <c r="B547" s="44"/>
      <c r="C547" s="44"/>
      <c r="D547" s="44"/>
      <c r="E547" s="44"/>
      <c r="F547" s="44"/>
      <c r="G547" s="44"/>
      <c r="H547" s="44"/>
      <c r="I547" s="44"/>
      <c r="J547" s="44"/>
      <c r="K547" s="44"/>
      <c r="L547" s="44"/>
      <c r="M547" s="44"/>
      <c r="N547" s="44"/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  <c r="Z547" s="44"/>
      <c r="AA547" s="44"/>
    </row>
    <row r="548">
      <c r="A548" s="44"/>
      <c r="B548" s="44"/>
      <c r="C548" s="44"/>
      <c r="D548" s="44"/>
      <c r="E548" s="44"/>
      <c r="F548" s="44"/>
      <c r="G548" s="44"/>
      <c r="H548" s="44"/>
      <c r="I548" s="44"/>
      <c r="J548" s="44"/>
      <c r="K548" s="44"/>
      <c r="L548" s="44"/>
      <c r="M548" s="44"/>
      <c r="N548" s="44"/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  <c r="AA548" s="44"/>
    </row>
    <row r="549">
      <c r="A549" s="44"/>
      <c r="B549" s="44"/>
      <c r="C549" s="44"/>
      <c r="D549" s="44"/>
      <c r="E549" s="44"/>
      <c r="F549" s="44"/>
      <c r="G549" s="44"/>
      <c r="H549" s="44"/>
      <c r="I549" s="44"/>
      <c r="J549" s="44"/>
      <c r="K549" s="44"/>
      <c r="L549" s="44"/>
      <c r="M549" s="44"/>
      <c r="N549" s="44"/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  <c r="Z549" s="44"/>
      <c r="AA549" s="44"/>
    </row>
    <row r="550">
      <c r="A550" s="44"/>
      <c r="B550" s="44"/>
      <c r="C550" s="44"/>
      <c r="D550" s="44"/>
      <c r="E550" s="44"/>
      <c r="F550" s="44"/>
      <c r="G550" s="44"/>
      <c r="H550" s="44"/>
      <c r="I550" s="44"/>
      <c r="J550" s="44"/>
      <c r="K550" s="44"/>
      <c r="L550" s="44"/>
      <c r="M550" s="44"/>
      <c r="N550" s="44"/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  <c r="Z550" s="44"/>
      <c r="AA550" s="44"/>
    </row>
    <row r="551">
      <c r="A551" s="44"/>
      <c r="B551" s="44"/>
      <c r="C551" s="44"/>
      <c r="D551" s="44"/>
      <c r="E551" s="44"/>
      <c r="F551" s="44"/>
      <c r="G551" s="44"/>
      <c r="H551" s="44"/>
      <c r="I551" s="44"/>
      <c r="J551" s="44"/>
      <c r="K551" s="44"/>
      <c r="L551" s="44"/>
      <c r="M551" s="44"/>
      <c r="N551" s="44"/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  <c r="Z551" s="44"/>
      <c r="AA551" s="44"/>
    </row>
    <row r="552">
      <c r="A552" s="44"/>
      <c r="B552" s="44"/>
      <c r="C552" s="44"/>
      <c r="D552" s="44"/>
      <c r="E552" s="44"/>
      <c r="F552" s="44"/>
      <c r="G552" s="44"/>
      <c r="H552" s="44"/>
      <c r="I552" s="44"/>
      <c r="J552" s="44"/>
      <c r="K552" s="44"/>
      <c r="L552" s="44"/>
      <c r="M552" s="44"/>
      <c r="N552" s="44"/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  <c r="Z552" s="44"/>
      <c r="AA552" s="44"/>
    </row>
    <row r="553">
      <c r="A553" s="44"/>
      <c r="B553" s="44"/>
      <c r="C553" s="44"/>
      <c r="D553" s="44"/>
      <c r="E553" s="44"/>
      <c r="F553" s="44"/>
      <c r="G553" s="44"/>
      <c r="H553" s="44"/>
      <c r="I553" s="44"/>
      <c r="J553" s="44"/>
      <c r="K553" s="44"/>
      <c r="L553" s="44"/>
      <c r="M553" s="44"/>
      <c r="N553" s="44"/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  <c r="Z553" s="44"/>
      <c r="AA553" s="44"/>
    </row>
    <row r="554">
      <c r="A554" s="44"/>
      <c r="B554" s="44"/>
      <c r="C554" s="44"/>
      <c r="D554" s="44"/>
      <c r="E554" s="44"/>
      <c r="F554" s="44"/>
      <c r="G554" s="44"/>
      <c r="H554" s="44"/>
      <c r="I554" s="44"/>
      <c r="J554" s="44"/>
      <c r="K554" s="44"/>
      <c r="L554" s="44"/>
      <c r="M554" s="44"/>
      <c r="N554" s="44"/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  <c r="Z554" s="44"/>
      <c r="AA554" s="44"/>
    </row>
    <row r="555">
      <c r="A555" s="44"/>
      <c r="B555" s="44"/>
      <c r="C555" s="44"/>
      <c r="D555" s="44"/>
      <c r="E555" s="44"/>
      <c r="F555" s="44"/>
      <c r="G555" s="44"/>
      <c r="H555" s="44"/>
      <c r="I555" s="44"/>
      <c r="J555" s="44"/>
      <c r="K555" s="44"/>
      <c r="L555" s="44"/>
      <c r="M555" s="44"/>
      <c r="N555" s="44"/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  <c r="Z555" s="44"/>
      <c r="AA555" s="44"/>
    </row>
    <row r="556">
      <c r="A556" s="44"/>
      <c r="B556" s="44"/>
      <c r="C556" s="44"/>
      <c r="D556" s="44"/>
      <c r="E556" s="44"/>
      <c r="F556" s="44"/>
      <c r="G556" s="44"/>
      <c r="H556" s="44"/>
      <c r="I556" s="44"/>
      <c r="J556" s="44"/>
      <c r="K556" s="44"/>
      <c r="L556" s="44"/>
      <c r="M556" s="44"/>
      <c r="N556" s="44"/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  <c r="Z556" s="44"/>
      <c r="AA556" s="44"/>
    </row>
    <row r="557">
      <c r="A557" s="44"/>
      <c r="B557" s="44"/>
      <c r="C557" s="44"/>
      <c r="D557" s="44"/>
      <c r="E557" s="44"/>
      <c r="F557" s="44"/>
      <c r="G557" s="44"/>
      <c r="H557" s="44"/>
      <c r="I557" s="44"/>
      <c r="J557" s="44"/>
      <c r="K557" s="44"/>
      <c r="L557" s="44"/>
      <c r="M557" s="44"/>
      <c r="N557" s="44"/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  <c r="Z557" s="44"/>
      <c r="AA557" s="44"/>
    </row>
    <row r="558">
      <c r="A558" s="44"/>
      <c r="B558" s="44"/>
      <c r="C558" s="44"/>
      <c r="D558" s="44"/>
      <c r="E558" s="44"/>
      <c r="F558" s="44"/>
      <c r="G558" s="44"/>
      <c r="H558" s="44"/>
      <c r="I558" s="44"/>
      <c r="J558" s="44"/>
      <c r="K558" s="44"/>
      <c r="L558" s="44"/>
      <c r="M558" s="44"/>
      <c r="N558" s="44"/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  <c r="Z558" s="44"/>
      <c r="AA558" s="44"/>
    </row>
    <row r="559">
      <c r="A559" s="44"/>
      <c r="B559" s="44"/>
      <c r="C559" s="44"/>
      <c r="D559" s="44"/>
      <c r="E559" s="44"/>
      <c r="F559" s="44"/>
      <c r="G559" s="44"/>
      <c r="H559" s="44"/>
      <c r="I559" s="44"/>
      <c r="J559" s="44"/>
      <c r="K559" s="44"/>
      <c r="L559" s="44"/>
      <c r="M559" s="44"/>
      <c r="N559" s="44"/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  <c r="Z559" s="44"/>
      <c r="AA559" s="44"/>
    </row>
    <row r="560">
      <c r="A560" s="44"/>
      <c r="B560" s="44"/>
      <c r="C560" s="44"/>
      <c r="D560" s="44"/>
      <c r="E560" s="44"/>
      <c r="F560" s="44"/>
      <c r="G560" s="44"/>
      <c r="H560" s="44"/>
      <c r="I560" s="44"/>
      <c r="J560" s="44"/>
      <c r="K560" s="44"/>
      <c r="L560" s="44"/>
      <c r="M560" s="44"/>
      <c r="N560" s="44"/>
      <c r="O560" s="44"/>
      <c r="P560" s="44"/>
      <c r="Q560" s="44"/>
      <c r="R560" s="44"/>
      <c r="S560" s="44"/>
      <c r="T560" s="44"/>
      <c r="U560" s="44"/>
      <c r="V560" s="44"/>
      <c r="W560" s="44"/>
      <c r="X560" s="44"/>
      <c r="Y560" s="44"/>
      <c r="Z560" s="44"/>
      <c r="AA560" s="44"/>
    </row>
    <row r="561">
      <c r="A561" s="44"/>
      <c r="B561" s="44"/>
      <c r="C561" s="44"/>
      <c r="D561" s="44"/>
      <c r="E561" s="44"/>
      <c r="F561" s="44"/>
      <c r="G561" s="44"/>
      <c r="H561" s="44"/>
      <c r="I561" s="44"/>
      <c r="J561" s="44"/>
      <c r="K561" s="44"/>
      <c r="L561" s="44"/>
      <c r="M561" s="44"/>
      <c r="N561" s="44"/>
      <c r="O561" s="44"/>
      <c r="P561" s="44"/>
      <c r="Q561" s="44"/>
      <c r="R561" s="44"/>
      <c r="S561" s="44"/>
      <c r="T561" s="44"/>
      <c r="U561" s="44"/>
      <c r="V561" s="44"/>
      <c r="W561" s="44"/>
      <c r="X561" s="44"/>
      <c r="Y561" s="44"/>
      <c r="Z561" s="44"/>
      <c r="AA561" s="44"/>
    </row>
    <row r="562">
      <c r="A562" s="44"/>
      <c r="B562" s="44"/>
      <c r="C562" s="44"/>
      <c r="D562" s="44"/>
      <c r="E562" s="44"/>
      <c r="F562" s="44"/>
      <c r="G562" s="44"/>
      <c r="H562" s="44"/>
      <c r="I562" s="44"/>
      <c r="J562" s="44"/>
      <c r="K562" s="44"/>
      <c r="L562" s="44"/>
      <c r="M562" s="44"/>
      <c r="N562" s="44"/>
      <c r="O562" s="44"/>
      <c r="P562" s="44"/>
      <c r="Q562" s="44"/>
      <c r="R562" s="44"/>
      <c r="S562" s="44"/>
      <c r="T562" s="44"/>
      <c r="U562" s="44"/>
      <c r="V562" s="44"/>
      <c r="W562" s="44"/>
      <c r="X562" s="44"/>
      <c r="Y562" s="44"/>
      <c r="Z562" s="44"/>
      <c r="AA562" s="44"/>
    </row>
    <row r="563">
      <c r="A563" s="44"/>
      <c r="B563" s="44"/>
      <c r="C563" s="44"/>
      <c r="D563" s="44"/>
      <c r="E563" s="44"/>
      <c r="F563" s="44"/>
      <c r="G563" s="44"/>
      <c r="H563" s="44"/>
      <c r="I563" s="44"/>
      <c r="J563" s="44"/>
      <c r="K563" s="44"/>
      <c r="L563" s="44"/>
      <c r="M563" s="44"/>
      <c r="N563" s="44"/>
      <c r="O563" s="44"/>
      <c r="P563" s="44"/>
      <c r="Q563" s="44"/>
      <c r="R563" s="44"/>
      <c r="S563" s="44"/>
      <c r="T563" s="44"/>
      <c r="U563" s="44"/>
      <c r="V563" s="44"/>
      <c r="W563" s="44"/>
      <c r="X563" s="44"/>
      <c r="Y563" s="44"/>
      <c r="Z563" s="44"/>
      <c r="AA563" s="44"/>
    </row>
    <row r="564">
      <c r="A564" s="44"/>
      <c r="B564" s="44"/>
      <c r="C564" s="44"/>
      <c r="D564" s="44"/>
      <c r="E564" s="44"/>
      <c r="F564" s="44"/>
      <c r="G564" s="44"/>
      <c r="H564" s="44"/>
      <c r="I564" s="44"/>
      <c r="J564" s="44"/>
      <c r="K564" s="44"/>
      <c r="L564" s="44"/>
      <c r="M564" s="44"/>
      <c r="N564" s="44"/>
      <c r="O564" s="44"/>
      <c r="P564" s="44"/>
      <c r="Q564" s="44"/>
      <c r="R564" s="44"/>
      <c r="S564" s="44"/>
      <c r="T564" s="44"/>
      <c r="U564" s="44"/>
      <c r="V564" s="44"/>
      <c r="W564" s="44"/>
      <c r="X564" s="44"/>
      <c r="Y564" s="44"/>
      <c r="Z564" s="44"/>
      <c r="AA564" s="44"/>
    </row>
    <row r="565">
      <c r="A565" s="44"/>
      <c r="B565" s="44"/>
      <c r="C565" s="44"/>
      <c r="D565" s="44"/>
      <c r="E565" s="44"/>
      <c r="F565" s="44"/>
      <c r="G565" s="44"/>
      <c r="H565" s="44"/>
      <c r="I565" s="44"/>
      <c r="J565" s="44"/>
      <c r="K565" s="44"/>
      <c r="L565" s="44"/>
      <c r="M565" s="44"/>
      <c r="N565" s="44"/>
      <c r="O565" s="44"/>
      <c r="P565" s="44"/>
      <c r="Q565" s="44"/>
      <c r="R565" s="44"/>
      <c r="S565" s="44"/>
      <c r="T565" s="44"/>
      <c r="U565" s="44"/>
      <c r="V565" s="44"/>
      <c r="W565" s="44"/>
      <c r="X565" s="44"/>
      <c r="Y565" s="44"/>
      <c r="Z565" s="44"/>
      <c r="AA565" s="44"/>
    </row>
    <row r="566">
      <c r="A566" s="44"/>
      <c r="B566" s="44"/>
      <c r="C566" s="44"/>
      <c r="D566" s="44"/>
      <c r="E566" s="44"/>
      <c r="F566" s="44"/>
      <c r="G566" s="44"/>
      <c r="H566" s="44"/>
      <c r="I566" s="44"/>
      <c r="J566" s="44"/>
      <c r="K566" s="44"/>
      <c r="L566" s="44"/>
      <c r="M566" s="44"/>
      <c r="N566" s="44"/>
      <c r="O566" s="44"/>
      <c r="P566" s="44"/>
      <c r="Q566" s="44"/>
      <c r="R566" s="44"/>
      <c r="S566" s="44"/>
      <c r="T566" s="44"/>
      <c r="U566" s="44"/>
      <c r="V566" s="44"/>
      <c r="W566" s="44"/>
      <c r="X566" s="44"/>
      <c r="Y566" s="44"/>
      <c r="Z566" s="44"/>
      <c r="AA566" s="44"/>
    </row>
    <row r="567">
      <c r="A567" s="44"/>
      <c r="B567" s="44"/>
      <c r="C567" s="44"/>
      <c r="D567" s="44"/>
      <c r="E567" s="44"/>
      <c r="F567" s="44"/>
      <c r="G567" s="44"/>
      <c r="H567" s="44"/>
      <c r="I567" s="44"/>
      <c r="J567" s="44"/>
      <c r="K567" s="44"/>
      <c r="L567" s="44"/>
      <c r="M567" s="44"/>
      <c r="N567" s="44"/>
      <c r="O567" s="44"/>
      <c r="P567" s="44"/>
      <c r="Q567" s="44"/>
      <c r="R567" s="44"/>
      <c r="S567" s="44"/>
      <c r="T567" s="44"/>
      <c r="U567" s="44"/>
      <c r="V567" s="44"/>
      <c r="W567" s="44"/>
      <c r="X567" s="44"/>
      <c r="Y567" s="44"/>
      <c r="Z567" s="44"/>
      <c r="AA567" s="44"/>
    </row>
    <row r="568">
      <c r="A568" s="44"/>
      <c r="B568" s="44"/>
      <c r="C568" s="44"/>
      <c r="D568" s="44"/>
      <c r="E568" s="44"/>
      <c r="F568" s="44"/>
      <c r="G568" s="44"/>
      <c r="H568" s="44"/>
      <c r="I568" s="44"/>
      <c r="J568" s="44"/>
      <c r="K568" s="44"/>
      <c r="L568" s="44"/>
      <c r="M568" s="44"/>
      <c r="N568" s="44"/>
      <c r="O568" s="44"/>
      <c r="P568" s="44"/>
      <c r="Q568" s="44"/>
      <c r="R568" s="44"/>
      <c r="S568" s="44"/>
      <c r="T568" s="44"/>
      <c r="U568" s="44"/>
      <c r="V568" s="44"/>
      <c r="W568" s="44"/>
      <c r="X568" s="44"/>
      <c r="Y568" s="44"/>
      <c r="Z568" s="44"/>
      <c r="AA568" s="44"/>
    </row>
    <row r="569">
      <c r="A569" s="44"/>
      <c r="B569" s="44"/>
      <c r="C569" s="44"/>
      <c r="D569" s="44"/>
      <c r="E569" s="44"/>
      <c r="F569" s="44"/>
      <c r="G569" s="44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44"/>
      <c r="T569" s="44"/>
      <c r="U569" s="44"/>
      <c r="V569" s="44"/>
      <c r="W569" s="44"/>
      <c r="X569" s="44"/>
      <c r="Y569" s="44"/>
      <c r="Z569" s="44"/>
      <c r="AA569" s="44"/>
    </row>
    <row r="570">
      <c r="A570" s="44"/>
      <c r="B570" s="44"/>
      <c r="C570" s="44"/>
      <c r="D570" s="44"/>
      <c r="E570" s="44"/>
      <c r="F570" s="44"/>
      <c r="G570" s="44"/>
      <c r="H570" s="44"/>
      <c r="I570" s="44"/>
      <c r="J570" s="44"/>
      <c r="K570" s="44"/>
      <c r="L570" s="44"/>
      <c r="M570" s="44"/>
      <c r="N570" s="44"/>
      <c r="O570" s="44"/>
      <c r="P570" s="44"/>
      <c r="Q570" s="44"/>
      <c r="R570" s="44"/>
      <c r="S570" s="44"/>
      <c r="T570" s="44"/>
      <c r="U570" s="44"/>
      <c r="V570" s="44"/>
      <c r="W570" s="44"/>
      <c r="X570" s="44"/>
      <c r="Y570" s="44"/>
      <c r="Z570" s="44"/>
      <c r="AA570" s="44"/>
    </row>
    <row r="571">
      <c r="A571" s="44"/>
      <c r="B571" s="44"/>
      <c r="C571" s="44"/>
      <c r="D571" s="44"/>
      <c r="E571" s="44"/>
      <c r="F571" s="44"/>
      <c r="G571" s="44"/>
      <c r="H571" s="44"/>
      <c r="I571" s="44"/>
      <c r="J571" s="44"/>
      <c r="K571" s="44"/>
      <c r="L571" s="44"/>
      <c r="M571" s="44"/>
      <c r="N571" s="44"/>
      <c r="O571" s="44"/>
      <c r="P571" s="44"/>
      <c r="Q571" s="44"/>
      <c r="R571" s="44"/>
      <c r="S571" s="44"/>
      <c r="T571" s="44"/>
      <c r="U571" s="44"/>
      <c r="V571" s="44"/>
      <c r="W571" s="44"/>
      <c r="X571" s="44"/>
      <c r="Y571" s="44"/>
      <c r="Z571" s="44"/>
      <c r="AA571" s="44"/>
    </row>
    <row r="572">
      <c r="A572" s="44"/>
      <c r="B572" s="44"/>
      <c r="C572" s="44"/>
      <c r="D572" s="44"/>
      <c r="E572" s="44"/>
      <c r="F572" s="44"/>
      <c r="G572" s="44"/>
      <c r="H572" s="44"/>
      <c r="I572" s="44"/>
      <c r="J572" s="44"/>
      <c r="K572" s="44"/>
      <c r="L572" s="44"/>
      <c r="M572" s="44"/>
      <c r="N572" s="44"/>
      <c r="O572" s="44"/>
      <c r="P572" s="44"/>
      <c r="Q572" s="44"/>
      <c r="R572" s="44"/>
      <c r="S572" s="44"/>
      <c r="T572" s="44"/>
      <c r="U572" s="44"/>
      <c r="V572" s="44"/>
      <c r="W572" s="44"/>
      <c r="X572" s="44"/>
      <c r="Y572" s="44"/>
      <c r="Z572" s="44"/>
      <c r="AA572" s="44"/>
    </row>
    <row r="573">
      <c r="A573" s="44"/>
      <c r="B573" s="44"/>
      <c r="C573" s="44"/>
      <c r="D573" s="44"/>
      <c r="E573" s="44"/>
      <c r="F573" s="44"/>
      <c r="G573" s="44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44"/>
      <c r="T573" s="44"/>
      <c r="U573" s="44"/>
      <c r="V573" s="44"/>
      <c r="W573" s="44"/>
      <c r="X573" s="44"/>
      <c r="Y573" s="44"/>
      <c r="Z573" s="44"/>
      <c r="AA573" s="44"/>
    </row>
    <row r="574">
      <c r="A574" s="44"/>
      <c r="B574" s="44"/>
      <c r="C574" s="44"/>
      <c r="D574" s="44"/>
      <c r="E574" s="44"/>
      <c r="F574" s="44"/>
      <c r="G574" s="44"/>
      <c r="H574" s="44"/>
      <c r="I574" s="44"/>
      <c r="J574" s="44"/>
      <c r="K574" s="44"/>
      <c r="L574" s="44"/>
      <c r="M574" s="44"/>
      <c r="N574" s="44"/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  <c r="Z574" s="44"/>
      <c r="AA574" s="44"/>
    </row>
    <row r="575">
      <c r="A575" s="44"/>
      <c r="B575" s="44"/>
      <c r="C575" s="44"/>
      <c r="D575" s="44"/>
      <c r="E575" s="44"/>
      <c r="F575" s="44"/>
      <c r="G575" s="44"/>
      <c r="H575" s="44"/>
      <c r="I575" s="44"/>
      <c r="J575" s="44"/>
      <c r="K575" s="44"/>
      <c r="L575" s="44"/>
      <c r="M575" s="44"/>
      <c r="N575" s="44"/>
      <c r="O575" s="44"/>
      <c r="P575" s="44"/>
      <c r="Q575" s="44"/>
      <c r="R575" s="44"/>
      <c r="S575" s="44"/>
      <c r="T575" s="44"/>
      <c r="U575" s="44"/>
      <c r="V575" s="44"/>
      <c r="W575" s="44"/>
      <c r="X575" s="44"/>
      <c r="Y575" s="44"/>
      <c r="Z575" s="44"/>
      <c r="AA575" s="44"/>
    </row>
    <row r="576">
      <c r="A576" s="44"/>
      <c r="B576" s="44"/>
      <c r="C576" s="44"/>
      <c r="D576" s="44"/>
      <c r="E576" s="44"/>
      <c r="F576" s="44"/>
      <c r="G576" s="44"/>
      <c r="H576" s="44"/>
      <c r="I576" s="44"/>
      <c r="J576" s="44"/>
      <c r="K576" s="44"/>
      <c r="L576" s="44"/>
      <c r="M576" s="44"/>
      <c r="N576" s="44"/>
      <c r="O576" s="44"/>
      <c r="P576" s="44"/>
      <c r="Q576" s="44"/>
      <c r="R576" s="44"/>
      <c r="S576" s="44"/>
      <c r="T576" s="44"/>
      <c r="U576" s="44"/>
      <c r="V576" s="44"/>
      <c r="W576" s="44"/>
      <c r="X576" s="44"/>
      <c r="Y576" s="44"/>
      <c r="Z576" s="44"/>
      <c r="AA576" s="44"/>
    </row>
    <row r="577">
      <c r="A577" s="44"/>
      <c r="B577" s="44"/>
      <c r="C577" s="44"/>
      <c r="D577" s="44"/>
      <c r="E577" s="44"/>
      <c r="F577" s="44"/>
      <c r="G577" s="44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44"/>
      <c r="T577" s="44"/>
      <c r="U577" s="44"/>
      <c r="V577" s="44"/>
      <c r="W577" s="44"/>
      <c r="X577" s="44"/>
      <c r="Y577" s="44"/>
      <c r="Z577" s="44"/>
      <c r="AA577" s="44"/>
    </row>
    <row r="578">
      <c r="A578" s="44"/>
      <c r="B578" s="44"/>
      <c r="C578" s="44"/>
      <c r="D578" s="44"/>
      <c r="E578" s="44"/>
      <c r="F578" s="44"/>
      <c r="G578" s="44"/>
      <c r="H578" s="44"/>
      <c r="I578" s="44"/>
      <c r="J578" s="44"/>
      <c r="K578" s="44"/>
      <c r="L578" s="44"/>
      <c r="M578" s="44"/>
      <c r="N578" s="44"/>
      <c r="O578" s="44"/>
      <c r="P578" s="44"/>
      <c r="Q578" s="44"/>
      <c r="R578" s="44"/>
      <c r="S578" s="44"/>
      <c r="T578" s="44"/>
      <c r="U578" s="44"/>
      <c r="V578" s="44"/>
      <c r="W578" s="44"/>
      <c r="X578" s="44"/>
      <c r="Y578" s="44"/>
      <c r="Z578" s="44"/>
      <c r="AA578" s="44"/>
    </row>
    <row r="579">
      <c r="A579" s="44"/>
      <c r="B579" s="44"/>
      <c r="C579" s="44"/>
      <c r="D579" s="44"/>
      <c r="E579" s="44"/>
      <c r="F579" s="44"/>
      <c r="G579" s="44"/>
      <c r="H579" s="44"/>
      <c r="I579" s="44"/>
      <c r="J579" s="44"/>
      <c r="K579" s="44"/>
      <c r="L579" s="44"/>
      <c r="M579" s="44"/>
      <c r="N579" s="44"/>
      <c r="O579" s="44"/>
      <c r="P579" s="44"/>
      <c r="Q579" s="44"/>
      <c r="R579" s="44"/>
      <c r="S579" s="44"/>
      <c r="T579" s="44"/>
      <c r="U579" s="44"/>
      <c r="V579" s="44"/>
      <c r="W579" s="44"/>
      <c r="X579" s="44"/>
      <c r="Y579" s="44"/>
      <c r="Z579" s="44"/>
      <c r="AA579" s="44"/>
    </row>
    <row r="580">
      <c r="A580" s="44"/>
      <c r="B580" s="44"/>
      <c r="C580" s="44"/>
      <c r="D580" s="44"/>
      <c r="E580" s="44"/>
      <c r="F580" s="44"/>
      <c r="G580" s="44"/>
      <c r="H580" s="44"/>
      <c r="I580" s="44"/>
      <c r="J580" s="44"/>
      <c r="K580" s="44"/>
      <c r="L580" s="44"/>
      <c r="M580" s="44"/>
      <c r="N580" s="44"/>
      <c r="O580" s="44"/>
      <c r="P580" s="44"/>
      <c r="Q580" s="44"/>
      <c r="R580" s="44"/>
      <c r="S580" s="44"/>
      <c r="T580" s="44"/>
      <c r="U580" s="44"/>
      <c r="V580" s="44"/>
      <c r="W580" s="44"/>
      <c r="X580" s="44"/>
      <c r="Y580" s="44"/>
      <c r="Z580" s="44"/>
      <c r="AA580" s="44"/>
    </row>
    <row r="581">
      <c r="A581" s="44"/>
      <c r="B581" s="44"/>
      <c r="C581" s="44"/>
      <c r="D581" s="44"/>
      <c r="E581" s="44"/>
      <c r="F581" s="44"/>
      <c r="G581" s="44"/>
      <c r="H581" s="44"/>
      <c r="I581" s="44"/>
      <c r="J581" s="44"/>
      <c r="K581" s="44"/>
      <c r="L581" s="44"/>
      <c r="M581" s="44"/>
      <c r="N581" s="44"/>
      <c r="O581" s="44"/>
      <c r="P581" s="44"/>
      <c r="Q581" s="44"/>
      <c r="R581" s="44"/>
      <c r="S581" s="44"/>
      <c r="T581" s="44"/>
      <c r="U581" s="44"/>
      <c r="V581" s="44"/>
      <c r="W581" s="44"/>
      <c r="X581" s="44"/>
      <c r="Y581" s="44"/>
      <c r="Z581" s="44"/>
      <c r="AA581" s="44"/>
    </row>
    <row r="582">
      <c r="A582" s="44"/>
      <c r="B582" s="44"/>
      <c r="C582" s="44"/>
      <c r="D582" s="44"/>
      <c r="E582" s="44"/>
      <c r="F582" s="44"/>
      <c r="G582" s="44"/>
      <c r="H582" s="44"/>
      <c r="I582" s="44"/>
      <c r="J582" s="44"/>
      <c r="K582" s="44"/>
      <c r="L582" s="44"/>
      <c r="M582" s="44"/>
      <c r="N582" s="44"/>
      <c r="O582" s="44"/>
      <c r="P582" s="44"/>
      <c r="Q582" s="44"/>
      <c r="R582" s="44"/>
      <c r="S582" s="44"/>
      <c r="T582" s="44"/>
      <c r="U582" s="44"/>
      <c r="V582" s="44"/>
      <c r="W582" s="44"/>
      <c r="X582" s="44"/>
      <c r="Y582" s="44"/>
      <c r="Z582" s="44"/>
      <c r="AA582" s="44"/>
    </row>
    <row r="583">
      <c r="A583" s="44"/>
      <c r="B583" s="44"/>
      <c r="C583" s="44"/>
      <c r="D583" s="44"/>
      <c r="E583" s="44"/>
      <c r="F583" s="44"/>
      <c r="G583" s="44"/>
      <c r="H583" s="44"/>
      <c r="I583" s="44"/>
      <c r="J583" s="44"/>
      <c r="K583" s="44"/>
      <c r="L583" s="44"/>
      <c r="M583" s="44"/>
      <c r="N583" s="44"/>
      <c r="O583" s="44"/>
      <c r="P583" s="44"/>
      <c r="Q583" s="44"/>
      <c r="R583" s="44"/>
      <c r="S583" s="44"/>
      <c r="T583" s="44"/>
      <c r="U583" s="44"/>
      <c r="V583" s="44"/>
      <c r="W583" s="44"/>
      <c r="X583" s="44"/>
      <c r="Y583" s="44"/>
      <c r="Z583" s="44"/>
      <c r="AA583" s="44"/>
    </row>
    <row r="584">
      <c r="A584" s="44"/>
      <c r="B584" s="44"/>
      <c r="C584" s="44"/>
      <c r="D584" s="44"/>
      <c r="E584" s="44"/>
      <c r="F584" s="44"/>
      <c r="G584" s="44"/>
      <c r="H584" s="44"/>
      <c r="I584" s="44"/>
      <c r="J584" s="44"/>
      <c r="K584" s="44"/>
      <c r="L584" s="44"/>
      <c r="M584" s="44"/>
      <c r="N584" s="44"/>
      <c r="O584" s="44"/>
      <c r="P584" s="44"/>
      <c r="Q584" s="44"/>
      <c r="R584" s="44"/>
      <c r="S584" s="44"/>
      <c r="T584" s="44"/>
      <c r="U584" s="44"/>
      <c r="V584" s="44"/>
      <c r="W584" s="44"/>
      <c r="X584" s="44"/>
      <c r="Y584" s="44"/>
      <c r="Z584" s="44"/>
      <c r="AA584" s="44"/>
    </row>
    <row r="585">
      <c r="A585" s="44"/>
      <c r="B585" s="44"/>
      <c r="C585" s="44"/>
      <c r="D585" s="44"/>
      <c r="E585" s="44"/>
      <c r="F585" s="44"/>
      <c r="G585" s="44"/>
      <c r="H585" s="44"/>
      <c r="I585" s="44"/>
      <c r="J585" s="44"/>
      <c r="K585" s="44"/>
      <c r="L585" s="44"/>
      <c r="M585" s="44"/>
      <c r="N585" s="44"/>
      <c r="O585" s="44"/>
      <c r="P585" s="44"/>
      <c r="Q585" s="44"/>
      <c r="R585" s="44"/>
      <c r="S585" s="44"/>
      <c r="T585" s="44"/>
      <c r="U585" s="44"/>
      <c r="V585" s="44"/>
      <c r="W585" s="44"/>
      <c r="X585" s="44"/>
      <c r="Y585" s="44"/>
      <c r="Z585" s="44"/>
      <c r="AA585" s="44"/>
    </row>
    <row r="586">
      <c r="A586" s="44"/>
      <c r="B586" s="44"/>
      <c r="C586" s="44"/>
      <c r="D586" s="44"/>
      <c r="E586" s="44"/>
      <c r="F586" s="44"/>
      <c r="G586" s="44"/>
      <c r="H586" s="44"/>
      <c r="I586" s="44"/>
      <c r="J586" s="44"/>
      <c r="K586" s="44"/>
      <c r="L586" s="44"/>
      <c r="M586" s="44"/>
      <c r="N586" s="44"/>
      <c r="O586" s="44"/>
      <c r="P586" s="44"/>
      <c r="Q586" s="44"/>
      <c r="R586" s="44"/>
      <c r="S586" s="44"/>
      <c r="T586" s="44"/>
      <c r="U586" s="44"/>
      <c r="V586" s="44"/>
      <c r="W586" s="44"/>
      <c r="X586" s="44"/>
      <c r="Y586" s="44"/>
      <c r="Z586" s="44"/>
      <c r="AA586" s="44"/>
    </row>
    <row r="587">
      <c r="A587" s="44"/>
      <c r="B587" s="44"/>
      <c r="C587" s="44"/>
      <c r="D587" s="44"/>
      <c r="E587" s="44"/>
      <c r="F587" s="44"/>
      <c r="G587" s="44"/>
      <c r="H587" s="44"/>
      <c r="I587" s="44"/>
      <c r="J587" s="44"/>
      <c r="K587" s="44"/>
      <c r="L587" s="44"/>
      <c r="M587" s="44"/>
      <c r="N587" s="44"/>
      <c r="O587" s="44"/>
      <c r="P587" s="44"/>
      <c r="Q587" s="44"/>
      <c r="R587" s="44"/>
      <c r="S587" s="44"/>
      <c r="T587" s="44"/>
      <c r="U587" s="44"/>
      <c r="V587" s="44"/>
      <c r="W587" s="44"/>
      <c r="X587" s="44"/>
      <c r="Y587" s="44"/>
      <c r="Z587" s="44"/>
      <c r="AA587" s="44"/>
    </row>
    <row r="588">
      <c r="A588" s="44"/>
      <c r="B588" s="44"/>
      <c r="C588" s="44"/>
      <c r="D588" s="44"/>
      <c r="E588" s="44"/>
      <c r="F588" s="44"/>
      <c r="G588" s="44"/>
      <c r="H588" s="44"/>
      <c r="I588" s="44"/>
      <c r="J588" s="44"/>
      <c r="K588" s="44"/>
      <c r="L588" s="44"/>
      <c r="M588" s="44"/>
      <c r="N588" s="44"/>
      <c r="O588" s="44"/>
      <c r="P588" s="44"/>
      <c r="Q588" s="44"/>
      <c r="R588" s="44"/>
      <c r="S588" s="44"/>
      <c r="T588" s="44"/>
      <c r="U588" s="44"/>
      <c r="V588" s="44"/>
      <c r="W588" s="44"/>
      <c r="X588" s="44"/>
      <c r="Y588" s="44"/>
      <c r="Z588" s="44"/>
      <c r="AA588" s="44"/>
    </row>
    <row r="589">
      <c r="A589" s="44"/>
      <c r="B589" s="44"/>
      <c r="C589" s="44"/>
      <c r="D589" s="44"/>
      <c r="E589" s="44"/>
      <c r="F589" s="44"/>
      <c r="G589" s="44"/>
      <c r="H589" s="44"/>
      <c r="I589" s="44"/>
      <c r="J589" s="44"/>
      <c r="K589" s="44"/>
      <c r="L589" s="44"/>
      <c r="M589" s="44"/>
      <c r="N589" s="44"/>
      <c r="O589" s="44"/>
      <c r="P589" s="44"/>
      <c r="Q589" s="44"/>
      <c r="R589" s="44"/>
      <c r="S589" s="44"/>
      <c r="T589" s="44"/>
      <c r="U589" s="44"/>
      <c r="V589" s="44"/>
      <c r="W589" s="44"/>
      <c r="X589" s="44"/>
      <c r="Y589" s="44"/>
      <c r="Z589" s="44"/>
      <c r="AA589" s="44"/>
    </row>
    <row r="590">
      <c r="A590" s="44"/>
      <c r="B590" s="44"/>
      <c r="C590" s="44"/>
      <c r="D590" s="44"/>
      <c r="E590" s="44"/>
      <c r="F590" s="44"/>
      <c r="G590" s="44"/>
      <c r="H590" s="44"/>
      <c r="I590" s="44"/>
      <c r="J590" s="44"/>
      <c r="K590" s="44"/>
      <c r="L590" s="44"/>
      <c r="M590" s="44"/>
      <c r="N590" s="44"/>
      <c r="O590" s="44"/>
      <c r="P590" s="44"/>
      <c r="Q590" s="44"/>
      <c r="R590" s="44"/>
      <c r="S590" s="44"/>
      <c r="T590" s="44"/>
      <c r="U590" s="44"/>
      <c r="V590" s="44"/>
      <c r="W590" s="44"/>
      <c r="X590" s="44"/>
      <c r="Y590" s="44"/>
      <c r="Z590" s="44"/>
      <c r="AA590" s="44"/>
    </row>
    <row r="591">
      <c r="A591" s="44"/>
      <c r="B591" s="44"/>
      <c r="C591" s="44"/>
      <c r="D591" s="44"/>
      <c r="E591" s="44"/>
      <c r="F591" s="44"/>
      <c r="G591" s="44"/>
      <c r="H591" s="44"/>
      <c r="I591" s="44"/>
      <c r="J591" s="44"/>
      <c r="K591" s="44"/>
      <c r="L591" s="44"/>
      <c r="M591" s="44"/>
      <c r="N591" s="44"/>
      <c r="O591" s="44"/>
      <c r="P591" s="44"/>
      <c r="Q591" s="44"/>
      <c r="R591" s="44"/>
      <c r="S591" s="44"/>
      <c r="T591" s="44"/>
      <c r="U591" s="44"/>
      <c r="V591" s="44"/>
      <c r="W591" s="44"/>
      <c r="X591" s="44"/>
      <c r="Y591" s="44"/>
      <c r="Z591" s="44"/>
      <c r="AA591" s="44"/>
    </row>
    <row r="592">
      <c r="A592" s="44"/>
      <c r="B592" s="44"/>
      <c r="C592" s="44"/>
      <c r="D592" s="44"/>
      <c r="E592" s="44"/>
      <c r="F592" s="44"/>
      <c r="G592" s="44"/>
      <c r="H592" s="44"/>
      <c r="I592" s="44"/>
      <c r="J592" s="44"/>
      <c r="K592" s="44"/>
      <c r="L592" s="44"/>
      <c r="M592" s="44"/>
      <c r="N592" s="44"/>
      <c r="O592" s="44"/>
      <c r="P592" s="44"/>
      <c r="Q592" s="44"/>
      <c r="R592" s="44"/>
      <c r="S592" s="44"/>
      <c r="T592" s="44"/>
      <c r="U592" s="44"/>
      <c r="V592" s="44"/>
      <c r="W592" s="44"/>
      <c r="X592" s="44"/>
      <c r="Y592" s="44"/>
      <c r="Z592" s="44"/>
      <c r="AA592" s="44"/>
    </row>
    <row r="593">
      <c r="A593" s="44"/>
      <c r="B593" s="44"/>
      <c r="C593" s="44"/>
      <c r="D593" s="44"/>
      <c r="E593" s="44"/>
      <c r="F593" s="44"/>
      <c r="G593" s="44"/>
      <c r="H593" s="44"/>
      <c r="I593" s="44"/>
      <c r="J593" s="44"/>
      <c r="K593" s="44"/>
      <c r="L593" s="44"/>
      <c r="M593" s="44"/>
      <c r="N593" s="44"/>
      <c r="O593" s="44"/>
      <c r="P593" s="44"/>
      <c r="Q593" s="44"/>
      <c r="R593" s="44"/>
      <c r="S593" s="44"/>
      <c r="T593" s="44"/>
      <c r="U593" s="44"/>
      <c r="V593" s="44"/>
      <c r="W593" s="44"/>
      <c r="X593" s="44"/>
      <c r="Y593" s="44"/>
      <c r="Z593" s="44"/>
      <c r="AA593" s="44"/>
    </row>
    <row r="594">
      <c r="A594" s="44"/>
      <c r="B594" s="44"/>
      <c r="C594" s="44"/>
      <c r="D594" s="44"/>
      <c r="E594" s="44"/>
      <c r="F594" s="44"/>
      <c r="G594" s="44"/>
      <c r="H594" s="44"/>
      <c r="I594" s="44"/>
      <c r="J594" s="44"/>
      <c r="K594" s="44"/>
      <c r="L594" s="44"/>
      <c r="M594" s="44"/>
      <c r="N594" s="44"/>
      <c r="O594" s="44"/>
      <c r="P594" s="44"/>
      <c r="Q594" s="44"/>
      <c r="R594" s="44"/>
      <c r="S594" s="44"/>
      <c r="T594" s="44"/>
      <c r="U594" s="44"/>
      <c r="V594" s="44"/>
      <c r="W594" s="44"/>
      <c r="X594" s="44"/>
      <c r="Y594" s="44"/>
      <c r="Z594" s="44"/>
      <c r="AA594" s="44"/>
    </row>
    <row r="595">
      <c r="A595" s="44"/>
      <c r="B595" s="44"/>
      <c r="C595" s="44"/>
      <c r="D595" s="44"/>
      <c r="E595" s="44"/>
      <c r="F595" s="44"/>
      <c r="G595" s="44"/>
      <c r="H595" s="44"/>
      <c r="I595" s="44"/>
      <c r="J595" s="44"/>
      <c r="K595" s="44"/>
      <c r="L595" s="44"/>
      <c r="M595" s="44"/>
      <c r="N595" s="44"/>
      <c r="O595" s="44"/>
      <c r="P595" s="44"/>
      <c r="Q595" s="44"/>
      <c r="R595" s="44"/>
      <c r="S595" s="44"/>
      <c r="T595" s="44"/>
      <c r="U595" s="44"/>
      <c r="V595" s="44"/>
      <c r="W595" s="44"/>
      <c r="X595" s="44"/>
      <c r="Y595" s="44"/>
      <c r="Z595" s="44"/>
      <c r="AA595" s="44"/>
    </row>
    <row r="596">
      <c r="A596" s="44"/>
      <c r="B596" s="44"/>
      <c r="C596" s="44"/>
      <c r="D596" s="44"/>
      <c r="E596" s="44"/>
      <c r="F596" s="44"/>
      <c r="G596" s="44"/>
      <c r="H596" s="44"/>
      <c r="I596" s="44"/>
      <c r="J596" s="44"/>
      <c r="K596" s="44"/>
      <c r="L596" s="44"/>
      <c r="M596" s="44"/>
      <c r="N596" s="44"/>
      <c r="O596" s="44"/>
      <c r="P596" s="44"/>
      <c r="Q596" s="44"/>
      <c r="R596" s="44"/>
      <c r="S596" s="44"/>
      <c r="T596" s="44"/>
      <c r="U596" s="44"/>
      <c r="V596" s="44"/>
      <c r="W596" s="44"/>
      <c r="X596" s="44"/>
      <c r="Y596" s="44"/>
      <c r="Z596" s="44"/>
      <c r="AA596" s="44"/>
    </row>
    <row r="597">
      <c r="A597" s="44"/>
      <c r="B597" s="44"/>
      <c r="C597" s="44"/>
      <c r="D597" s="44"/>
      <c r="E597" s="44"/>
      <c r="F597" s="44"/>
      <c r="G597" s="44"/>
      <c r="H597" s="44"/>
      <c r="I597" s="44"/>
      <c r="J597" s="44"/>
      <c r="K597" s="44"/>
      <c r="L597" s="44"/>
      <c r="M597" s="44"/>
      <c r="N597" s="44"/>
      <c r="O597" s="44"/>
      <c r="P597" s="44"/>
      <c r="Q597" s="44"/>
      <c r="R597" s="44"/>
      <c r="S597" s="44"/>
      <c r="T597" s="44"/>
      <c r="U597" s="44"/>
      <c r="V597" s="44"/>
      <c r="W597" s="44"/>
      <c r="X597" s="44"/>
      <c r="Y597" s="44"/>
      <c r="Z597" s="44"/>
      <c r="AA597" s="44"/>
    </row>
    <row r="598">
      <c r="A598" s="44"/>
      <c r="B598" s="44"/>
      <c r="C598" s="44"/>
      <c r="D598" s="44"/>
      <c r="E598" s="44"/>
      <c r="F598" s="44"/>
      <c r="G598" s="44"/>
      <c r="H598" s="44"/>
      <c r="I598" s="44"/>
      <c r="J598" s="44"/>
      <c r="K598" s="44"/>
      <c r="L598" s="44"/>
      <c r="M598" s="44"/>
      <c r="N598" s="44"/>
      <c r="O598" s="44"/>
      <c r="P598" s="44"/>
      <c r="Q598" s="44"/>
      <c r="R598" s="44"/>
      <c r="S598" s="44"/>
      <c r="T598" s="44"/>
      <c r="U598" s="44"/>
      <c r="V598" s="44"/>
      <c r="W598" s="44"/>
      <c r="X598" s="44"/>
      <c r="Y598" s="44"/>
      <c r="Z598" s="44"/>
      <c r="AA598" s="44"/>
    </row>
    <row r="599">
      <c r="A599" s="44"/>
      <c r="B599" s="44"/>
      <c r="C599" s="44"/>
      <c r="D599" s="44"/>
      <c r="E599" s="44"/>
      <c r="F599" s="44"/>
      <c r="G599" s="44"/>
      <c r="H599" s="44"/>
      <c r="I599" s="44"/>
      <c r="J599" s="44"/>
      <c r="K599" s="44"/>
      <c r="L599" s="44"/>
      <c r="M599" s="44"/>
      <c r="N599" s="44"/>
      <c r="O599" s="44"/>
      <c r="P599" s="44"/>
      <c r="Q599" s="44"/>
      <c r="R599" s="44"/>
      <c r="S599" s="44"/>
      <c r="T599" s="44"/>
      <c r="U599" s="44"/>
      <c r="V599" s="44"/>
      <c r="W599" s="44"/>
      <c r="X599" s="44"/>
      <c r="Y599" s="44"/>
      <c r="Z599" s="44"/>
      <c r="AA599" s="44"/>
    </row>
    <row r="600">
      <c r="A600" s="44"/>
      <c r="B600" s="44"/>
      <c r="C600" s="44"/>
      <c r="D600" s="44"/>
      <c r="E600" s="44"/>
      <c r="F600" s="44"/>
      <c r="G600" s="44"/>
      <c r="H600" s="44"/>
      <c r="I600" s="44"/>
      <c r="J600" s="44"/>
      <c r="K600" s="44"/>
      <c r="L600" s="44"/>
      <c r="M600" s="44"/>
      <c r="N600" s="44"/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  <c r="Z600" s="44"/>
      <c r="AA600" s="44"/>
    </row>
    <row r="601">
      <c r="A601" s="44"/>
      <c r="B601" s="44"/>
      <c r="C601" s="44"/>
      <c r="D601" s="44"/>
      <c r="E601" s="44"/>
      <c r="F601" s="44"/>
      <c r="G601" s="44"/>
      <c r="H601" s="44"/>
      <c r="I601" s="44"/>
      <c r="J601" s="44"/>
      <c r="K601" s="44"/>
      <c r="L601" s="44"/>
      <c r="M601" s="44"/>
      <c r="N601" s="44"/>
      <c r="O601" s="44"/>
      <c r="P601" s="44"/>
      <c r="Q601" s="44"/>
      <c r="R601" s="44"/>
      <c r="S601" s="44"/>
      <c r="T601" s="44"/>
      <c r="U601" s="44"/>
      <c r="V601" s="44"/>
      <c r="W601" s="44"/>
      <c r="X601" s="44"/>
      <c r="Y601" s="44"/>
      <c r="Z601" s="44"/>
      <c r="AA601" s="44"/>
    </row>
    <row r="602">
      <c r="A602" s="44"/>
      <c r="B602" s="44"/>
      <c r="C602" s="44"/>
      <c r="D602" s="44"/>
      <c r="E602" s="44"/>
      <c r="F602" s="44"/>
      <c r="G602" s="44"/>
      <c r="H602" s="44"/>
      <c r="I602" s="44"/>
      <c r="J602" s="44"/>
      <c r="K602" s="44"/>
      <c r="L602" s="44"/>
      <c r="M602" s="44"/>
      <c r="N602" s="44"/>
      <c r="O602" s="44"/>
      <c r="P602" s="44"/>
      <c r="Q602" s="44"/>
      <c r="R602" s="44"/>
      <c r="S602" s="44"/>
      <c r="T602" s="44"/>
      <c r="U602" s="44"/>
      <c r="V602" s="44"/>
      <c r="W602" s="44"/>
      <c r="X602" s="44"/>
      <c r="Y602" s="44"/>
      <c r="Z602" s="44"/>
      <c r="AA602" s="44"/>
    </row>
    <row r="603">
      <c r="A603" s="44"/>
      <c r="B603" s="44"/>
      <c r="C603" s="44"/>
      <c r="D603" s="44"/>
      <c r="E603" s="44"/>
      <c r="F603" s="44"/>
      <c r="G603" s="44"/>
      <c r="H603" s="44"/>
      <c r="I603" s="44"/>
      <c r="J603" s="44"/>
      <c r="K603" s="44"/>
      <c r="L603" s="44"/>
      <c r="M603" s="44"/>
      <c r="N603" s="44"/>
      <c r="O603" s="44"/>
      <c r="P603" s="44"/>
      <c r="Q603" s="44"/>
      <c r="R603" s="44"/>
      <c r="S603" s="44"/>
      <c r="T603" s="44"/>
      <c r="U603" s="44"/>
      <c r="V603" s="44"/>
      <c r="W603" s="44"/>
      <c r="X603" s="44"/>
      <c r="Y603" s="44"/>
      <c r="Z603" s="44"/>
      <c r="AA603" s="44"/>
    </row>
    <row r="604">
      <c r="A604" s="44"/>
      <c r="B604" s="44"/>
      <c r="C604" s="44"/>
      <c r="D604" s="44"/>
      <c r="E604" s="44"/>
      <c r="F604" s="44"/>
      <c r="G604" s="44"/>
      <c r="H604" s="44"/>
      <c r="I604" s="44"/>
      <c r="J604" s="44"/>
      <c r="K604" s="44"/>
      <c r="L604" s="44"/>
      <c r="M604" s="44"/>
      <c r="N604" s="44"/>
      <c r="O604" s="44"/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  <c r="AA604" s="44"/>
    </row>
    <row r="605">
      <c r="A605" s="44"/>
      <c r="B605" s="44"/>
      <c r="C605" s="44"/>
      <c r="D605" s="44"/>
      <c r="E605" s="44"/>
      <c r="F605" s="44"/>
      <c r="G605" s="44"/>
      <c r="H605" s="44"/>
      <c r="I605" s="44"/>
      <c r="J605" s="44"/>
      <c r="K605" s="44"/>
      <c r="L605" s="44"/>
      <c r="M605" s="44"/>
      <c r="N605" s="44"/>
      <c r="O605" s="44"/>
      <c r="P605" s="44"/>
      <c r="Q605" s="44"/>
      <c r="R605" s="44"/>
      <c r="S605" s="44"/>
      <c r="T605" s="44"/>
      <c r="U605" s="44"/>
      <c r="V605" s="44"/>
      <c r="W605" s="44"/>
      <c r="X605" s="44"/>
      <c r="Y605" s="44"/>
      <c r="Z605" s="44"/>
      <c r="AA605" s="44"/>
    </row>
    <row r="606">
      <c r="A606" s="44"/>
      <c r="B606" s="44"/>
      <c r="C606" s="44"/>
      <c r="D606" s="44"/>
      <c r="E606" s="44"/>
      <c r="F606" s="44"/>
      <c r="G606" s="44"/>
      <c r="H606" s="44"/>
      <c r="I606" s="44"/>
      <c r="J606" s="44"/>
      <c r="K606" s="44"/>
      <c r="L606" s="44"/>
      <c r="M606" s="44"/>
      <c r="N606" s="44"/>
      <c r="O606" s="44"/>
      <c r="P606" s="44"/>
      <c r="Q606" s="44"/>
      <c r="R606" s="44"/>
      <c r="S606" s="44"/>
      <c r="T606" s="44"/>
      <c r="U606" s="44"/>
      <c r="V606" s="44"/>
      <c r="W606" s="44"/>
      <c r="X606" s="44"/>
      <c r="Y606" s="44"/>
      <c r="Z606" s="44"/>
      <c r="AA606" s="44"/>
    </row>
    <row r="607">
      <c r="A607" s="44"/>
      <c r="B607" s="44"/>
      <c r="C607" s="44"/>
      <c r="D607" s="44"/>
      <c r="E607" s="44"/>
      <c r="F607" s="44"/>
      <c r="G607" s="44"/>
      <c r="H607" s="44"/>
      <c r="I607" s="44"/>
      <c r="J607" s="44"/>
      <c r="K607" s="44"/>
      <c r="L607" s="44"/>
      <c r="M607" s="44"/>
      <c r="N607" s="44"/>
      <c r="O607" s="44"/>
      <c r="P607" s="44"/>
      <c r="Q607" s="44"/>
      <c r="R607" s="44"/>
      <c r="S607" s="44"/>
      <c r="T607" s="44"/>
      <c r="U607" s="44"/>
      <c r="V607" s="44"/>
      <c r="W607" s="44"/>
      <c r="X607" s="44"/>
      <c r="Y607" s="44"/>
      <c r="Z607" s="44"/>
      <c r="AA607" s="44"/>
    </row>
    <row r="608">
      <c r="A608" s="44"/>
      <c r="B608" s="44"/>
      <c r="C608" s="44"/>
      <c r="D608" s="44"/>
      <c r="E608" s="44"/>
      <c r="F608" s="44"/>
      <c r="G608" s="44"/>
      <c r="H608" s="44"/>
      <c r="I608" s="44"/>
      <c r="J608" s="44"/>
      <c r="K608" s="44"/>
      <c r="L608" s="44"/>
      <c r="M608" s="44"/>
      <c r="N608" s="44"/>
      <c r="O608" s="44"/>
      <c r="P608" s="44"/>
      <c r="Q608" s="44"/>
      <c r="R608" s="44"/>
      <c r="S608" s="44"/>
      <c r="T608" s="44"/>
      <c r="U608" s="44"/>
      <c r="V608" s="44"/>
      <c r="W608" s="44"/>
      <c r="X608" s="44"/>
      <c r="Y608" s="44"/>
      <c r="Z608" s="44"/>
      <c r="AA608" s="44"/>
    </row>
    <row r="609">
      <c r="A609" s="44"/>
      <c r="B609" s="44"/>
      <c r="C609" s="44"/>
      <c r="D609" s="44"/>
      <c r="E609" s="44"/>
      <c r="F609" s="44"/>
      <c r="G609" s="44"/>
      <c r="H609" s="44"/>
      <c r="I609" s="44"/>
      <c r="J609" s="44"/>
      <c r="K609" s="44"/>
      <c r="L609" s="44"/>
      <c r="M609" s="44"/>
      <c r="N609" s="44"/>
      <c r="O609" s="44"/>
      <c r="P609" s="44"/>
      <c r="Q609" s="44"/>
      <c r="R609" s="44"/>
      <c r="S609" s="44"/>
      <c r="T609" s="44"/>
      <c r="U609" s="44"/>
      <c r="V609" s="44"/>
      <c r="W609" s="44"/>
      <c r="X609" s="44"/>
      <c r="Y609" s="44"/>
      <c r="Z609" s="44"/>
      <c r="AA609" s="44"/>
    </row>
    <row r="610">
      <c r="A610" s="44"/>
      <c r="B610" s="44"/>
      <c r="C610" s="44"/>
      <c r="D610" s="44"/>
      <c r="E610" s="44"/>
      <c r="F610" s="44"/>
      <c r="G610" s="44"/>
      <c r="H610" s="44"/>
      <c r="I610" s="44"/>
      <c r="J610" s="44"/>
      <c r="K610" s="44"/>
      <c r="L610" s="44"/>
      <c r="M610" s="44"/>
      <c r="N610" s="44"/>
      <c r="O610" s="44"/>
      <c r="P610" s="44"/>
      <c r="Q610" s="44"/>
      <c r="R610" s="44"/>
      <c r="S610" s="44"/>
      <c r="T610" s="44"/>
      <c r="U610" s="44"/>
      <c r="V610" s="44"/>
      <c r="W610" s="44"/>
      <c r="X610" s="44"/>
      <c r="Y610" s="44"/>
      <c r="Z610" s="44"/>
      <c r="AA610" s="44"/>
    </row>
    <row r="611">
      <c r="A611" s="44"/>
      <c r="B611" s="44"/>
      <c r="C611" s="44"/>
      <c r="D611" s="44"/>
      <c r="E611" s="44"/>
      <c r="F611" s="44"/>
      <c r="G611" s="44"/>
      <c r="H611" s="44"/>
      <c r="I611" s="44"/>
      <c r="J611" s="44"/>
      <c r="K611" s="44"/>
      <c r="L611" s="44"/>
      <c r="M611" s="44"/>
      <c r="N611" s="44"/>
      <c r="O611" s="44"/>
      <c r="P611" s="44"/>
      <c r="Q611" s="44"/>
      <c r="R611" s="44"/>
      <c r="S611" s="44"/>
      <c r="T611" s="44"/>
      <c r="U611" s="44"/>
      <c r="V611" s="44"/>
      <c r="W611" s="44"/>
      <c r="X611" s="44"/>
      <c r="Y611" s="44"/>
      <c r="Z611" s="44"/>
      <c r="AA611" s="44"/>
    </row>
    <row r="612">
      <c r="A612" s="44"/>
      <c r="B612" s="44"/>
      <c r="C612" s="44"/>
      <c r="D612" s="44"/>
      <c r="E612" s="44"/>
      <c r="F612" s="44"/>
      <c r="G612" s="44"/>
      <c r="H612" s="44"/>
      <c r="I612" s="44"/>
      <c r="J612" s="44"/>
      <c r="K612" s="44"/>
      <c r="L612" s="44"/>
      <c r="M612" s="44"/>
      <c r="N612" s="44"/>
      <c r="O612" s="44"/>
      <c r="P612" s="44"/>
      <c r="Q612" s="44"/>
      <c r="R612" s="44"/>
      <c r="S612" s="44"/>
      <c r="T612" s="44"/>
      <c r="U612" s="44"/>
      <c r="V612" s="44"/>
      <c r="W612" s="44"/>
      <c r="X612" s="44"/>
      <c r="Y612" s="44"/>
      <c r="Z612" s="44"/>
      <c r="AA612" s="44"/>
    </row>
    <row r="613">
      <c r="A613" s="44"/>
      <c r="B613" s="44"/>
      <c r="C613" s="44"/>
      <c r="D613" s="44"/>
      <c r="E613" s="44"/>
      <c r="F613" s="44"/>
      <c r="G613" s="44"/>
      <c r="H613" s="44"/>
      <c r="I613" s="44"/>
      <c r="J613" s="44"/>
      <c r="K613" s="44"/>
      <c r="L613" s="44"/>
      <c r="M613" s="44"/>
      <c r="N613" s="44"/>
      <c r="O613" s="44"/>
      <c r="P613" s="44"/>
      <c r="Q613" s="44"/>
      <c r="R613" s="44"/>
      <c r="S613" s="44"/>
      <c r="T613" s="44"/>
      <c r="U613" s="44"/>
      <c r="V613" s="44"/>
      <c r="W613" s="44"/>
      <c r="X613" s="44"/>
      <c r="Y613" s="44"/>
      <c r="Z613" s="44"/>
      <c r="AA613" s="44"/>
    </row>
    <row r="614">
      <c r="A614" s="44"/>
      <c r="B614" s="44"/>
      <c r="C614" s="44"/>
      <c r="D614" s="44"/>
      <c r="E614" s="44"/>
      <c r="F614" s="44"/>
      <c r="G614" s="44"/>
      <c r="H614" s="44"/>
      <c r="I614" s="44"/>
      <c r="J614" s="44"/>
      <c r="K614" s="44"/>
      <c r="L614" s="44"/>
      <c r="M614" s="44"/>
      <c r="N614" s="44"/>
      <c r="O614" s="44"/>
      <c r="P614" s="44"/>
      <c r="Q614" s="44"/>
      <c r="R614" s="44"/>
      <c r="S614" s="44"/>
      <c r="T614" s="44"/>
      <c r="U614" s="44"/>
      <c r="V614" s="44"/>
      <c r="W614" s="44"/>
      <c r="X614" s="44"/>
      <c r="Y614" s="44"/>
      <c r="Z614" s="44"/>
      <c r="AA614" s="44"/>
    </row>
    <row r="615">
      <c r="A615" s="44"/>
      <c r="B615" s="44"/>
      <c r="C615" s="44"/>
      <c r="D615" s="44"/>
      <c r="E615" s="44"/>
      <c r="F615" s="44"/>
      <c r="G615" s="44"/>
      <c r="H615" s="44"/>
      <c r="I615" s="44"/>
      <c r="J615" s="44"/>
      <c r="K615" s="44"/>
      <c r="L615" s="44"/>
      <c r="M615" s="44"/>
      <c r="N615" s="44"/>
      <c r="O615" s="44"/>
      <c r="P615" s="44"/>
      <c r="Q615" s="44"/>
      <c r="R615" s="44"/>
      <c r="S615" s="44"/>
      <c r="T615" s="44"/>
      <c r="U615" s="44"/>
      <c r="V615" s="44"/>
      <c r="W615" s="44"/>
      <c r="X615" s="44"/>
      <c r="Y615" s="44"/>
      <c r="Z615" s="44"/>
      <c r="AA615" s="44"/>
    </row>
    <row r="616">
      <c r="A616" s="44"/>
      <c r="B616" s="44"/>
      <c r="C616" s="44"/>
      <c r="D616" s="44"/>
      <c r="E616" s="44"/>
      <c r="F616" s="44"/>
      <c r="G616" s="44"/>
      <c r="H616" s="44"/>
      <c r="I616" s="44"/>
      <c r="J616" s="44"/>
      <c r="K616" s="44"/>
      <c r="L616" s="44"/>
      <c r="M616" s="44"/>
      <c r="N616" s="44"/>
      <c r="O616" s="44"/>
      <c r="P616" s="44"/>
      <c r="Q616" s="44"/>
      <c r="R616" s="44"/>
      <c r="S616" s="44"/>
      <c r="T616" s="44"/>
      <c r="U616" s="44"/>
      <c r="V616" s="44"/>
      <c r="W616" s="44"/>
      <c r="X616" s="44"/>
      <c r="Y616" s="44"/>
      <c r="Z616" s="44"/>
      <c r="AA616" s="44"/>
    </row>
    <row r="617">
      <c r="A617" s="44"/>
      <c r="B617" s="44"/>
      <c r="C617" s="44"/>
      <c r="D617" s="44"/>
      <c r="E617" s="44"/>
      <c r="F617" s="44"/>
      <c r="G617" s="44"/>
      <c r="H617" s="44"/>
      <c r="I617" s="44"/>
      <c r="J617" s="44"/>
      <c r="K617" s="44"/>
      <c r="L617" s="44"/>
      <c r="M617" s="44"/>
      <c r="N617" s="44"/>
      <c r="O617" s="44"/>
      <c r="P617" s="44"/>
      <c r="Q617" s="44"/>
      <c r="R617" s="44"/>
      <c r="S617" s="44"/>
      <c r="T617" s="44"/>
      <c r="U617" s="44"/>
      <c r="V617" s="44"/>
      <c r="W617" s="44"/>
      <c r="X617" s="44"/>
      <c r="Y617" s="44"/>
      <c r="Z617" s="44"/>
      <c r="AA617" s="44"/>
    </row>
    <row r="618">
      <c r="A618" s="44"/>
      <c r="B618" s="44"/>
      <c r="C618" s="44"/>
      <c r="D618" s="44"/>
      <c r="E618" s="44"/>
      <c r="F618" s="44"/>
      <c r="G618" s="44"/>
      <c r="H618" s="44"/>
      <c r="I618" s="44"/>
      <c r="J618" s="44"/>
      <c r="K618" s="44"/>
      <c r="L618" s="44"/>
      <c r="M618" s="44"/>
      <c r="N618" s="44"/>
      <c r="O618" s="44"/>
      <c r="P618" s="44"/>
      <c r="Q618" s="44"/>
      <c r="R618" s="44"/>
      <c r="S618" s="44"/>
      <c r="T618" s="44"/>
      <c r="U618" s="44"/>
      <c r="V618" s="44"/>
      <c r="W618" s="44"/>
      <c r="X618" s="44"/>
      <c r="Y618" s="44"/>
      <c r="Z618" s="44"/>
      <c r="AA618" s="44"/>
    </row>
    <row r="619">
      <c r="A619" s="44"/>
      <c r="B619" s="44"/>
      <c r="C619" s="44"/>
      <c r="D619" s="44"/>
      <c r="E619" s="44"/>
      <c r="F619" s="44"/>
      <c r="G619" s="44"/>
      <c r="H619" s="44"/>
      <c r="I619" s="44"/>
      <c r="J619" s="44"/>
      <c r="K619" s="44"/>
      <c r="L619" s="44"/>
      <c r="M619" s="44"/>
      <c r="N619" s="44"/>
      <c r="O619" s="44"/>
      <c r="P619" s="44"/>
      <c r="Q619" s="44"/>
      <c r="R619" s="44"/>
      <c r="S619" s="44"/>
      <c r="T619" s="44"/>
      <c r="U619" s="44"/>
      <c r="V619" s="44"/>
      <c r="W619" s="44"/>
      <c r="X619" s="44"/>
      <c r="Y619" s="44"/>
      <c r="Z619" s="44"/>
      <c r="AA619" s="44"/>
    </row>
    <row r="620">
      <c r="A620" s="44"/>
      <c r="B620" s="44"/>
      <c r="C620" s="44"/>
      <c r="D620" s="44"/>
      <c r="E620" s="44"/>
      <c r="F620" s="44"/>
      <c r="G620" s="44"/>
      <c r="H620" s="44"/>
      <c r="I620" s="44"/>
      <c r="J620" s="44"/>
      <c r="K620" s="44"/>
      <c r="L620" s="44"/>
      <c r="M620" s="44"/>
      <c r="N620" s="44"/>
      <c r="O620" s="44"/>
      <c r="P620" s="44"/>
      <c r="Q620" s="44"/>
      <c r="R620" s="44"/>
      <c r="S620" s="44"/>
      <c r="T620" s="44"/>
      <c r="U620" s="44"/>
      <c r="V620" s="44"/>
      <c r="W620" s="44"/>
      <c r="X620" s="44"/>
      <c r="Y620" s="44"/>
      <c r="Z620" s="44"/>
      <c r="AA620" s="44"/>
    </row>
    <row r="621">
      <c r="A621" s="44"/>
      <c r="B621" s="44"/>
      <c r="C621" s="44"/>
      <c r="D621" s="44"/>
      <c r="E621" s="44"/>
      <c r="F621" s="44"/>
      <c r="G621" s="44"/>
      <c r="H621" s="44"/>
      <c r="I621" s="44"/>
      <c r="J621" s="44"/>
      <c r="K621" s="44"/>
      <c r="L621" s="44"/>
      <c r="M621" s="44"/>
      <c r="N621" s="44"/>
      <c r="O621" s="44"/>
      <c r="P621" s="44"/>
      <c r="Q621" s="44"/>
      <c r="R621" s="44"/>
      <c r="S621" s="44"/>
      <c r="T621" s="44"/>
      <c r="U621" s="44"/>
      <c r="V621" s="44"/>
      <c r="W621" s="44"/>
      <c r="X621" s="44"/>
      <c r="Y621" s="44"/>
      <c r="Z621" s="44"/>
      <c r="AA621" s="44"/>
    </row>
    <row r="622">
      <c r="A622" s="44"/>
      <c r="B622" s="44"/>
      <c r="C622" s="44"/>
      <c r="D622" s="44"/>
      <c r="E622" s="44"/>
      <c r="F622" s="44"/>
      <c r="G622" s="44"/>
      <c r="H622" s="44"/>
      <c r="I622" s="44"/>
      <c r="J622" s="44"/>
      <c r="K622" s="44"/>
      <c r="L622" s="44"/>
      <c r="M622" s="44"/>
      <c r="N622" s="44"/>
      <c r="O622" s="44"/>
      <c r="P622" s="44"/>
      <c r="Q622" s="44"/>
      <c r="R622" s="44"/>
      <c r="S622" s="44"/>
      <c r="T622" s="44"/>
      <c r="U622" s="44"/>
      <c r="V622" s="44"/>
      <c r="W622" s="44"/>
      <c r="X622" s="44"/>
      <c r="Y622" s="44"/>
      <c r="Z622" s="44"/>
      <c r="AA622" s="44"/>
    </row>
    <row r="623">
      <c r="A623" s="44"/>
      <c r="B623" s="44"/>
      <c r="C623" s="44"/>
      <c r="D623" s="44"/>
      <c r="E623" s="44"/>
      <c r="F623" s="44"/>
      <c r="G623" s="44"/>
      <c r="H623" s="44"/>
      <c r="I623" s="44"/>
      <c r="J623" s="44"/>
      <c r="K623" s="44"/>
      <c r="L623" s="44"/>
      <c r="M623" s="44"/>
      <c r="N623" s="44"/>
      <c r="O623" s="44"/>
      <c r="P623" s="44"/>
      <c r="Q623" s="44"/>
      <c r="R623" s="44"/>
      <c r="S623" s="44"/>
      <c r="T623" s="44"/>
      <c r="U623" s="44"/>
      <c r="V623" s="44"/>
      <c r="W623" s="44"/>
      <c r="X623" s="44"/>
      <c r="Y623" s="44"/>
      <c r="Z623" s="44"/>
      <c r="AA623" s="44"/>
    </row>
    <row r="624">
      <c r="A624" s="44"/>
      <c r="B624" s="44"/>
      <c r="C624" s="44"/>
      <c r="D624" s="44"/>
      <c r="E624" s="44"/>
      <c r="F624" s="44"/>
      <c r="G624" s="44"/>
      <c r="H624" s="44"/>
      <c r="I624" s="44"/>
      <c r="J624" s="44"/>
      <c r="K624" s="44"/>
      <c r="L624" s="44"/>
      <c r="M624" s="44"/>
      <c r="N624" s="44"/>
      <c r="O624" s="44"/>
      <c r="P624" s="44"/>
      <c r="Q624" s="44"/>
      <c r="R624" s="44"/>
      <c r="S624" s="44"/>
      <c r="T624" s="44"/>
      <c r="U624" s="44"/>
      <c r="V624" s="44"/>
      <c r="W624" s="44"/>
      <c r="X624" s="44"/>
      <c r="Y624" s="44"/>
      <c r="Z624" s="44"/>
      <c r="AA624" s="44"/>
    </row>
    <row r="625">
      <c r="A625" s="44"/>
      <c r="B625" s="44"/>
      <c r="C625" s="44"/>
      <c r="D625" s="44"/>
      <c r="E625" s="44"/>
      <c r="F625" s="44"/>
      <c r="G625" s="44"/>
      <c r="H625" s="44"/>
      <c r="I625" s="44"/>
      <c r="J625" s="44"/>
      <c r="K625" s="44"/>
      <c r="L625" s="44"/>
      <c r="M625" s="44"/>
      <c r="N625" s="44"/>
      <c r="O625" s="44"/>
      <c r="P625" s="44"/>
      <c r="Q625" s="44"/>
      <c r="R625" s="44"/>
      <c r="S625" s="44"/>
      <c r="T625" s="44"/>
      <c r="U625" s="44"/>
      <c r="V625" s="44"/>
      <c r="W625" s="44"/>
      <c r="X625" s="44"/>
      <c r="Y625" s="44"/>
      <c r="Z625" s="44"/>
      <c r="AA625" s="44"/>
    </row>
    <row r="626">
      <c r="A626" s="44"/>
      <c r="B626" s="44"/>
      <c r="C626" s="44"/>
      <c r="D626" s="44"/>
      <c r="E626" s="44"/>
      <c r="F626" s="44"/>
      <c r="G626" s="44"/>
      <c r="H626" s="44"/>
      <c r="I626" s="44"/>
      <c r="J626" s="44"/>
      <c r="K626" s="44"/>
      <c r="L626" s="44"/>
      <c r="M626" s="44"/>
      <c r="N626" s="44"/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  <c r="Z626" s="44"/>
      <c r="AA626" s="44"/>
    </row>
    <row r="627">
      <c r="A627" s="44"/>
      <c r="B627" s="44"/>
      <c r="C627" s="44"/>
      <c r="D627" s="44"/>
      <c r="E627" s="44"/>
      <c r="F627" s="44"/>
      <c r="G627" s="44"/>
      <c r="H627" s="44"/>
      <c r="I627" s="44"/>
      <c r="J627" s="44"/>
      <c r="K627" s="44"/>
      <c r="L627" s="44"/>
      <c r="M627" s="44"/>
      <c r="N627" s="44"/>
      <c r="O627" s="44"/>
      <c r="P627" s="44"/>
      <c r="Q627" s="44"/>
      <c r="R627" s="44"/>
      <c r="S627" s="44"/>
      <c r="T627" s="44"/>
      <c r="U627" s="44"/>
      <c r="V627" s="44"/>
      <c r="W627" s="44"/>
      <c r="X627" s="44"/>
      <c r="Y627" s="44"/>
      <c r="Z627" s="44"/>
      <c r="AA627" s="44"/>
    </row>
    <row r="628">
      <c r="A628" s="44"/>
      <c r="B628" s="44"/>
      <c r="C628" s="44"/>
      <c r="D628" s="44"/>
      <c r="E628" s="44"/>
      <c r="F628" s="44"/>
      <c r="G628" s="44"/>
      <c r="H628" s="44"/>
      <c r="I628" s="44"/>
      <c r="J628" s="44"/>
      <c r="K628" s="44"/>
      <c r="L628" s="44"/>
      <c r="M628" s="44"/>
      <c r="N628" s="44"/>
      <c r="O628" s="44"/>
      <c r="P628" s="44"/>
      <c r="Q628" s="44"/>
      <c r="R628" s="44"/>
      <c r="S628" s="44"/>
      <c r="T628" s="44"/>
      <c r="U628" s="44"/>
      <c r="V628" s="44"/>
      <c r="W628" s="44"/>
      <c r="X628" s="44"/>
      <c r="Y628" s="44"/>
      <c r="Z628" s="44"/>
      <c r="AA628" s="44"/>
    </row>
    <row r="629">
      <c r="A629" s="44"/>
      <c r="B629" s="44"/>
      <c r="C629" s="44"/>
      <c r="D629" s="44"/>
      <c r="E629" s="44"/>
      <c r="F629" s="44"/>
      <c r="G629" s="44"/>
      <c r="H629" s="44"/>
      <c r="I629" s="44"/>
      <c r="J629" s="44"/>
      <c r="K629" s="44"/>
      <c r="L629" s="44"/>
      <c r="M629" s="44"/>
      <c r="N629" s="44"/>
      <c r="O629" s="44"/>
      <c r="P629" s="44"/>
      <c r="Q629" s="44"/>
      <c r="R629" s="44"/>
      <c r="S629" s="44"/>
      <c r="T629" s="44"/>
      <c r="U629" s="44"/>
      <c r="V629" s="44"/>
      <c r="W629" s="44"/>
      <c r="X629" s="44"/>
      <c r="Y629" s="44"/>
      <c r="Z629" s="44"/>
      <c r="AA629" s="44"/>
    </row>
    <row r="630">
      <c r="A630" s="44"/>
      <c r="B630" s="44"/>
      <c r="C630" s="44"/>
      <c r="D630" s="44"/>
      <c r="E630" s="44"/>
      <c r="F630" s="44"/>
      <c r="G630" s="44"/>
      <c r="H630" s="44"/>
      <c r="I630" s="44"/>
      <c r="J630" s="44"/>
      <c r="K630" s="44"/>
      <c r="L630" s="44"/>
      <c r="M630" s="44"/>
      <c r="N630" s="44"/>
      <c r="O630" s="44"/>
      <c r="P630" s="44"/>
      <c r="Q630" s="44"/>
      <c r="R630" s="44"/>
      <c r="S630" s="44"/>
      <c r="T630" s="44"/>
      <c r="U630" s="44"/>
      <c r="V630" s="44"/>
      <c r="W630" s="44"/>
      <c r="X630" s="44"/>
      <c r="Y630" s="44"/>
      <c r="Z630" s="44"/>
      <c r="AA630" s="44"/>
    </row>
    <row r="631">
      <c r="A631" s="44"/>
      <c r="B631" s="44"/>
      <c r="C631" s="44"/>
      <c r="D631" s="44"/>
      <c r="E631" s="44"/>
      <c r="F631" s="44"/>
      <c r="G631" s="44"/>
      <c r="H631" s="44"/>
      <c r="I631" s="44"/>
      <c r="J631" s="44"/>
      <c r="K631" s="44"/>
      <c r="L631" s="44"/>
      <c r="M631" s="44"/>
      <c r="N631" s="44"/>
      <c r="O631" s="44"/>
      <c r="P631" s="44"/>
      <c r="Q631" s="44"/>
      <c r="R631" s="44"/>
      <c r="S631" s="44"/>
      <c r="T631" s="44"/>
      <c r="U631" s="44"/>
      <c r="V631" s="44"/>
      <c r="W631" s="44"/>
      <c r="X631" s="44"/>
      <c r="Y631" s="44"/>
      <c r="Z631" s="44"/>
      <c r="AA631" s="44"/>
    </row>
    <row r="632">
      <c r="A632" s="44"/>
      <c r="B632" s="44"/>
      <c r="C632" s="44"/>
      <c r="D632" s="44"/>
      <c r="E632" s="44"/>
      <c r="F632" s="44"/>
      <c r="G632" s="44"/>
      <c r="H632" s="44"/>
      <c r="I632" s="44"/>
      <c r="J632" s="44"/>
      <c r="K632" s="44"/>
      <c r="L632" s="44"/>
      <c r="M632" s="44"/>
      <c r="N632" s="44"/>
      <c r="O632" s="44"/>
      <c r="P632" s="44"/>
      <c r="Q632" s="44"/>
      <c r="R632" s="44"/>
      <c r="S632" s="44"/>
      <c r="T632" s="44"/>
      <c r="U632" s="44"/>
      <c r="V632" s="44"/>
      <c r="W632" s="44"/>
      <c r="X632" s="44"/>
      <c r="Y632" s="44"/>
      <c r="Z632" s="44"/>
      <c r="AA632" s="44"/>
    </row>
    <row r="633">
      <c r="A633" s="44"/>
      <c r="B633" s="44"/>
      <c r="C633" s="44"/>
      <c r="D633" s="44"/>
      <c r="E633" s="44"/>
      <c r="F633" s="44"/>
      <c r="G633" s="44"/>
      <c r="H633" s="44"/>
      <c r="I633" s="44"/>
      <c r="J633" s="44"/>
      <c r="K633" s="44"/>
      <c r="L633" s="44"/>
      <c r="M633" s="44"/>
      <c r="N633" s="44"/>
      <c r="O633" s="44"/>
      <c r="P633" s="44"/>
      <c r="Q633" s="44"/>
      <c r="R633" s="44"/>
      <c r="S633" s="44"/>
      <c r="T633" s="44"/>
      <c r="U633" s="44"/>
      <c r="V633" s="44"/>
      <c r="W633" s="44"/>
      <c r="X633" s="44"/>
      <c r="Y633" s="44"/>
      <c r="Z633" s="44"/>
      <c r="AA633" s="44"/>
    </row>
    <row r="634">
      <c r="A634" s="44"/>
      <c r="B634" s="44"/>
      <c r="C634" s="44"/>
      <c r="D634" s="44"/>
      <c r="E634" s="44"/>
      <c r="F634" s="44"/>
      <c r="G634" s="44"/>
      <c r="H634" s="44"/>
      <c r="I634" s="44"/>
      <c r="J634" s="44"/>
      <c r="K634" s="44"/>
      <c r="L634" s="44"/>
      <c r="M634" s="44"/>
      <c r="N634" s="44"/>
      <c r="O634" s="44"/>
      <c r="P634" s="44"/>
      <c r="Q634" s="44"/>
      <c r="R634" s="44"/>
      <c r="S634" s="44"/>
      <c r="T634" s="44"/>
      <c r="U634" s="44"/>
      <c r="V634" s="44"/>
      <c r="W634" s="44"/>
      <c r="X634" s="44"/>
      <c r="Y634" s="44"/>
      <c r="Z634" s="44"/>
      <c r="AA634" s="44"/>
    </row>
    <row r="635">
      <c r="A635" s="44"/>
      <c r="B635" s="44"/>
      <c r="C635" s="44"/>
      <c r="D635" s="44"/>
      <c r="E635" s="44"/>
      <c r="F635" s="44"/>
      <c r="G635" s="44"/>
      <c r="H635" s="44"/>
      <c r="I635" s="44"/>
      <c r="J635" s="44"/>
      <c r="K635" s="44"/>
      <c r="L635" s="44"/>
      <c r="M635" s="44"/>
      <c r="N635" s="44"/>
      <c r="O635" s="44"/>
      <c r="P635" s="44"/>
      <c r="Q635" s="44"/>
      <c r="R635" s="44"/>
      <c r="S635" s="44"/>
      <c r="T635" s="44"/>
      <c r="U635" s="44"/>
      <c r="V635" s="44"/>
      <c r="W635" s="44"/>
      <c r="X635" s="44"/>
      <c r="Y635" s="44"/>
      <c r="Z635" s="44"/>
      <c r="AA635" s="44"/>
    </row>
    <row r="636">
      <c r="A636" s="44"/>
      <c r="B636" s="44"/>
      <c r="C636" s="44"/>
      <c r="D636" s="44"/>
      <c r="E636" s="44"/>
      <c r="F636" s="44"/>
      <c r="G636" s="44"/>
      <c r="H636" s="44"/>
      <c r="I636" s="44"/>
      <c r="J636" s="44"/>
      <c r="K636" s="44"/>
      <c r="L636" s="44"/>
      <c r="M636" s="44"/>
      <c r="N636" s="44"/>
      <c r="O636" s="44"/>
      <c r="P636" s="44"/>
      <c r="Q636" s="44"/>
      <c r="R636" s="44"/>
      <c r="S636" s="44"/>
      <c r="T636" s="44"/>
      <c r="U636" s="44"/>
      <c r="V636" s="44"/>
      <c r="W636" s="44"/>
      <c r="X636" s="44"/>
      <c r="Y636" s="44"/>
      <c r="Z636" s="44"/>
      <c r="AA636" s="44"/>
    </row>
    <row r="637">
      <c r="A637" s="44"/>
      <c r="B637" s="44"/>
      <c r="C637" s="44"/>
      <c r="D637" s="44"/>
      <c r="E637" s="44"/>
      <c r="F637" s="44"/>
      <c r="G637" s="44"/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  <c r="S637" s="44"/>
      <c r="T637" s="44"/>
      <c r="U637" s="44"/>
      <c r="V637" s="44"/>
      <c r="W637" s="44"/>
      <c r="X637" s="44"/>
      <c r="Y637" s="44"/>
      <c r="Z637" s="44"/>
      <c r="AA637" s="44"/>
    </row>
    <row r="638">
      <c r="A638" s="44"/>
      <c r="B638" s="44"/>
      <c r="C638" s="44"/>
      <c r="D638" s="44"/>
      <c r="E638" s="44"/>
      <c r="F638" s="44"/>
      <c r="G638" s="44"/>
      <c r="H638" s="44"/>
      <c r="I638" s="44"/>
      <c r="J638" s="44"/>
      <c r="K638" s="44"/>
      <c r="L638" s="44"/>
      <c r="M638" s="44"/>
      <c r="N638" s="44"/>
      <c r="O638" s="44"/>
      <c r="P638" s="44"/>
      <c r="Q638" s="44"/>
      <c r="R638" s="44"/>
      <c r="S638" s="44"/>
      <c r="T638" s="44"/>
      <c r="U638" s="44"/>
      <c r="V638" s="44"/>
      <c r="W638" s="44"/>
      <c r="X638" s="44"/>
      <c r="Y638" s="44"/>
      <c r="Z638" s="44"/>
      <c r="AA638" s="44"/>
    </row>
    <row r="639">
      <c r="A639" s="44"/>
      <c r="B639" s="44"/>
      <c r="C639" s="44"/>
      <c r="D639" s="44"/>
      <c r="E639" s="44"/>
      <c r="F639" s="44"/>
      <c r="G639" s="44"/>
      <c r="H639" s="44"/>
      <c r="I639" s="44"/>
      <c r="J639" s="44"/>
      <c r="K639" s="44"/>
      <c r="L639" s="44"/>
      <c r="M639" s="44"/>
      <c r="N639" s="44"/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  <c r="Z639" s="44"/>
      <c r="AA639" s="44"/>
    </row>
    <row r="640">
      <c r="A640" s="44"/>
      <c r="B640" s="44"/>
      <c r="C640" s="44"/>
      <c r="D640" s="44"/>
      <c r="E640" s="44"/>
      <c r="F640" s="44"/>
      <c r="G640" s="44"/>
      <c r="H640" s="44"/>
      <c r="I640" s="44"/>
      <c r="J640" s="44"/>
      <c r="K640" s="44"/>
      <c r="L640" s="44"/>
      <c r="M640" s="44"/>
      <c r="N640" s="44"/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  <c r="Z640" s="44"/>
      <c r="AA640" s="44"/>
    </row>
    <row r="641">
      <c r="A641" s="44"/>
      <c r="B641" s="44"/>
      <c r="C641" s="44"/>
      <c r="D641" s="44"/>
      <c r="E641" s="44"/>
      <c r="F641" s="44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  <c r="Z641" s="44"/>
      <c r="AA641" s="44"/>
    </row>
    <row r="642">
      <c r="A642" s="44"/>
      <c r="B642" s="44"/>
      <c r="C642" s="44"/>
      <c r="D642" s="44"/>
      <c r="E642" s="44"/>
      <c r="F642" s="44"/>
      <c r="G642" s="44"/>
      <c r="H642" s="44"/>
      <c r="I642" s="44"/>
      <c r="J642" s="44"/>
      <c r="K642" s="44"/>
      <c r="L642" s="44"/>
      <c r="M642" s="44"/>
      <c r="N642" s="44"/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  <c r="Z642" s="44"/>
      <c r="AA642" s="44"/>
    </row>
    <row r="643">
      <c r="A643" s="44"/>
      <c r="B643" s="44"/>
      <c r="C643" s="44"/>
      <c r="D643" s="44"/>
      <c r="E643" s="44"/>
      <c r="F643" s="44"/>
      <c r="G643" s="44"/>
      <c r="H643" s="44"/>
      <c r="I643" s="44"/>
      <c r="J643" s="44"/>
      <c r="K643" s="44"/>
      <c r="L643" s="44"/>
      <c r="M643" s="44"/>
      <c r="N643" s="44"/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  <c r="Z643" s="44"/>
      <c r="AA643" s="44"/>
    </row>
    <row r="644">
      <c r="A644" s="44"/>
      <c r="B644" s="44"/>
      <c r="C644" s="44"/>
      <c r="D644" s="44"/>
      <c r="E644" s="44"/>
      <c r="F644" s="44"/>
      <c r="G644" s="44"/>
      <c r="H644" s="44"/>
      <c r="I644" s="44"/>
      <c r="J644" s="44"/>
      <c r="K644" s="44"/>
      <c r="L644" s="44"/>
      <c r="M644" s="44"/>
      <c r="N644" s="44"/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  <c r="Z644" s="44"/>
      <c r="AA644" s="44"/>
    </row>
    <row r="645">
      <c r="A645" s="44"/>
      <c r="B645" s="44"/>
      <c r="C645" s="44"/>
      <c r="D645" s="44"/>
      <c r="E645" s="44"/>
      <c r="F645" s="44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  <c r="Z645" s="44"/>
      <c r="AA645" s="44"/>
    </row>
    <row r="646">
      <c r="A646" s="44"/>
      <c r="B646" s="44"/>
      <c r="C646" s="44"/>
      <c r="D646" s="44"/>
      <c r="E646" s="44"/>
      <c r="F646" s="44"/>
      <c r="G646" s="44"/>
      <c r="H646" s="44"/>
      <c r="I646" s="44"/>
      <c r="J646" s="44"/>
      <c r="K646" s="44"/>
      <c r="L646" s="44"/>
      <c r="M646" s="44"/>
      <c r="N646" s="44"/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  <c r="Z646" s="44"/>
      <c r="AA646" s="44"/>
    </row>
    <row r="647">
      <c r="A647" s="44"/>
      <c r="B647" s="44"/>
      <c r="C647" s="44"/>
      <c r="D647" s="44"/>
      <c r="E647" s="44"/>
      <c r="F647" s="44"/>
      <c r="G647" s="44"/>
      <c r="H647" s="44"/>
      <c r="I647" s="44"/>
      <c r="J647" s="44"/>
      <c r="K647" s="44"/>
      <c r="L647" s="44"/>
      <c r="M647" s="44"/>
      <c r="N647" s="44"/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  <c r="Z647" s="44"/>
      <c r="AA647" s="44"/>
    </row>
    <row r="648">
      <c r="A648" s="44"/>
      <c r="B648" s="44"/>
      <c r="C648" s="44"/>
      <c r="D648" s="44"/>
      <c r="E648" s="44"/>
      <c r="F648" s="44"/>
      <c r="G648" s="44"/>
      <c r="H648" s="44"/>
      <c r="I648" s="44"/>
      <c r="J648" s="44"/>
      <c r="K648" s="44"/>
      <c r="L648" s="44"/>
      <c r="M648" s="44"/>
      <c r="N648" s="44"/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  <c r="Z648" s="44"/>
      <c r="AA648" s="44"/>
    </row>
    <row r="649">
      <c r="A649" s="44"/>
      <c r="B649" s="44"/>
      <c r="C649" s="44"/>
      <c r="D649" s="44"/>
      <c r="E649" s="44"/>
      <c r="F649" s="44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  <c r="Z649" s="44"/>
      <c r="AA649" s="44"/>
    </row>
    <row r="650">
      <c r="A650" s="44"/>
      <c r="B650" s="44"/>
      <c r="C650" s="44"/>
      <c r="D650" s="44"/>
      <c r="E650" s="44"/>
      <c r="F650" s="44"/>
      <c r="G650" s="44"/>
      <c r="H650" s="44"/>
      <c r="I650" s="44"/>
      <c r="J650" s="44"/>
      <c r="K650" s="44"/>
      <c r="L650" s="44"/>
      <c r="M650" s="44"/>
      <c r="N650" s="44"/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  <c r="Z650" s="44"/>
      <c r="AA650" s="44"/>
    </row>
    <row r="651">
      <c r="A651" s="44"/>
      <c r="B651" s="44"/>
      <c r="C651" s="44"/>
      <c r="D651" s="44"/>
      <c r="E651" s="44"/>
      <c r="F651" s="44"/>
      <c r="G651" s="44"/>
      <c r="H651" s="44"/>
      <c r="I651" s="44"/>
      <c r="J651" s="44"/>
      <c r="K651" s="44"/>
      <c r="L651" s="44"/>
      <c r="M651" s="44"/>
      <c r="N651" s="44"/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  <c r="Z651" s="44"/>
      <c r="AA651" s="44"/>
    </row>
    <row r="652">
      <c r="A652" s="44"/>
      <c r="B652" s="44"/>
      <c r="C652" s="44"/>
      <c r="D652" s="44"/>
      <c r="E652" s="44"/>
      <c r="F652" s="44"/>
      <c r="G652" s="44"/>
      <c r="H652" s="44"/>
      <c r="I652" s="44"/>
      <c r="J652" s="44"/>
      <c r="K652" s="44"/>
      <c r="L652" s="44"/>
      <c r="M652" s="44"/>
      <c r="N652" s="44"/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  <c r="AA652" s="44"/>
    </row>
    <row r="653">
      <c r="A653" s="44"/>
      <c r="B653" s="44"/>
      <c r="C653" s="44"/>
      <c r="D653" s="44"/>
      <c r="E653" s="44"/>
      <c r="F653" s="44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  <c r="Z653" s="44"/>
      <c r="AA653" s="44"/>
    </row>
    <row r="654">
      <c r="A654" s="44"/>
      <c r="B654" s="44"/>
      <c r="C654" s="44"/>
      <c r="D654" s="44"/>
      <c r="E654" s="44"/>
      <c r="F654" s="44"/>
      <c r="G654" s="44"/>
      <c r="H654" s="44"/>
      <c r="I654" s="44"/>
      <c r="J654" s="44"/>
      <c r="K654" s="44"/>
      <c r="L654" s="44"/>
      <c r="M654" s="44"/>
      <c r="N654" s="44"/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  <c r="Z654" s="44"/>
      <c r="AA654" s="44"/>
    </row>
    <row r="655">
      <c r="A655" s="44"/>
      <c r="B655" s="44"/>
      <c r="C655" s="44"/>
      <c r="D655" s="44"/>
      <c r="E655" s="44"/>
      <c r="F655" s="44"/>
      <c r="G655" s="44"/>
      <c r="H655" s="44"/>
      <c r="I655" s="44"/>
      <c r="J655" s="44"/>
      <c r="K655" s="44"/>
      <c r="L655" s="44"/>
      <c r="M655" s="44"/>
      <c r="N655" s="44"/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  <c r="Z655" s="44"/>
      <c r="AA655" s="44"/>
    </row>
    <row r="656">
      <c r="A656" s="44"/>
      <c r="B656" s="44"/>
      <c r="C656" s="44"/>
      <c r="D656" s="44"/>
      <c r="E656" s="44"/>
      <c r="F656" s="44"/>
      <c r="G656" s="44"/>
      <c r="H656" s="44"/>
      <c r="I656" s="44"/>
      <c r="J656" s="44"/>
      <c r="K656" s="44"/>
      <c r="L656" s="44"/>
      <c r="M656" s="44"/>
      <c r="N656" s="44"/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  <c r="Z656" s="44"/>
      <c r="AA656" s="44"/>
    </row>
    <row r="657">
      <c r="A657" s="44"/>
      <c r="B657" s="44"/>
      <c r="C657" s="44"/>
      <c r="D657" s="44"/>
      <c r="E657" s="44"/>
      <c r="F657" s="44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  <c r="Z657" s="44"/>
      <c r="AA657" s="44"/>
    </row>
    <row r="658">
      <c r="A658" s="44"/>
      <c r="B658" s="44"/>
      <c r="C658" s="44"/>
      <c r="D658" s="44"/>
      <c r="E658" s="44"/>
      <c r="F658" s="44"/>
      <c r="G658" s="44"/>
      <c r="H658" s="44"/>
      <c r="I658" s="44"/>
      <c r="J658" s="44"/>
      <c r="K658" s="44"/>
      <c r="L658" s="44"/>
      <c r="M658" s="44"/>
      <c r="N658" s="44"/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  <c r="Z658" s="44"/>
      <c r="AA658" s="44"/>
    </row>
    <row r="659">
      <c r="A659" s="44"/>
      <c r="B659" s="44"/>
      <c r="C659" s="44"/>
      <c r="D659" s="44"/>
      <c r="E659" s="44"/>
      <c r="F659" s="44"/>
      <c r="G659" s="44"/>
      <c r="H659" s="44"/>
      <c r="I659" s="44"/>
      <c r="J659" s="44"/>
      <c r="K659" s="44"/>
      <c r="L659" s="44"/>
      <c r="M659" s="44"/>
      <c r="N659" s="44"/>
      <c r="O659" s="44"/>
      <c r="P659" s="44"/>
      <c r="Q659" s="44"/>
      <c r="R659" s="44"/>
      <c r="S659" s="44"/>
      <c r="T659" s="44"/>
      <c r="U659" s="44"/>
      <c r="V659" s="44"/>
      <c r="W659" s="44"/>
      <c r="X659" s="44"/>
      <c r="Y659" s="44"/>
      <c r="Z659" s="44"/>
      <c r="AA659" s="44"/>
    </row>
    <row r="660">
      <c r="A660" s="44"/>
      <c r="B660" s="44"/>
      <c r="C660" s="44"/>
      <c r="D660" s="44"/>
      <c r="E660" s="44"/>
      <c r="F660" s="44"/>
      <c r="G660" s="44"/>
      <c r="H660" s="44"/>
      <c r="I660" s="44"/>
      <c r="J660" s="44"/>
      <c r="K660" s="44"/>
      <c r="L660" s="44"/>
      <c r="M660" s="44"/>
      <c r="N660" s="44"/>
      <c r="O660" s="44"/>
      <c r="P660" s="44"/>
      <c r="Q660" s="44"/>
      <c r="R660" s="44"/>
      <c r="S660" s="44"/>
      <c r="T660" s="44"/>
      <c r="U660" s="44"/>
      <c r="V660" s="44"/>
      <c r="W660" s="44"/>
      <c r="X660" s="44"/>
      <c r="Y660" s="44"/>
      <c r="Z660" s="44"/>
      <c r="AA660" s="44"/>
    </row>
    <row r="661">
      <c r="A661" s="44"/>
      <c r="B661" s="44"/>
      <c r="C661" s="44"/>
      <c r="D661" s="44"/>
      <c r="E661" s="44"/>
      <c r="F661" s="44"/>
      <c r="G661" s="44"/>
      <c r="H661" s="44"/>
      <c r="I661" s="44"/>
      <c r="J661" s="44"/>
      <c r="K661" s="44"/>
      <c r="L661" s="44"/>
      <c r="M661" s="44"/>
      <c r="N661" s="44"/>
      <c r="O661" s="44"/>
      <c r="P661" s="44"/>
      <c r="Q661" s="44"/>
      <c r="R661" s="44"/>
      <c r="S661" s="44"/>
      <c r="T661" s="44"/>
      <c r="U661" s="44"/>
      <c r="V661" s="44"/>
      <c r="W661" s="44"/>
      <c r="X661" s="44"/>
      <c r="Y661" s="44"/>
      <c r="Z661" s="44"/>
      <c r="AA661" s="44"/>
    </row>
    <row r="662">
      <c r="A662" s="44"/>
      <c r="B662" s="44"/>
      <c r="C662" s="44"/>
      <c r="D662" s="44"/>
      <c r="E662" s="44"/>
      <c r="F662" s="44"/>
      <c r="G662" s="44"/>
      <c r="H662" s="44"/>
      <c r="I662" s="44"/>
      <c r="J662" s="44"/>
      <c r="K662" s="44"/>
      <c r="L662" s="44"/>
      <c r="M662" s="44"/>
      <c r="N662" s="44"/>
      <c r="O662" s="44"/>
      <c r="P662" s="44"/>
      <c r="Q662" s="44"/>
      <c r="R662" s="44"/>
      <c r="S662" s="44"/>
      <c r="T662" s="44"/>
      <c r="U662" s="44"/>
      <c r="V662" s="44"/>
      <c r="W662" s="44"/>
      <c r="X662" s="44"/>
      <c r="Y662" s="44"/>
      <c r="Z662" s="44"/>
      <c r="AA662" s="44"/>
    </row>
    <row r="663">
      <c r="A663" s="44"/>
      <c r="B663" s="44"/>
      <c r="C663" s="44"/>
      <c r="D663" s="44"/>
      <c r="E663" s="44"/>
      <c r="F663" s="44"/>
      <c r="G663" s="44"/>
      <c r="H663" s="44"/>
      <c r="I663" s="44"/>
      <c r="J663" s="44"/>
      <c r="K663" s="44"/>
      <c r="L663" s="44"/>
      <c r="M663" s="44"/>
      <c r="N663" s="44"/>
      <c r="O663" s="44"/>
      <c r="P663" s="44"/>
      <c r="Q663" s="44"/>
      <c r="R663" s="44"/>
      <c r="S663" s="44"/>
      <c r="T663" s="44"/>
      <c r="U663" s="44"/>
      <c r="V663" s="44"/>
      <c r="W663" s="44"/>
      <c r="X663" s="44"/>
      <c r="Y663" s="44"/>
      <c r="Z663" s="44"/>
      <c r="AA663" s="44"/>
    </row>
    <row r="664">
      <c r="A664" s="44"/>
      <c r="B664" s="44"/>
      <c r="C664" s="44"/>
      <c r="D664" s="44"/>
      <c r="E664" s="44"/>
      <c r="F664" s="44"/>
      <c r="G664" s="44"/>
      <c r="H664" s="44"/>
      <c r="I664" s="44"/>
      <c r="J664" s="44"/>
      <c r="K664" s="44"/>
      <c r="L664" s="44"/>
      <c r="M664" s="44"/>
      <c r="N664" s="44"/>
      <c r="O664" s="44"/>
      <c r="P664" s="44"/>
      <c r="Q664" s="44"/>
      <c r="R664" s="44"/>
      <c r="S664" s="44"/>
      <c r="T664" s="44"/>
      <c r="U664" s="44"/>
      <c r="V664" s="44"/>
      <c r="W664" s="44"/>
      <c r="X664" s="44"/>
      <c r="Y664" s="44"/>
      <c r="Z664" s="44"/>
      <c r="AA664" s="44"/>
    </row>
    <row r="665">
      <c r="A665" s="44"/>
      <c r="B665" s="44"/>
      <c r="C665" s="44"/>
      <c r="D665" s="44"/>
      <c r="E665" s="44"/>
      <c r="F665" s="44"/>
      <c r="G665" s="44"/>
      <c r="H665" s="44"/>
      <c r="I665" s="44"/>
      <c r="J665" s="44"/>
      <c r="K665" s="44"/>
      <c r="L665" s="44"/>
      <c r="M665" s="44"/>
      <c r="N665" s="44"/>
      <c r="O665" s="44"/>
      <c r="P665" s="44"/>
      <c r="Q665" s="44"/>
      <c r="R665" s="44"/>
      <c r="S665" s="44"/>
      <c r="T665" s="44"/>
      <c r="U665" s="44"/>
      <c r="V665" s="44"/>
      <c r="W665" s="44"/>
      <c r="X665" s="44"/>
      <c r="Y665" s="44"/>
      <c r="Z665" s="44"/>
      <c r="AA665" s="44"/>
    </row>
    <row r="666">
      <c r="A666" s="44"/>
      <c r="B666" s="44"/>
      <c r="C666" s="44"/>
      <c r="D666" s="44"/>
      <c r="E666" s="44"/>
      <c r="F666" s="44"/>
      <c r="G666" s="44"/>
      <c r="H666" s="44"/>
      <c r="I666" s="44"/>
      <c r="J666" s="44"/>
      <c r="K666" s="44"/>
      <c r="L666" s="44"/>
      <c r="M666" s="44"/>
      <c r="N666" s="44"/>
      <c r="O666" s="44"/>
      <c r="P666" s="44"/>
      <c r="Q666" s="44"/>
      <c r="R666" s="44"/>
      <c r="S666" s="44"/>
      <c r="T666" s="44"/>
      <c r="U666" s="44"/>
      <c r="V666" s="44"/>
      <c r="W666" s="44"/>
      <c r="X666" s="44"/>
      <c r="Y666" s="44"/>
      <c r="Z666" s="44"/>
      <c r="AA666" s="44"/>
    </row>
    <row r="667">
      <c r="A667" s="44"/>
      <c r="B667" s="44"/>
      <c r="C667" s="44"/>
      <c r="D667" s="44"/>
      <c r="E667" s="44"/>
      <c r="F667" s="44"/>
      <c r="G667" s="44"/>
      <c r="H667" s="44"/>
      <c r="I667" s="44"/>
      <c r="J667" s="44"/>
      <c r="K667" s="44"/>
      <c r="L667" s="44"/>
      <c r="M667" s="44"/>
      <c r="N667" s="44"/>
      <c r="O667" s="44"/>
      <c r="P667" s="44"/>
      <c r="Q667" s="44"/>
      <c r="R667" s="44"/>
      <c r="S667" s="44"/>
      <c r="T667" s="44"/>
      <c r="U667" s="44"/>
      <c r="V667" s="44"/>
      <c r="W667" s="44"/>
      <c r="X667" s="44"/>
      <c r="Y667" s="44"/>
      <c r="Z667" s="44"/>
      <c r="AA667" s="44"/>
    </row>
    <row r="668">
      <c r="A668" s="44"/>
      <c r="B668" s="44"/>
      <c r="C668" s="44"/>
      <c r="D668" s="44"/>
      <c r="E668" s="44"/>
      <c r="F668" s="44"/>
      <c r="G668" s="44"/>
      <c r="H668" s="44"/>
      <c r="I668" s="44"/>
      <c r="J668" s="44"/>
      <c r="K668" s="44"/>
      <c r="L668" s="44"/>
      <c r="M668" s="44"/>
      <c r="N668" s="44"/>
      <c r="O668" s="44"/>
      <c r="P668" s="44"/>
      <c r="Q668" s="44"/>
      <c r="R668" s="44"/>
      <c r="S668" s="44"/>
      <c r="T668" s="44"/>
      <c r="U668" s="44"/>
      <c r="V668" s="44"/>
      <c r="W668" s="44"/>
      <c r="X668" s="44"/>
      <c r="Y668" s="44"/>
      <c r="Z668" s="44"/>
      <c r="AA668" s="44"/>
    </row>
    <row r="669">
      <c r="A669" s="44"/>
      <c r="B669" s="44"/>
      <c r="C669" s="44"/>
      <c r="D669" s="44"/>
      <c r="E669" s="44"/>
      <c r="F669" s="44"/>
      <c r="G669" s="44"/>
      <c r="H669" s="44"/>
      <c r="I669" s="44"/>
      <c r="J669" s="44"/>
      <c r="K669" s="44"/>
      <c r="L669" s="44"/>
      <c r="M669" s="44"/>
      <c r="N669" s="44"/>
      <c r="O669" s="44"/>
      <c r="P669" s="44"/>
      <c r="Q669" s="44"/>
      <c r="R669" s="44"/>
      <c r="S669" s="44"/>
      <c r="T669" s="44"/>
      <c r="U669" s="44"/>
      <c r="V669" s="44"/>
      <c r="W669" s="44"/>
      <c r="X669" s="44"/>
      <c r="Y669" s="44"/>
      <c r="Z669" s="44"/>
      <c r="AA669" s="44"/>
    </row>
    <row r="670">
      <c r="A670" s="44"/>
      <c r="B670" s="44"/>
      <c r="C670" s="44"/>
      <c r="D670" s="44"/>
      <c r="E670" s="44"/>
      <c r="F670" s="44"/>
      <c r="G670" s="44"/>
      <c r="H670" s="44"/>
      <c r="I670" s="44"/>
      <c r="J670" s="44"/>
      <c r="K670" s="44"/>
      <c r="L670" s="44"/>
      <c r="M670" s="44"/>
      <c r="N670" s="44"/>
      <c r="O670" s="44"/>
      <c r="P670" s="44"/>
      <c r="Q670" s="44"/>
      <c r="R670" s="44"/>
      <c r="S670" s="44"/>
      <c r="T670" s="44"/>
      <c r="U670" s="44"/>
      <c r="V670" s="44"/>
      <c r="W670" s="44"/>
      <c r="X670" s="44"/>
      <c r="Y670" s="44"/>
      <c r="Z670" s="44"/>
      <c r="AA670" s="44"/>
    </row>
    <row r="671">
      <c r="A671" s="44"/>
      <c r="B671" s="44"/>
      <c r="C671" s="44"/>
      <c r="D671" s="44"/>
      <c r="E671" s="44"/>
      <c r="F671" s="44"/>
      <c r="G671" s="44"/>
      <c r="H671" s="44"/>
      <c r="I671" s="44"/>
      <c r="J671" s="44"/>
      <c r="K671" s="44"/>
      <c r="L671" s="44"/>
      <c r="M671" s="44"/>
      <c r="N671" s="44"/>
      <c r="O671" s="44"/>
      <c r="P671" s="44"/>
      <c r="Q671" s="44"/>
      <c r="R671" s="44"/>
      <c r="S671" s="44"/>
      <c r="T671" s="44"/>
      <c r="U671" s="44"/>
      <c r="V671" s="44"/>
      <c r="W671" s="44"/>
      <c r="X671" s="44"/>
      <c r="Y671" s="44"/>
      <c r="Z671" s="44"/>
      <c r="AA671" s="44"/>
    </row>
    <row r="672">
      <c r="A672" s="44"/>
      <c r="B672" s="44"/>
      <c r="C672" s="44"/>
      <c r="D672" s="44"/>
      <c r="E672" s="44"/>
      <c r="F672" s="44"/>
      <c r="G672" s="44"/>
      <c r="H672" s="44"/>
      <c r="I672" s="44"/>
      <c r="J672" s="44"/>
      <c r="K672" s="44"/>
      <c r="L672" s="44"/>
      <c r="M672" s="44"/>
      <c r="N672" s="44"/>
      <c r="O672" s="44"/>
      <c r="P672" s="44"/>
      <c r="Q672" s="44"/>
      <c r="R672" s="44"/>
      <c r="S672" s="44"/>
      <c r="T672" s="44"/>
      <c r="U672" s="44"/>
      <c r="V672" s="44"/>
      <c r="W672" s="44"/>
      <c r="X672" s="44"/>
      <c r="Y672" s="44"/>
      <c r="Z672" s="44"/>
      <c r="AA672" s="44"/>
    </row>
    <row r="673">
      <c r="A673" s="44"/>
      <c r="B673" s="44"/>
      <c r="C673" s="44"/>
      <c r="D673" s="44"/>
      <c r="E673" s="44"/>
      <c r="F673" s="44"/>
      <c r="G673" s="44"/>
      <c r="H673" s="44"/>
      <c r="I673" s="44"/>
      <c r="J673" s="44"/>
      <c r="K673" s="44"/>
      <c r="L673" s="44"/>
      <c r="M673" s="44"/>
      <c r="N673" s="44"/>
      <c r="O673" s="44"/>
      <c r="P673" s="44"/>
      <c r="Q673" s="44"/>
      <c r="R673" s="44"/>
      <c r="S673" s="44"/>
      <c r="T673" s="44"/>
      <c r="U673" s="44"/>
      <c r="V673" s="44"/>
      <c r="W673" s="44"/>
      <c r="X673" s="44"/>
      <c r="Y673" s="44"/>
      <c r="Z673" s="44"/>
      <c r="AA673" s="44"/>
    </row>
    <row r="674">
      <c r="A674" s="44"/>
      <c r="B674" s="44"/>
      <c r="C674" s="44"/>
      <c r="D674" s="44"/>
      <c r="E674" s="44"/>
      <c r="F674" s="44"/>
      <c r="G674" s="44"/>
      <c r="H674" s="44"/>
      <c r="I674" s="44"/>
      <c r="J674" s="44"/>
      <c r="K674" s="44"/>
      <c r="L674" s="44"/>
      <c r="M674" s="44"/>
      <c r="N674" s="44"/>
      <c r="O674" s="44"/>
      <c r="P674" s="44"/>
      <c r="Q674" s="44"/>
      <c r="R674" s="44"/>
      <c r="S674" s="44"/>
      <c r="T674" s="44"/>
      <c r="U674" s="44"/>
      <c r="V674" s="44"/>
      <c r="W674" s="44"/>
      <c r="X674" s="44"/>
      <c r="Y674" s="44"/>
      <c r="Z674" s="44"/>
      <c r="AA674" s="44"/>
    </row>
    <row r="675">
      <c r="A675" s="44"/>
      <c r="B675" s="44"/>
      <c r="C675" s="44"/>
      <c r="D675" s="44"/>
      <c r="E675" s="44"/>
      <c r="F675" s="44"/>
      <c r="G675" s="44"/>
      <c r="H675" s="44"/>
      <c r="I675" s="44"/>
      <c r="J675" s="44"/>
      <c r="K675" s="44"/>
      <c r="L675" s="44"/>
      <c r="M675" s="44"/>
      <c r="N675" s="44"/>
      <c r="O675" s="44"/>
      <c r="P675" s="44"/>
      <c r="Q675" s="44"/>
      <c r="R675" s="44"/>
      <c r="S675" s="44"/>
      <c r="T675" s="44"/>
      <c r="U675" s="44"/>
      <c r="V675" s="44"/>
      <c r="W675" s="44"/>
      <c r="X675" s="44"/>
      <c r="Y675" s="44"/>
      <c r="Z675" s="44"/>
      <c r="AA675" s="44"/>
    </row>
    <row r="676">
      <c r="A676" s="44"/>
      <c r="B676" s="44"/>
      <c r="C676" s="44"/>
      <c r="D676" s="44"/>
      <c r="E676" s="44"/>
      <c r="F676" s="44"/>
      <c r="G676" s="44"/>
      <c r="H676" s="44"/>
      <c r="I676" s="44"/>
      <c r="J676" s="44"/>
      <c r="K676" s="44"/>
      <c r="L676" s="44"/>
      <c r="M676" s="44"/>
      <c r="N676" s="44"/>
      <c r="O676" s="44"/>
      <c r="P676" s="44"/>
      <c r="Q676" s="44"/>
      <c r="R676" s="44"/>
      <c r="S676" s="44"/>
      <c r="T676" s="44"/>
      <c r="U676" s="44"/>
      <c r="V676" s="44"/>
      <c r="W676" s="44"/>
      <c r="X676" s="44"/>
      <c r="Y676" s="44"/>
      <c r="Z676" s="44"/>
      <c r="AA676" s="44"/>
    </row>
    <row r="677">
      <c r="A677" s="44"/>
      <c r="B677" s="44"/>
      <c r="C677" s="44"/>
      <c r="D677" s="44"/>
      <c r="E677" s="44"/>
      <c r="F677" s="44"/>
      <c r="G677" s="44"/>
      <c r="H677" s="44"/>
      <c r="I677" s="44"/>
      <c r="J677" s="44"/>
      <c r="K677" s="44"/>
      <c r="L677" s="44"/>
      <c r="M677" s="44"/>
      <c r="N677" s="44"/>
      <c r="O677" s="44"/>
      <c r="P677" s="44"/>
      <c r="Q677" s="44"/>
      <c r="R677" s="44"/>
      <c r="S677" s="44"/>
      <c r="T677" s="44"/>
      <c r="U677" s="44"/>
      <c r="V677" s="44"/>
      <c r="W677" s="44"/>
      <c r="X677" s="44"/>
      <c r="Y677" s="44"/>
      <c r="Z677" s="44"/>
      <c r="AA677" s="44"/>
    </row>
    <row r="678">
      <c r="A678" s="44"/>
      <c r="B678" s="44"/>
      <c r="C678" s="44"/>
      <c r="D678" s="44"/>
      <c r="E678" s="44"/>
      <c r="F678" s="44"/>
      <c r="G678" s="44"/>
      <c r="H678" s="44"/>
      <c r="I678" s="44"/>
      <c r="J678" s="44"/>
      <c r="K678" s="44"/>
      <c r="L678" s="44"/>
      <c r="M678" s="44"/>
      <c r="N678" s="44"/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  <c r="Z678" s="44"/>
      <c r="AA678" s="44"/>
    </row>
    <row r="679">
      <c r="A679" s="44"/>
      <c r="B679" s="44"/>
      <c r="C679" s="44"/>
      <c r="D679" s="44"/>
      <c r="E679" s="44"/>
      <c r="F679" s="44"/>
      <c r="G679" s="44"/>
      <c r="H679" s="44"/>
      <c r="I679" s="44"/>
      <c r="J679" s="44"/>
      <c r="K679" s="44"/>
      <c r="L679" s="44"/>
      <c r="M679" s="44"/>
      <c r="N679" s="44"/>
      <c r="O679" s="44"/>
      <c r="P679" s="44"/>
      <c r="Q679" s="44"/>
      <c r="R679" s="44"/>
      <c r="S679" s="44"/>
      <c r="T679" s="44"/>
      <c r="U679" s="44"/>
      <c r="V679" s="44"/>
      <c r="W679" s="44"/>
      <c r="X679" s="44"/>
      <c r="Y679" s="44"/>
      <c r="Z679" s="44"/>
      <c r="AA679" s="44"/>
    </row>
    <row r="680">
      <c r="A680" s="44"/>
      <c r="B680" s="44"/>
      <c r="C680" s="44"/>
      <c r="D680" s="44"/>
      <c r="E680" s="44"/>
      <c r="F680" s="44"/>
      <c r="G680" s="44"/>
      <c r="H680" s="44"/>
      <c r="I680" s="44"/>
      <c r="J680" s="44"/>
      <c r="K680" s="44"/>
      <c r="L680" s="44"/>
      <c r="M680" s="44"/>
      <c r="N680" s="44"/>
      <c r="O680" s="44"/>
      <c r="P680" s="44"/>
      <c r="Q680" s="44"/>
      <c r="R680" s="44"/>
      <c r="S680" s="44"/>
      <c r="T680" s="44"/>
      <c r="U680" s="44"/>
      <c r="V680" s="44"/>
      <c r="W680" s="44"/>
      <c r="X680" s="44"/>
      <c r="Y680" s="44"/>
      <c r="Z680" s="44"/>
      <c r="AA680" s="44"/>
    </row>
    <row r="681">
      <c r="A681" s="44"/>
      <c r="B681" s="44"/>
      <c r="C681" s="44"/>
      <c r="D681" s="44"/>
      <c r="E681" s="44"/>
      <c r="F681" s="44"/>
      <c r="G681" s="44"/>
      <c r="H681" s="44"/>
      <c r="I681" s="44"/>
      <c r="J681" s="44"/>
      <c r="K681" s="44"/>
      <c r="L681" s="44"/>
      <c r="M681" s="44"/>
      <c r="N681" s="44"/>
      <c r="O681" s="44"/>
      <c r="P681" s="44"/>
      <c r="Q681" s="44"/>
      <c r="R681" s="44"/>
      <c r="S681" s="44"/>
      <c r="T681" s="44"/>
      <c r="U681" s="44"/>
      <c r="V681" s="44"/>
      <c r="W681" s="44"/>
      <c r="X681" s="44"/>
      <c r="Y681" s="44"/>
      <c r="Z681" s="44"/>
      <c r="AA681" s="44"/>
    </row>
    <row r="682">
      <c r="A682" s="44"/>
      <c r="B682" s="44"/>
      <c r="C682" s="44"/>
      <c r="D682" s="44"/>
      <c r="E682" s="44"/>
      <c r="F682" s="44"/>
      <c r="G682" s="44"/>
      <c r="H682" s="44"/>
      <c r="I682" s="44"/>
      <c r="J682" s="44"/>
      <c r="K682" s="44"/>
      <c r="L682" s="44"/>
      <c r="M682" s="44"/>
      <c r="N682" s="44"/>
      <c r="O682" s="44"/>
      <c r="P682" s="44"/>
      <c r="Q682" s="44"/>
      <c r="R682" s="44"/>
      <c r="S682" s="44"/>
      <c r="T682" s="44"/>
      <c r="U682" s="44"/>
      <c r="V682" s="44"/>
      <c r="W682" s="44"/>
      <c r="X682" s="44"/>
      <c r="Y682" s="44"/>
      <c r="Z682" s="44"/>
      <c r="AA682" s="44"/>
    </row>
    <row r="683">
      <c r="A683" s="44"/>
      <c r="B683" s="44"/>
      <c r="C683" s="44"/>
      <c r="D683" s="44"/>
      <c r="E683" s="44"/>
      <c r="F683" s="44"/>
      <c r="G683" s="44"/>
      <c r="H683" s="44"/>
      <c r="I683" s="44"/>
      <c r="J683" s="44"/>
      <c r="K683" s="44"/>
      <c r="L683" s="44"/>
      <c r="M683" s="44"/>
      <c r="N683" s="44"/>
      <c r="O683" s="44"/>
      <c r="P683" s="44"/>
      <c r="Q683" s="44"/>
      <c r="R683" s="44"/>
      <c r="S683" s="44"/>
      <c r="T683" s="44"/>
      <c r="U683" s="44"/>
      <c r="V683" s="44"/>
      <c r="W683" s="44"/>
      <c r="X683" s="44"/>
      <c r="Y683" s="44"/>
      <c r="Z683" s="44"/>
      <c r="AA683" s="44"/>
    </row>
    <row r="684">
      <c r="A684" s="44"/>
      <c r="B684" s="44"/>
      <c r="C684" s="44"/>
      <c r="D684" s="44"/>
      <c r="E684" s="44"/>
      <c r="F684" s="44"/>
      <c r="G684" s="44"/>
      <c r="H684" s="44"/>
      <c r="I684" s="44"/>
      <c r="J684" s="44"/>
      <c r="K684" s="44"/>
      <c r="L684" s="44"/>
      <c r="M684" s="44"/>
      <c r="N684" s="44"/>
      <c r="O684" s="44"/>
      <c r="P684" s="44"/>
      <c r="Q684" s="44"/>
      <c r="R684" s="44"/>
      <c r="S684" s="44"/>
      <c r="T684" s="44"/>
      <c r="U684" s="44"/>
      <c r="V684" s="44"/>
      <c r="W684" s="44"/>
      <c r="X684" s="44"/>
      <c r="Y684" s="44"/>
      <c r="Z684" s="44"/>
      <c r="AA684" s="44"/>
    </row>
    <row r="685">
      <c r="A685" s="44"/>
      <c r="B685" s="44"/>
      <c r="C685" s="44"/>
      <c r="D685" s="44"/>
      <c r="E685" s="44"/>
      <c r="F685" s="44"/>
      <c r="G685" s="44"/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  <c r="S685" s="44"/>
      <c r="T685" s="44"/>
      <c r="U685" s="44"/>
      <c r="V685" s="44"/>
      <c r="W685" s="44"/>
      <c r="X685" s="44"/>
      <c r="Y685" s="44"/>
      <c r="Z685" s="44"/>
      <c r="AA685" s="44"/>
    </row>
    <row r="686">
      <c r="A686" s="44"/>
      <c r="B686" s="44"/>
      <c r="C686" s="44"/>
      <c r="D686" s="44"/>
      <c r="E686" s="44"/>
      <c r="F686" s="44"/>
      <c r="G686" s="44"/>
      <c r="H686" s="44"/>
      <c r="I686" s="44"/>
      <c r="J686" s="44"/>
      <c r="K686" s="44"/>
      <c r="L686" s="44"/>
      <c r="M686" s="44"/>
      <c r="N686" s="44"/>
      <c r="O686" s="44"/>
      <c r="P686" s="44"/>
      <c r="Q686" s="44"/>
      <c r="R686" s="44"/>
      <c r="S686" s="44"/>
      <c r="T686" s="44"/>
      <c r="U686" s="44"/>
      <c r="V686" s="44"/>
      <c r="W686" s="44"/>
      <c r="X686" s="44"/>
      <c r="Y686" s="44"/>
      <c r="Z686" s="44"/>
      <c r="AA686" s="44"/>
    </row>
    <row r="687">
      <c r="A687" s="44"/>
      <c r="B687" s="44"/>
      <c r="C687" s="44"/>
      <c r="D687" s="44"/>
      <c r="E687" s="44"/>
      <c r="F687" s="44"/>
      <c r="G687" s="44"/>
      <c r="H687" s="44"/>
      <c r="I687" s="44"/>
      <c r="J687" s="44"/>
      <c r="K687" s="44"/>
      <c r="L687" s="44"/>
      <c r="M687" s="44"/>
      <c r="N687" s="44"/>
      <c r="O687" s="44"/>
      <c r="P687" s="44"/>
      <c r="Q687" s="44"/>
      <c r="R687" s="44"/>
      <c r="S687" s="44"/>
      <c r="T687" s="44"/>
      <c r="U687" s="44"/>
      <c r="V687" s="44"/>
      <c r="W687" s="44"/>
      <c r="X687" s="44"/>
      <c r="Y687" s="44"/>
      <c r="Z687" s="44"/>
      <c r="AA687" s="44"/>
    </row>
    <row r="688">
      <c r="A688" s="44"/>
      <c r="B688" s="44"/>
      <c r="C688" s="44"/>
      <c r="D688" s="44"/>
      <c r="E688" s="44"/>
      <c r="F688" s="44"/>
      <c r="G688" s="44"/>
      <c r="H688" s="44"/>
      <c r="I688" s="44"/>
      <c r="J688" s="44"/>
      <c r="K688" s="44"/>
      <c r="L688" s="44"/>
      <c r="M688" s="44"/>
      <c r="N688" s="44"/>
      <c r="O688" s="44"/>
      <c r="P688" s="44"/>
      <c r="Q688" s="44"/>
      <c r="R688" s="44"/>
      <c r="S688" s="44"/>
      <c r="T688" s="44"/>
      <c r="U688" s="44"/>
      <c r="V688" s="44"/>
      <c r="W688" s="44"/>
      <c r="X688" s="44"/>
      <c r="Y688" s="44"/>
      <c r="Z688" s="44"/>
      <c r="AA688" s="44"/>
    </row>
    <row r="689">
      <c r="A689" s="44"/>
      <c r="B689" s="44"/>
      <c r="C689" s="44"/>
      <c r="D689" s="44"/>
      <c r="E689" s="44"/>
      <c r="F689" s="44"/>
      <c r="G689" s="44"/>
      <c r="H689" s="44"/>
      <c r="I689" s="44"/>
      <c r="J689" s="44"/>
      <c r="K689" s="44"/>
      <c r="L689" s="44"/>
      <c r="M689" s="44"/>
      <c r="N689" s="44"/>
      <c r="O689" s="44"/>
      <c r="P689" s="44"/>
      <c r="Q689" s="44"/>
      <c r="R689" s="44"/>
      <c r="S689" s="44"/>
      <c r="T689" s="44"/>
      <c r="U689" s="44"/>
      <c r="V689" s="44"/>
      <c r="W689" s="44"/>
      <c r="X689" s="44"/>
      <c r="Y689" s="44"/>
      <c r="Z689" s="44"/>
      <c r="AA689" s="44"/>
    </row>
    <row r="690">
      <c r="A690" s="44"/>
      <c r="B690" s="44"/>
      <c r="C690" s="44"/>
      <c r="D690" s="44"/>
      <c r="E690" s="44"/>
      <c r="F690" s="44"/>
      <c r="G690" s="44"/>
      <c r="H690" s="44"/>
      <c r="I690" s="44"/>
      <c r="J690" s="44"/>
      <c r="K690" s="44"/>
      <c r="L690" s="44"/>
      <c r="M690" s="44"/>
      <c r="N690" s="44"/>
      <c r="O690" s="44"/>
      <c r="P690" s="44"/>
      <c r="Q690" s="44"/>
      <c r="R690" s="44"/>
      <c r="S690" s="44"/>
      <c r="T690" s="44"/>
      <c r="U690" s="44"/>
      <c r="V690" s="44"/>
      <c r="W690" s="44"/>
      <c r="X690" s="44"/>
      <c r="Y690" s="44"/>
      <c r="Z690" s="44"/>
      <c r="AA690" s="44"/>
    </row>
    <row r="691">
      <c r="A691" s="44"/>
      <c r="B691" s="44"/>
      <c r="C691" s="44"/>
      <c r="D691" s="44"/>
      <c r="E691" s="44"/>
      <c r="F691" s="44"/>
      <c r="G691" s="44"/>
      <c r="H691" s="44"/>
      <c r="I691" s="44"/>
      <c r="J691" s="44"/>
      <c r="K691" s="44"/>
      <c r="L691" s="44"/>
      <c r="M691" s="44"/>
      <c r="N691" s="44"/>
      <c r="O691" s="44"/>
      <c r="P691" s="44"/>
      <c r="Q691" s="44"/>
      <c r="R691" s="44"/>
      <c r="S691" s="44"/>
      <c r="T691" s="44"/>
      <c r="U691" s="44"/>
      <c r="V691" s="44"/>
      <c r="W691" s="44"/>
      <c r="X691" s="44"/>
      <c r="Y691" s="44"/>
      <c r="Z691" s="44"/>
      <c r="AA691" s="44"/>
    </row>
    <row r="692">
      <c r="A692" s="44"/>
      <c r="B692" s="44"/>
      <c r="C692" s="44"/>
      <c r="D692" s="44"/>
      <c r="E692" s="44"/>
      <c r="F692" s="44"/>
      <c r="G692" s="44"/>
      <c r="H692" s="44"/>
      <c r="I692" s="44"/>
      <c r="J692" s="44"/>
      <c r="K692" s="44"/>
      <c r="L692" s="44"/>
      <c r="M692" s="44"/>
      <c r="N692" s="44"/>
      <c r="O692" s="44"/>
      <c r="P692" s="44"/>
      <c r="Q692" s="44"/>
      <c r="R692" s="44"/>
      <c r="S692" s="44"/>
      <c r="T692" s="44"/>
      <c r="U692" s="44"/>
      <c r="V692" s="44"/>
      <c r="W692" s="44"/>
      <c r="X692" s="44"/>
      <c r="Y692" s="44"/>
      <c r="Z692" s="44"/>
      <c r="AA692" s="44"/>
    </row>
    <row r="693">
      <c r="A693" s="44"/>
      <c r="B693" s="44"/>
      <c r="C693" s="44"/>
      <c r="D693" s="44"/>
      <c r="E693" s="44"/>
      <c r="F693" s="44"/>
      <c r="G693" s="44"/>
      <c r="H693" s="44"/>
      <c r="I693" s="44"/>
      <c r="J693" s="44"/>
      <c r="K693" s="44"/>
      <c r="L693" s="44"/>
      <c r="M693" s="44"/>
      <c r="N693" s="44"/>
      <c r="O693" s="44"/>
      <c r="P693" s="44"/>
      <c r="Q693" s="44"/>
      <c r="R693" s="44"/>
      <c r="S693" s="44"/>
      <c r="T693" s="44"/>
      <c r="U693" s="44"/>
      <c r="V693" s="44"/>
      <c r="W693" s="44"/>
      <c r="X693" s="44"/>
      <c r="Y693" s="44"/>
      <c r="Z693" s="44"/>
      <c r="AA693" s="44"/>
    </row>
    <row r="694">
      <c r="A694" s="44"/>
      <c r="B694" s="44"/>
      <c r="C694" s="44"/>
      <c r="D694" s="44"/>
      <c r="E694" s="44"/>
      <c r="F694" s="44"/>
      <c r="G694" s="44"/>
      <c r="H694" s="44"/>
      <c r="I694" s="44"/>
      <c r="J694" s="44"/>
      <c r="K694" s="44"/>
      <c r="L694" s="44"/>
      <c r="M694" s="44"/>
      <c r="N694" s="44"/>
      <c r="O694" s="44"/>
      <c r="P694" s="44"/>
      <c r="Q694" s="44"/>
      <c r="R694" s="44"/>
      <c r="S694" s="44"/>
      <c r="T694" s="44"/>
      <c r="U694" s="44"/>
      <c r="V694" s="44"/>
      <c r="W694" s="44"/>
      <c r="X694" s="44"/>
      <c r="Y694" s="44"/>
      <c r="Z694" s="44"/>
      <c r="AA694" s="44"/>
    </row>
    <row r="695">
      <c r="A695" s="44"/>
      <c r="B695" s="44"/>
      <c r="C695" s="44"/>
      <c r="D695" s="44"/>
      <c r="E695" s="44"/>
      <c r="F695" s="44"/>
      <c r="G695" s="44"/>
      <c r="H695" s="44"/>
      <c r="I695" s="44"/>
      <c r="J695" s="44"/>
      <c r="K695" s="44"/>
      <c r="L695" s="44"/>
      <c r="M695" s="44"/>
      <c r="N695" s="44"/>
      <c r="O695" s="44"/>
      <c r="P695" s="44"/>
      <c r="Q695" s="44"/>
      <c r="R695" s="44"/>
      <c r="S695" s="44"/>
      <c r="T695" s="44"/>
      <c r="U695" s="44"/>
      <c r="V695" s="44"/>
      <c r="W695" s="44"/>
      <c r="X695" s="44"/>
      <c r="Y695" s="44"/>
      <c r="Z695" s="44"/>
      <c r="AA695" s="44"/>
    </row>
    <row r="696">
      <c r="A696" s="44"/>
      <c r="B696" s="44"/>
      <c r="C696" s="44"/>
      <c r="D696" s="44"/>
      <c r="E696" s="44"/>
      <c r="F696" s="44"/>
      <c r="G696" s="44"/>
      <c r="H696" s="44"/>
      <c r="I696" s="44"/>
      <c r="J696" s="44"/>
      <c r="K696" s="44"/>
      <c r="L696" s="44"/>
      <c r="M696" s="44"/>
      <c r="N696" s="44"/>
      <c r="O696" s="44"/>
      <c r="P696" s="44"/>
      <c r="Q696" s="44"/>
      <c r="R696" s="44"/>
      <c r="S696" s="44"/>
      <c r="T696" s="44"/>
      <c r="U696" s="44"/>
      <c r="V696" s="44"/>
      <c r="W696" s="44"/>
      <c r="X696" s="44"/>
      <c r="Y696" s="44"/>
      <c r="Z696" s="44"/>
      <c r="AA696" s="44"/>
    </row>
    <row r="697">
      <c r="A697" s="44"/>
      <c r="B697" s="44"/>
      <c r="C697" s="44"/>
      <c r="D697" s="44"/>
      <c r="E697" s="44"/>
      <c r="F697" s="44"/>
      <c r="G697" s="44"/>
      <c r="H697" s="44"/>
      <c r="I697" s="44"/>
      <c r="J697" s="44"/>
      <c r="K697" s="44"/>
      <c r="L697" s="44"/>
      <c r="M697" s="44"/>
      <c r="N697" s="44"/>
      <c r="O697" s="44"/>
      <c r="P697" s="44"/>
      <c r="Q697" s="44"/>
      <c r="R697" s="44"/>
      <c r="S697" s="44"/>
      <c r="T697" s="44"/>
      <c r="U697" s="44"/>
      <c r="V697" s="44"/>
      <c r="W697" s="44"/>
      <c r="X697" s="44"/>
      <c r="Y697" s="44"/>
      <c r="Z697" s="44"/>
      <c r="AA697" s="44"/>
    </row>
    <row r="698">
      <c r="A698" s="44"/>
      <c r="B698" s="44"/>
      <c r="C698" s="44"/>
      <c r="D698" s="44"/>
      <c r="E698" s="44"/>
      <c r="F698" s="44"/>
      <c r="G698" s="44"/>
      <c r="H698" s="44"/>
      <c r="I698" s="44"/>
      <c r="J698" s="44"/>
      <c r="K698" s="44"/>
      <c r="L698" s="44"/>
      <c r="M698" s="44"/>
      <c r="N698" s="44"/>
      <c r="O698" s="44"/>
      <c r="P698" s="44"/>
      <c r="Q698" s="44"/>
      <c r="R698" s="44"/>
      <c r="S698" s="44"/>
      <c r="T698" s="44"/>
      <c r="U698" s="44"/>
      <c r="V698" s="44"/>
      <c r="W698" s="44"/>
      <c r="X698" s="44"/>
      <c r="Y698" s="44"/>
      <c r="Z698" s="44"/>
      <c r="AA698" s="44"/>
    </row>
    <row r="699">
      <c r="A699" s="44"/>
      <c r="B699" s="44"/>
      <c r="C699" s="44"/>
      <c r="D699" s="44"/>
      <c r="E699" s="44"/>
      <c r="F699" s="44"/>
      <c r="G699" s="44"/>
      <c r="H699" s="44"/>
      <c r="I699" s="44"/>
      <c r="J699" s="44"/>
      <c r="K699" s="44"/>
      <c r="L699" s="44"/>
      <c r="M699" s="44"/>
      <c r="N699" s="44"/>
      <c r="O699" s="44"/>
      <c r="P699" s="44"/>
      <c r="Q699" s="44"/>
      <c r="R699" s="44"/>
      <c r="S699" s="44"/>
      <c r="T699" s="44"/>
      <c r="U699" s="44"/>
      <c r="V699" s="44"/>
      <c r="W699" s="44"/>
      <c r="X699" s="44"/>
      <c r="Y699" s="44"/>
      <c r="Z699" s="44"/>
      <c r="AA699" s="44"/>
    </row>
    <row r="700">
      <c r="A700" s="44"/>
      <c r="B700" s="44"/>
      <c r="C700" s="44"/>
      <c r="D700" s="44"/>
      <c r="E700" s="44"/>
      <c r="F700" s="44"/>
      <c r="G700" s="44"/>
      <c r="H700" s="44"/>
      <c r="I700" s="44"/>
      <c r="J700" s="44"/>
      <c r="K700" s="44"/>
      <c r="L700" s="44"/>
      <c r="M700" s="44"/>
      <c r="N700" s="44"/>
      <c r="O700" s="44"/>
      <c r="P700" s="44"/>
      <c r="Q700" s="44"/>
      <c r="R700" s="44"/>
      <c r="S700" s="44"/>
      <c r="T700" s="44"/>
      <c r="U700" s="44"/>
      <c r="V700" s="44"/>
      <c r="W700" s="44"/>
      <c r="X700" s="44"/>
      <c r="Y700" s="44"/>
      <c r="Z700" s="44"/>
      <c r="AA700" s="44"/>
    </row>
    <row r="701">
      <c r="A701" s="44"/>
      <c r="B701" s="44"/>
      <c r="C701" s="44"/>
      <c r="D701" s="44"/>
      <c r="E701" s="44"/>
      <c r="F701" s="44"/>
      <c r="G701" s="44"/>
      <c r="H701" s="44"/>
      <c r="I701" s="44"/>
      <c r="J701" s="44"/>
      <c r="K701" s="44"/>
      <c r="L701" s="44"/>
      <c r="M701" s="44"/>
      <c r="N701" s="44"/>
      <c r="O701" s="44"/>
      <c r="P701" s="44"/>
      <c r="Q701" s="44"/>
      <c r="R701" s="44"/>
      <c r="S701" s="44"/>
      <c r="T701" s="44"/>
      <c r="U701" s="44"/>
      <c r="V701" s="44"/>
      <c r="W701" s="44"/>
      <c r="X701" s="44"/>
      <c r="Y701" s="44"/>
      <c r="Z701" s="44"/>
      <c r="AA701" s="44"/>
    </row>
    <row r="702">
      <c r="A702" s="44"/>
      <c r="B702" s="44"/>
      <c r="C702" s="44"/>
      <c r="D702" s="44"/>
      <c r="E702" s="44"/>
      <c r="F702" s="44"/>
      <c r="G702" s="44"/>
      <c r="H702" s="44"/>
      <c r="I702" s="44"/>
      <c r="J702" s="44"/>
      <c r="K702" s="44"/>
      <c r="L702" s="44"/>
      <c r="M702" s="44"/>
      <c r="N702" s="44"/>
      <c r="O702" s="44"/>
      <c r="P702" s="44"/>
      <c r="Q702" s="44"/>
      <c r="R702" s="44"/>
      <c r="S702" s="44"/>
      <c r="T702" s="44"/>
      <c r="U702" s="44"/>
      <c r="V702" s="44"/>
      <c r="W702" s="44"/>
      <c r="X702" s="44"/>
      <c r="Y702" s="44"/>
      <c r="Z702" s="44"/>
      <c r="AA702" s="44"/>
    </row>
    <row r="703">
      <c r="A703" s="44"/>
      <c r="B703" s="44"/>
      <c r="C703" s="44"/>
      <c r="D703" s="44"/>
      <c r="E703" s="44"/>
      <c r="F703" s="44"/>
      <c r="G703" s="44"/>
      <c r="H703" s="44"/>
      <c r="I703" s="44"/>
      <c r="J703" s="44"/>
      <c r="K703" s="44"/>
      <c r="L703" s="44"/>
      <c r="M703" s="44"/>
      <c r="N703" s="44"/>
      <c r="O703" s="44"/>
      <c r="P703" s="44"/>
      <c r="Q703" s="44"/>
      <c r="R703" s="44"/>
      <c r="S703" s="44"/>
      <c r="T703" s="44"/>
      <c r="U703" s="44"/>
      <c r="V703" s="44"/>
      <c r="W703" s="44"/>
      <c r="X703" s="44"/>
      <c r="Y703" s="44"/>
      <c r="Z703" s="44"/>
      <c r="AA703" s="44"/>
    </row>
    <row r="704">
      <c r="A704" s="44"/>
      <c r="B704" s="44"/>
      <c r="C704" s="44"/>
      <c r="D704" s="44"/>
      <c r="E704" s="44"/>
      <c r="F704" s="44"/>
      <c r="G704" s="44"/>
      <c r="H704" s="44"/>
      <c r="I704" s="44"/>
      <c r="J704" s="44"/>
      <c r="K704" s="44"/>
      <c r="L704" s="44"/>
      <c r="M704" s="44"/>
      <c r="N704" s="44"/>
      <c r="O704" s="44"/>
      <c r="P704" s="44"/>
      <c r="Q704" s="44"/>
      <c r="R704" s="44"/>
      <c r="S704" s="44"/>
      <c r="T704" s="44"/>
      <c r="U704" s="44"/>
      <c r="V704" s="44"/>
      <c r="W704" s="44"/>
      <c r="X704" s="44"/>
      <c r="Y704" s="44"/>
      <c r="Z704" s="44"/>
      <c r="AA704" s="44"/>
    </row>
    <row r="705">
      <c r="A705" s="44"/>
      <c r="B705" s="44"/>
      <c r="C705" s="44"/>
      <c r="D705" s="44"/>
      <c r="E705" s="44"/>
      <c r="F705" s="44"/>
      <c r="G705" s="44"/>
      <c r="H705" s="44"/>
      <c r="I705" s="44"/>
      <c r="J705" s="44"/>
      <c r="K705" s="44"/>
      <c r="L705" s="44"/>
      <c r="M705" s="44"/>
      <c r="N705" s="44"/>
      <c r="O705" s="44"/>
      <c r="P705" s="44"/>
      <c r="Q705" s="44"/>
      <c r="R705" s="44"/>
      <c r="S705" s="44"/>
      <c r="T705" s="44"/>
      <c r="U705" s="44"/>
      <c r="V705" s="44"/>
      <c r="W705" s="44"/>
      <c r="X705" s="44"/>
      <c r="Y705" s="44"/>
      <c r="Z705" s="44"/>
      <c r="AA705" s="44"/>
    </row>
    <row r="706">
      <c r="A706" s="44"/>
      <c r="B706" s="44"/>
      <c r="C706" s="44"/>
      <c r="D706" s="44"/>
      <c r="E706" s="44"/>
      <c r="F706" s="44"/>
      <c r="G706" s="44"/>
      <c r="H706" s="44"/>
      <c r="I706" s="44"/>
      <c r="J706" s="44"/>
      <c r="K706" s="44"/>
      <c r="L706" s="44"/>
      <c r="M706" s="44"/>
      <c r="N706" s="44"/>
      <c r="O706" s="44"/>
      <c r="P706" s="44"/>
      <c r="Q706" s="44"/>
      <c r="R706" s="44"/>
      <c r="S706" s="44"/>
      <c r="T706" s="44"/>
      <c r="U706" s="44"/>
      <c r="V706" s="44"/>
      <c r="W706" s="44"/>
      <c r="X706" s="44"/>
      <c r="Y706" s="44"/>
      <c r="Z706" s="44"/>
      <c r="AA706" s="44"/>
    </row>
    <row r="707">
      <c r="A707" s="44"/>
      <c r="B707" s="44"/>
      <c r="C707" s="44"/>
      <c r="D707" s="44"/>
      <c r="E707" s="44"/>
      <c r="F707" s="44"/>
      <c r="G707" s="44"/>
      <c r="H707" s="44"/>
      <c r="I707" s="44"/>
      <c r="J707" s="44"/>
      <c r="K707" s="44"/>
      <c r="L707" s="44"/>
      <c r="M707" s="44"/>
      <c r="N707" s="44"/>
      <c r="O707" s="44"/>
      <c r="P707" s="44"/>
      <c r="Q707" s="44"/>
      <c r="R707" s="44"/>
      <c r="S707" s="44"/>
      <c r="T707" s="44"/>
      <c r="U707" s="44"/>
      <c r="V707" s="44"/>
      <c r="W707" s="44"/>
      <c r="X707" s="44"/>
      <c r="Y707" s="44"/>
      <c r="Z707" s="44"/>
      <c r="AA707" s="44"/>
    </row>
    <row r="708">
      <c r="A708" s="44"/>
      <c r="B708" s="44"/>
      <c r="C708" s="44"/>
      <c r="D708" s="44"/>
      <c r="E708" s="44"/>
      <c r="F708" s="44"/>
      <c r="G708" s="44"/>
      <c r="H708" s="44"/>
      <c r="I708" s="44"/>
      <c r="J708" s="44"/>
      <c r="K708" s="44"/>
      <c r="L708" s="44"/>
      <c r="M708" s="44"/>
      <c r="N708" s="44"/>
      <c r="O708" s="44"/>
      <c r="P708" s="44"/>
      <c r="Q708" s="44"/>
      <c r="R708" s="44"/>
      <c r="S708" s="44"/>
      <c r="T708" s="44"/>
      <c r="U708" s="44"/>
      <c r="V708" s="44"/>
      <c r="W708" s="44"/>
      <c r="X708" s="44"/>
      <c r="Y708" s="44"/>
      <c r="Z708" s="44"/>
      <c r="AA708" s="44"/>
    </row>
    <row r="709">
      <c r="A709" s="44"/>
      <c r="B709" s="44"/>
      <c r="C709" s="44"/>
      <c r="D709" s="44"/>
      <c r="E709" s="44"/>
      <c r="F709" s="44"/>
      <c r="G709" s="44"/>
      <c r="H709" s="44"/>
      <c r="I709" s="44"/>
      <c r="J709" s="44"/>
      <c r="K709" s="44"/>
      <c r="L709" s="44"/>
      <c r="M709" s="44"/>
      <c r="N709" s="44"/>
      <c r="O709" s="44"/>
      <c r="P709" s="44"/>
      <c r="Q709" s="44"/>
      <c r="R709" s="44"/>
      <c r="S709" s="44"/>
      <c r="T709" s="44"/>
      <c r="U709" s="44"/>
      <c r="V709" s="44"/>
      <c r="W709" s="44"/>
      <c r="X709" s="44"/>
      <c r="Y709" s="44"/>
      <c r="Z709" s="44"/>
      <c r="AA709" s="44"/>
    </row>
    <row r="710">
      <c r="A710" s="44"/>
      <c r="B710" s="44"/>
      <c r="C710" s="44"/>
      <c r="D710" s="44"/>
      <c r="E710" s="44"/>
      <c r="F710" s="44"/>
      <c r="G710" s="44"/>
      <c r="H710" s="44"/>
      <c r="I710" s="44"/>
      <c r="J710" s="44"/>
      <c r="K710" s="44"/>
      <c r="L710" s="44"/>
      <c r="M710" s="44"/>
      <c r="N710" s="44"/>
      <c r="O710" s="44"/>
      <c r="P710" s="44"/>
      <c r="Q710" s="44"/>
      <c r="R710" s="44"/>
      <c r="S710" s="44"/>
      <c r="T710" s="44"/>
      <c r="U710" s="44"/>
      <c r="V710" s="44"/>
      <c r="W710" s="44"/>
      <c r="X710" s="44"/>
      <c r="Y710" s="44"/>
      <c r="Z710" s="44"/>
      <c r="AA710" s="44"/>
    </row>
    <row r="711">
      <c r="A711" s="44"/>
      <c r="B711" s="44"/>
      <c r="C711" s="44"/>
      <c r="D711" s="44"/>
      <c r="E711" s="44"/>
      <c r="F711" s="44"/>
      <c r="G711" s="44"/>
      <c r="H711" s="44"/>
      <c r="I711" s="44"/>
      <c r="J711" s="44"/>
      <c r="K711" s="44"/>
      <c r="L711" s="44"/>
      <c r="M711" s="44"/>
      <c r="N711" s="44"/>
      <c r="O711" s="44"/>
      <c r="P711" s="44"/>
      <c r="Q711" s="44"/>
      <c r="R711" s="44"/>
      <c r="S711" s="44"/>
      <c r="T711" s="44"/>
      <c r="U711" s="44"/>
      <c r="V711" s="44"/>
      <c r="W711" s="44"/>
      <c r="X711" s="44"/>
      <c r="Y711" s="44"/>
      <c r="Z711" s="44"/>
      <c r="AA711" s="44"/>
    </row>
    <row r="712">
      <c r="A712" s="44"/>
      <c r="B712" s="44"/>
      <c r="C712" s="44"/>
      <c r="D712" s="44"/>
      <c r="E712" s="44"/>
      <c r="F712" s="44"/>
      <c r="G712" s="44"/>
      <c r="H712" s="44"/>
      <c r="I712" s="44"/>
      <c r="J712" s="44"/>
      <c r="K712" s="44"/>
      <c r="L712" s="44"/>
      <c r="M712" s="44"/>
      <c r="N712" s="44"/>
      <c r="O712" s="44"/>
      <c r="P712" s="44"/>
      <c r="Q712" s="44"/>
      <c r="R712" s="44"/>
      <c r="S712" s="44"/>
      <c r="T712" s="44"/>
      <c r="U712" s="44"/>
      <c r="V712" s="44"/>
      <c r="W712" s="44"/>
      <c r="X712" s="44"/>
      <c r="Y712" s="44"/>
      <c r="Z712" s="44"/>
      <c r="AA712" s="44"/>
    </row>
    <row r="713">
      <c r="A713" s="44"/>
      <c r="B713" s="44"/>
      <c r="C713" s="44"/>
      <c r="D713" s="44"/>
      <c r="E713" s="44"/>
      <c r="F713" s="44"/>
      <c r="G713" s="44"/>
      <c r="H713" s="44"/>
      <c r="I713" s="44"/>
      <c r="J713" s="44"/>
      <c r="K713" s="44"/>
      <c r="L713" s="44"/>
      <c r="M713" s="44"/>
      <c r="N713" s="44"/>
      <c r="O713" s="44"/>
      <c r="P713" s="44"/>
      <c r="Q713" s="44"/>
      <c r="R713" s="44"/>
      <c r="S713" s="44"/>
      <c r="T713" s="44"/>
      <c r="U713" s="44"/>
      <c r="V713" s="44"/>
      <c r="W713" s="44"/>
      <c r="X713" s="44"/>
      <c r="Y713" s="44"/>
      <c r="Z713" s="44"/>
      <c r="AA713" s="44"/>
    </row>
    <row r="714">
      <c r="A714" s="44"/>
      <c r="B714" s="44"/>
      <c r="C714" s="44"/>
      <c r="D714" s="44"/>
      <c r="E714" s="44"/>
      <c r="F714" s="44"/>
      <c r="G714" s="44"/>
      <c r="H714" s="44"/>
      <c r="I714" s="44"/>
      <c r="J714" s="44"/>
      <c r="K714" s="44"/>
      <c r="L714" s="44"/>
      <c r="M714" s="44"/>
      <c r="N714" s="44"/>
      <c r="O714" s="44"/>
      <c r="P714" s="44"/>
      <c r="Q714" s="44"/>
      <c r="R714" s="44"/>
      <c r="S714" s="44"/>
      <c r="T714" s="44"/>
      <c r="U714" s="44"/>
      <c r="V714" s="44"/>
      <c r="W714" s="44"/>
      <c r="X714" s="44"/>
      <c r="Y714" s="44"/>
      <c r="Z714" s="44"/>
      <c r="AA714" s="44"/>
    </row>
    <row r="715">
      <c r="A715" s="44"/>
      <c r="B715" s="44"/>
      <c r="C715" s="44"/>
      <c r="D715" s="44"/>
      <c r="E715" s="44"/>
      <c r="F715" s="44"/>
      <c r="G715" s="44"/>
      <c r="H715" s="44"/>
      <c r="I715" s="44"/>
      <c r="J715" s="44"/>
      <c r="K715" s="44"/>
      <c r="L715" s="44"/>
      <c r="M715" s="44"/>
      <c r="N715" s="44"/>
      <c r="O715" s="44"/>
      <c r="P715" s="44"/>
      <c r="Q715" s="44"/>
      <c r="R715" s="44"/>
      <c r="S715" s="44"/>
      <c r="T715" s="44"/>
      <c r="U715" s="44"/>
      <c r="V715" s="44"/>
      <c r="W715" s="44"/>
      <c r="X715" s="44"/>
      <c r="Y715" s="44"/>
      <c r="Z715" s="44"/>
      <c r="AA715" s="44"/>
    </row>
    <row r="716">
      <c r="A716" s="44"/>
      <c r="B716" s="44"/>
      <c r="C716" s="44"/>
      <c r="D716" s="44"/>
      <c r="E716" s="44"/>
      <c r="F716" s="44"/>
      <c r="G716" s="44"/>
      <c r="H716" s="44"/>
      <c r="I716" s="44"/>
      <c r="J716" s="44"/>
      <c r="K716" s="44"/>
      <c r="L716" s="44"/>
      <c r="M716" s="44"/>
      <c r="N716" s="44"/>
      <c r="O716" s="44"/>
      <c r="P716" s="44"/>
      <c r="Q716" s="44"/>
      <c r="R716" s="44"/>
      <c r="S716" s="44"/>
      <c r="T716" s="44"/>
      <c r="U716" s="44"/>
      <c r="V716" s="44"/>
      <c r="W716" s="44"/>
      <c r="X716" s="44"/>
      <c r="Y716" s="44"/>
      <c r="Z716" s="44"/>
      <c r="AA716" s="44"/>
    </row>
    <row r="717">
      <c r="A717" s="44"/>
      <c r="B717" s="44"/>
      <c r="C717" s="44"/>
      <c r="D717" s="44"/>
      <c r="E717" s="44"/>
      <c r="F717" s="44"/>
      <c r="G717" s="44"/>
      <c r="H717" s="44"/>
      <c r="I717" s="44"/>
      <c r="J717" s="44"/>
      <c r="K717" s="44"/>
      <c r="L717" s="44"/>
      <c r="M717" s="44"/>
      <c r="N717" s="44"/>
      <c r="O717" s="44"/>
      <c r="P717" s="44"/>
      <c r="Q717" s="44"/>
      <c r="R717" s="44"/>
      <c r="S717" s="44"/>
      <c r="T717" s="44"/>
      <c r="U717" s="44"/>
      <c r="V717" s="44"/>
      <c r="W717" s="44"/>
      <c r="X717" s="44"/>
      <c r="Y717" s="44"/>
      <c r="Z717" s="44"/>
      <c r="AA717" s="44"/>
    </row>
    <row r="718">
      <c r="A718" s="44"/>
      <c r="B718" s="44"/>
      <c r="C718" s="44"/>
      <c r="D718" s="44"/>
      <c r="E718" s="44"/>
      <c r="F718" s="44"/>
      <c r="G718" s="44"/>
      <c r="H718" s="44"/>
      <c r="I718" s="44"/>
      <c r="J718" s="44"/>
      <c r="K718" s="44"/>
      <c r="L718" s="44"/>
      <c r="M718" s="44"/>
      <c r="N718" s="44"/>
      <c r="O718" s="44"/>
      <c r="P718" s="44"/>
      <c r="Q718" s="44"/>
      <c r="R718" s="44"/>
      <c r="S718" s="44"/>
      <c r="T718" s="44"/>
      <c r="U718" s="44"/>
      <c r="V718" s="44"/>
      <c r="W718" s="44"/>
      <c r="X718" s="44"/>
      <c r="Y718" s="44"/>
      <c r="Z718" s="44"/>
      <c r="AA718" s="44"/>
    </row>
    <row r="719">
      <c r="A719" s="44"/>
      <c r="B719" s="44"/>
      <c r="C719" s="44"/>
      <c r="D719" s="44"/>
      <c r="E719" s="44"/>
      <c r="F719" s="44"/>
      <c r="G719" s="44"/>
      <c r="H719" s="44"/>
      <c r="I719" s="44"/>
      <c r="J719" s="44"/>
      <c r="K719" s="44"/>
      <c r="L719" s="44"/>
      <c r="M719" s="44"/>
      <c r="N719" s="44"/>
      <c r="O719" s="44"/>
      <c r="P719" s="44"/>
      <c r="Q719" s="44"/>
      <c r="R719" s="44"/>
      <c r="S719" s="44"/>
      <c r="T719" s="44"/>
      <c r="U719" s="44"/>
      <c r="V719" s="44"/>
      <c r="W719" s="44"/>
      <c r="X719" s="44"/>
      <c r="Y719" s="44"/>
      <c r="Z719" s="44"/>
      <c r="AA719" s="44"/>
    </row>
    <row r="720">
      <c r="A720" s="44"/>
      <c r="B720" s="44"/>
      <c r="C720" s="44"/>
      <c r="D720" s="44"/>
      <c r="E720" s="44"/>
      <c r="F720" s="44"/>
      <c r="G720" s="44"/>
      <c r="H720" s="44"/>
      <c r="I720" s="44"/>
      <c r="J720" s="44"/>
      <c r="K720" s="44"/>
      <c r="L720" s="44"/>
      <c r="M720" s="44"/>
      <c r="N720" s="44"/>
      <c r="O720" s="44"/>
      <c r="P720" s="44"/>
      <c r="Q720" s="44"/>
      <c r="R720" s="44"/>
      <c r="S720" s="44"/>
      <c r="T720" s="44"/>
      <c r="U720" s="44"/>
      <c r="V720" s="44"/>
      <c r="W720" s="44"/>
      <c r="X720" s="44"/>
      <c r="Y720" s="44"/>
      <c r="Z720" s="44"/>
      <c r="AA720" s="44"/>
    </row>
    <row r="721">
      <c r="A721" s="44"/>
      <c r="B721" s="44"/>
      <c r="C721" s="44"/>
      <c r="D721" s="44"/>
      <c r="E721" s="44"/>
      <c r="F721" s="44"/>
      <c r="G721" s="44"/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  <c r="S721" s="44"/>
      <c r="T721" s="44"/>
      <c r="U721" s="44"/>
      <c r="V721" s="44"/>
      <c r="W721" s="44"/>
      <c r="X721" s="44"/>
      <c r="Y721" s="44"/>
      <c r="Z721" s="44"/>
      <c r="AA721" s="44"/>
    </row>
    <row r="722">
      <c r="A722" s="44"/>
      <c r="B722" s="44"/>
      <c r="C722" s="44"/>
      <c r="D722" s="44"/>
      <c r="E722" s="44"/>
      <c r="F722" s="44"/>
      <c r="G722" s="44"/>
      <c r="H722" s="44"/>
      <c r="I722" s="44"/>
      <c r="J722" s="44"/>
      <c r="K722" s="44"/>
      <c r="L722" s="44"/>
      <c r="M722" s="44"/>
      <c r="N722" s="44"/>
      <c r="O722" s="44"/>
      <c r="P722" s="44"/>
      <c r="Q722" s="44"/>
      <c r="R722" s="44"/>
      <c r="S722" s="44"/>
      <c r="T722" s="44"/>
      <c r="U722" s="44"/>
      <c r="V722" s="44"/>
      <c r="W722" s="44"/>
      <c r="X722" s="44"/>
      <c r="Y722" s="44"/>
      <c r="Z722" s="44"/>
      <c r="AA722" s="44"/>
    </row>
    <row r="723">
      <c r="A723" s="44"/>
      <c r="B723" s="44"/>
      <c r="C723" s="44"/>
      <c r="D723" s="44"/>
      <c r="E723" s="44"/>
      <c r="F723" s="44"/>
      <c r="G723" s="44"/>
      <c r="H723" s="44"/>
      <c r="I723" s="44"/>
      <c r="J723" s="44"/>
      <c r="K723" s="44"/>
      <c r="L723" s="44"/>
      <c r="M723" s="44"/>
      <c r="N723" s="44"/>
      <c r="O723" s="44"/>
      <c r="P723" s="44"/>
      <c r="Q723" s="44"/>
      <c r="R723" s="44"/>
      <c r="S723" s="44"/>
      <c r="T723" s="44"/>
      <c r="U723" s="44"/>
      <c r="V723" s="44"/>
      <c r="W723" s="44"/>
      <c r="X723" s="44"/>
      <c r="Y723" s="44"/>
      <c r="Z723" s="44"/>
      <c r="AA723" s="44"/>
    </row>
    <row r="724">
      <c r="A724" s="44"/>
      <c r="B724" s="44"/>
      <c r="C724" s="44"/>
      <c r="D724" s="44"/>
      <c r="E724" s="44"/>
      <c r="F724" s="44"/>
      <c r="G724" s="44"/>
      <c r="H724" s="44"/>
      <c r="I724" s="44"/>
      <c r="J724" s="44"/>
      <c r="K724" s="44"/>
      <c r="L724" s="44"/>
      <c r="M724" s="44"/>
      <c r="N724" s="44"/>
      <c r="O724" s="44"/>
      <c r="P724" s="44"/>
      <c r="Q724" s="44"/>
      <c r="R724" s="44"/>
      <c r="S724" s="44"/>
      <c r="T724" s="44"/>
      <c r="U724" s="44"/>
      <c r="V724" s="44"/>
      <c r="W724" s="44"/>
      <c r="X724" s="44"/>
      <c r="Y724" s="44"/>
      <c r="Z724" s="44"/>
      <c r="AA724" s="44"/>
    </row>
    <row r="725">
      <c r="A725" s="44"/>
      <c r="B725" s="44"/>
      <c r="C725" s="44"/>
      <c r="D725" s="44"/>
      <c r="E725" s="44"/>
      <c r="F725" s="44"/>
      <c r="G725" s="44"/>
      <c r="H725" s="44"/>
      <c r="I725" s="44"/>
      <c r="J725" s="44"/>
      <c r="K725" s="44"/>
      <c r="L725" s="44"/>
      <c r="M725" s="44"/>
      <c r="N725" s="44"/>
      <c r="O725" s="44"/>
      <c r="P725" s="44"/>
      <c r="Q725" s="44"/>
      <c r="R725" s="44"/>
      <c r="S725" s="44"/>
      <c r="T725" s="44"/>
      <c r="U725" s="44"/>
      <c r="V725" s="44"/>
      <c r="W725" s="44"/>
      <c r="X725" s="44"/>
      <c r="Y725" s="44"/>
      <c r="Z725" s="44"/>
      <c r="AA725" s="44"/>
    </row>
    <row r="726">
      <c r="A726" s="44"/>
      <c r="B726" s="44"/>
      <c r="C726" s="44"/>
      <c r="D726" s="44"/>
      <c r="E726" s="44"/>
      <c r="F726" s="44"/>
      <c r="G726" s="44"/>
      <c r="H726" s="44"/>
      <c r="I726" s="44"/>
      <c r="J726" s="44"/>
      <c r="K726" s="44"/>
      <c r="L726" s="44"/>
      <c r="M726" s="44"/>
      <c r="N726" s="44"/>
      <c r="O726" s="44"/>
      <c r="P726" s="44"/>
      <c r="Q726" s="44"/>
      <c r="R726" s="44"/>
      <c r="S726" s="44"/>
      <c r="T726" s="44"/>
      <c r="U726" s="44"/>
      <c r="V726" s="44"/>
      <c r="W726" s="44"/>
      <c r="X726" s="44"/>
      <c r="Y726" s="44"/>
      <c r="Z726" s="44"/>
      <c r="AA726" s="44"/>
    </row>
    <row r="727">
      <c r="A727" s="44"/>
      <c r="B727" s="44"/>
      <c r="C727" s="44"/>
      <c r="D727" s="44"/>
      <c r="E727" s="44"/>
      <c r="F727" s="44"/>
      <c r="G727" s="44"/>
      <c r="H727" s="44"/>
      <c r="I727" s="44"/>
      <c r="J727" s="44"/>
      <c r="K727" s="44"/>
      <c r="L727" s="44"/>
      <c r="M727" s="44"/>
      <c r="N727" s="44"/>
      <c r="O727" s="44"/>
      <c r="P727" s="44"/>
      <c r="Q727" s="44"/>
      <c r="R727" s="44"/>
      <c r="S727" s="44"/>
      <c r="T727" s="44"/>
      <c r="U727" s="44"/>
      <c r="V727" s="44"/>
      <c r="W727" s="44"/>
      <c r="X727" s="44"/>
      <c r="Y727" s="44"/>
      <c r="Z727" s="44"/>
      <c r="AA727" s="44"/>
    </row>
    <row r="728">
      <c r="A728" s="44"/>
      <c r="B728" s="44"/>
      <c r="C728" s="44"/>
      <c r="D728" s="44"/>
      <c r="E728" s="44"/>
      <c r="F728" s="44"/>
      <c r="G728" s="44"/>
      <c r="H728" s="44"/>
      <c r="I728" s="44"/>
      <c r="J728" s="44"/>
      <c r="K728" s="44"/>
      <c r="L728" s="44"/>
      <c r="M728" s="44"/>
      <c r="N728" s="44"/>
      <c r="O728" s="44"/>
      <c r="P728" s="44"/>
      <c r="Q728" s="44"/>
      <c r="R728" s="44"/>
      <c r="S728" s="44"/>
      <c r="T728" s="44"/>
      <c r="U728" s="44"/>
      <c r="V728" s="44"/>
      <c r="W728" s="44"/>
      <c r="X728" s="44"/>
      <c r="Y728" s="44"/>
      <c r="Z728" s="44"/>
      <c r="AA728" s="44"/>
    </row>
    <row r="729">
      <c r="A729" s="44"/>
      <c r="B729" s="44"/>
      <c r="C729" s="44"/>
      <c r="D729" s="44"/>
      <c r="E729" s="44"/>
      <c r="F729" s="44"/>
      <c r="G729" s="44"/>
      <c r="H729" s="44"/>
      <c r="I729" s="44"/>
      <c r="J729" s="44"/>
      <c r="K729" s="44"/>
      <c r="L729" s="44"/>
      <c r="M729" s="44"/>
      <c r="N729" s="44"/>
      <c r="O729" s="44"/>
      <c r="P729" s="44"/>
      <c r="Q729" s="44"/>
      <c r="R729" s="44"/>
      <c r="S729" s="44"/>
      <c r="T729" s="44"/>
      <c r="U729" s="44"/>
      <c r="V729" s="44"/>
      <c r="W729" s="44"/>
      <c r="X729" s="44"/>
      <c r="Y729" s="44"/>
      <c r="Z729" s="44"/>
      <c r="AA729" s="44"/>
    </row>
    <row r="730">
      <c r="A730" s="44"/>
      <c r="B730" s="44"/>
      <c r="C730" s="44"/>
      <c r="D730" s="44"/>
      <c r="E730" s="44"/>
      <c r="F730" s="44"/>
      <c r="G730" s="44"/>
      <c r="H730" s="44"/>
      <c r="I730" s="44"/>
      <c r="J730" s="44"/>
      <c r="K730" s="44"/>
      <c r="L730" s="44"/>
      <c r="M730" s="44"/>
      <c r="N730" s="44"/>
      <c r="O730" s="44"/>
      <c r="P730" s="44"/>
      <c r="Q730" s="44"/>
      <c r="R730" s="44"/>
      <c r="S730" s="44"/>
      <c r="T730" s="44"/>
      <c r="U730" s="44"/>
      <c r="V730" s="44"/>
      <c r="W730" s="44"/>
      <c r="X730" s="44"/>
      <c r="Y730" s="44"/>
      <c r="Z730" s="44"/>
      <c r="AA730" s="44"/>
    </row>
    <row r="731">
      <c r="A731" s="44"/>
      <c r="B731" s="44"/>
      <c r="C731" s="44"/>
      <c r="D731" s="44"/>
      <c r="E731" s="44"/>
      <c r="F731" s="44"/>
      <c r="G731" s="44"/>
      <c r="H731" s="44"/>
      <c r="I731" s="44"/>
      <c r="J731" s="44"/>
      <c r="K731" s="44"/>
      <c r="L731" s="44"/>
      <c r="M731" s="44"/>
      <c r="N731" s="44"/>
      <c r="O731" s="44"/>
      <c r="P731" s="44"/>
      <c r="Q731" s="44"/>
      <c r="R731" s="44"/>
      <c r="S731" s="44"/>
      <c r="T731" s="44"/>
      <c r="U731" s="44"/>
      <c r="V731" s="44"/>
      <c r="W731" s="44"/>
      <c r="X731" s="44"/>
      <c r="Y731" s="44"/>
      <c r="Z731" s="44"/>
      <c r="AA731" s="44"/>
    </row>
    <row r="732">
      <c r="A732" s="44"/>
      <c r="B732" s="44"/>
      <c r="C732" s="44"/>
      <c r="D732" s="44"/>
      <c r="E732" s="44"/>
      <c r="F732" s="44"/>
      <c r="G732" s="44"/>
      <c r="H732" s="44"/>
      <c r="I732" s="44"/>
      <c r="J732" s="44"/>
      <c r="K732" s="44"/>
      <c r="L732" s="44"/>
      <c r="M732" s="44"/>
      <c r="N732" s="44"/>
      <c r="O732" s="44"/>
      <c r="P732" s="44"/>
      <c r="Q732" s="44"/>
      <c r="R732" s="44"/>
      <c r="S732" s="44"/>
      <c r="T732" s="44"/>
      <c r="U732" s="44"/>
      <c r="V732" s="44"/>
      <c r="W732" s="44"/>
      <c r="X732" s="44"/>
      <c r="Y732" s="44"/>
      <c r="Z732" s="44"/>
      <c r="AA732" s="44"/>
    </row>
    <row r="733">
      <c r="A733" s="44"/>
      <c r="B733" s="44"/>
      <c r="C733" s="44"/>
      <c r="D733" s="44"/>
      <c r="E733" s="44"/>
      <c r="F733" s="44"/>
      <c r="G733" s="44"/>
      <c r="H733" s="44"/>
      <c r="I733" s="44"/>
      <c r="J733" s="44"/>
      <c r="K733" s="44"/>
      <c r="L733" s="44"/>
      <c r="M733" s="44"/>
      <c r="N733" s="44"/>
      <c r="O733" s="44"/>
      <c r="P733" s="44"/>
      <c r="Q733" s="44"/>
      <c r="R733" s="44"/>
      <c r="S733" s="44"/>
      <c r="T733" s="44"/>
      <c r="U733" s="44"/>
      <c r="V733" s="44"/>
      <c r="W733" s="44"/>
      <c r="X733" s="44"/>
      <c r="Y733" s="44"/>
      <c r="Z733" s="44"/>
      <c r="AA733" s="44"/>
    </row>
    <row r="734">
      <c r="A734" s="44"/>
      <c r="B734" s="44"/>
      <c r="C734" s="44"/>
      <c r="D734" s="44"/>
      <c r="E734" s="44"/>
      <c r="F734" s="44"/>
      <c r="G734" s="44"/>
      <c r="H734" s="44"/>
      <c r="I734" s="44"/>
      <c r="J734" s="44"/>
      <c r="K734" s="44"/>
      <c r="L734" s="44"/>
      <c r="M734" s="44"/>
      <c r="N734" s="44"/>
      <c r="O734" s="44"/>
      <c r="P734" s="44"/>
      <c r="Q734" s="44"/>
      <c r="R734" s="44"/>
      <c r="S734" s="44"/>
      <c r="T734" s="44"/>
      <c r="U734" s="44"/>
      <c r="V734" s="44"/>
      <c r="W734" s="44"/>
      <c r="X734" s="44"/>
      <c r="Y734" s="44"/>
      <c r="Z734" s="44"/>
      <c r="AA734" s="44"/>
    </row>
    <row r="735">
      <c r="A735" s="44"/>
      <c r="B735" s="44"/>
      <c r="C735" s="44"/>
      <c r="D735" s="44"/>
      <c r="E735" s="44"/>
      <c r="F735" s="44"/>
      <c r="G735" s="44"/>
      <c r="H735" s="44"/>
      <c r="I735" s="44"/>
      <c r="J735" s="44"/>
      <c r="K735" s="44"/>
      <c r="L735" s="44"/>
      <c r="M735" s="44"/>
      <c r="N735" s="44"/>
      <c r="O735" s="44"/>
      <c r="P735" s="44"/>
      <c r="Q735" s="44"/>
      <c r="R735" s="44"/>
      <c r="S735" s="44"/>
      <c r="T735" s="44"/>
      <c r="U735" s="44"/>
      <c r="V735" s="44"/>
      <c r="W735" s="44"/>
      <c r="X735" s="44"/>
      <c r="Y735" s="44"/>
      <c r="Z735" s="44"/>
      <c r="AA735" s="44"/>
    </row>
    <row r="736">
      <c r="A736" s="44"/>
      <c r="B736" s="44"/>
      <c r="C736" s="44"/>
      <c r="D736" s="44"/>
      <c r="E736" s="44"/>
      <c r="F736" s="44"/>
      <c r="G736" s="44"/>
      <c r="H736" s="44"/>
      <c r="I736" s="44"/>
      <c r="J736" s="44"/>
      <c r="K736" s="44"/>
      <c r="L736" s="44"/>
      <c r="M736" s="44"/>
      <c r="N736" s="44"/>
      <c r="O736" s="44"/>
      <c r="P736" s="44"/>
      <c r="Q736" s="44"/>
      <c r="R736" s="44"/>
      <c r="S736" s="44"/>
      <c r="T736" s="44"/>
      <c r="U736" s="44"/>
      <c r="V736" s="44"/>
      <c r="W736" s="44"/>
      <c r="X736" s="44"/>
      <c r="Y736" s="44"/>
      <c r="Z736" s="44"/>
      <c r="AA736" s="44"/>
    </row>
    <row r="737">
      <c r="A737" s="44"/>
      <c r="B737" s="44"/>
      <c r="C737" s="44"/>
      <c r="D737" s="44"/>
      <c r="E737" s="44"/>
      <c r="F737" s="44"/>
      <c r="G737" s="44"/>
      <c r="H737" s="44"/>
      <c r="I737" s="44"/>
      <c r="J737" s="44"/>
      <c r="K737" s="44"/>
      <c r="L737" s="44"/>
      <c r="M737" s="44"/>
      <c r="N737" s="44"/>
      <c r="O737" s="44"/>
      <c r="P737" s="44"/>
      <c r="Q737" s="44"/>
      <c r="R737" s="44"/>
      <c r="S737" s="44"/>
      <c r="T737" s="44"/>
      <c r="U737" s="44"/>
      <c r="V737" s="44"/>
      <c r="W737" s="44"/>
      <c r="X737" s="44"/>
      <c r="Y737" s="44"/>
      <c r="Z737" s="44"/>
      <c r="AA737" s="44"/>
    </row>
    <row r="738">
      <c r="A738" s="44"/>
      <c r="B738" s="44"/>
      <c r="C738" s="44"/>
      <c r="D738" s="44"/>
      <c r="E738" s="44"/>
      <c r="F738" s="44"/>
      <c r="G738" s="44"/>
      <c r="H738" s="44"/>
      <c r="I738" s="44"/>
      <c r="J738" s="44"/>
      <c r="K738" s="44"/>
      <c r="L738" s="44"/>
      <c r="M738" s="44"/>
      <c r="N738" s="44"/>
      <c r="O738" s="44"/>
      <c r="P738" s="44"/>
      <c r="Q738" s="44"/>
      <c r="R738" s="44"/>
      <c r="S738" s="44"/>
      <c r="T738" s="44"/>
      <c r="U738" s="44"/>
      <c r="V738" s="44"/>
      <c r="W738" s="44"/>
      <c r="X738" s="44"/>
      <c r="Y738" s="44"/>
      <c r="Z738" s="44"/>
      <c r="AA738" s="44"/>
    </row>
    <row r="739">
      <c r="A739" s="44"/>
      <c r="B739" s="44"/>
      <c r="C739" s="44"/>
      <c r="D739" s="44"/>
      <c r="E739" s="44"/>
      <c r="F739" s="44"/>
      <c r="G739" s="44"/>
      <c r="H739" s="44"/>
      <c r="I739" s="44"/>
      <c r="J739" s="44"/>
      <c r="K739" s="44"/>
      <c r="L739" s="44"/>
      <c r="M739" s="44"/>
      <c r="N739" s="44"/>
      <c r="O739" s="44"/>
      <c r="P739" s="44"/>
      <c r="Q739" s="44"/>
      <c r="R739" s="44"/>
      <c r="S739" s="44"/>
      <c r="T739" s="44"/>
      <c r="U739" s="44"/>
      <c r="V739" s="44"/>
      <c r="W739" s="44"/>
      <c r="X739" s="44"/>
      <c r="Y739" s="44"/>
      <c r="Z739" s="44"/>
      <c r="AA739" s="44"/>
    </row>
    <row r="740">
      <c r="A740" s="44"/>
      <c r="B740" s="44"/>
      <c r="C740" s="44"/>
      <c r="D740" s="44"/>
      <c r="E740" s="44"/>
      <c r="F740" s="44"/>
      <c r="G740" s="44"/>
      <c r="H740" s="44"/>
      <c r="I740" s="44"/>
      <c r="J740" s="44"/>
      <c r="K740" s="44"/>
      <c r="L740" s="44"/>
      <c r="M740" s="44"/>
      <c r="N740" s="44"/>
      <c r="O740" s="44"/>
      <c r="P740" s="44"/>
      <c r="Q740" s="44"/>
      <c r="R740" s="44"/>
      <c r="S740" s="44"/>
      <c r="T740" s="44"/>
      <c r="U740" s="44"/>
      <c r="V740" s="44"/>
      <c r="W740" s="44"/>
      <c r="X740" s="44"/>
      <c r="Y740" s="44"/>
      <c r="Z740" s="44"/>
      <c r="AA740" s="44"/>
    </row>
    <row r="741">
      <c r="A741" s="44"/>
      <c r="B741" s="44"/>
      <c r="C741" s="44"/>
      <c r="D741" s="44"/>
      <c r="E741" s="44"/>
      <c r="F741" s="44"/>
      <c r="G741" s="44"/>
      <c r="H741" s="44"/>
      <c r="I741" s="44"/>
      <c r="J741" s="44"/>
      <c r="K741" s="44"/>
      <c r="L741" s="44"/>
      <c r="M741" s="44"/>
      <c r="N741" s="44"/>
      <c r="O741" s="44"/>
      <c r="P741" s="44"/>
      <c r="Q741" s="44"/>
      <c r="R741" s="44"/>
      <c r="S741" s="44"/>
      <c r="T741" s="44"/>
      <c r="U741" s="44"/>
      <c r="V741" s="44"/>
      <c r="W741" s="44"/>
      <c r="X741" s="44"/>
      <c r="Y741" s="44"/>
      <c r="Z741" s="44"/>
      <c r="AA741" s="44"/>
    </row>
    <row r="742">
      <c r="A742" s="44"/>
      <c r="B742" s="44"/>
      <c r="C742" s="44"/>
      <c r="D742" s="44"/>
      <c r="E742" s="44"/>
      <c r="F742" s="44"/>
      <c r="G742" s="44"/>
      <c r="H742" s="44"/>
      <c r="I742" s="44"/>
      <c r="J742" s="44"/>
      <c r="K742" s="44"/>
      <c r="L742" s="44"/>
      <c r="M742" s="44"/>
      <c r="N742" s="44"/>
      <c r="O742" s="44"/>
      <c r="P742" s="44"/>
      <c r="Q742" s="44"/>
      <c r="R742" s="44"/>
      <c r="S742" s="44"/>
      <c r="T742" s="44"/>
      <c r="U742" s="44"/>
      <c r="V742" s="44"/>
      <c r="W742" s="44"/>
      <c r="X742" s="44"/>
      <c r="Y742" s="44"/>
      <c r="Z742" s="44"/>
      <c r="AA742" s="44"/>
    </row>
    <row r="743">
      <c r="A743" s="44"/>
      <c r="B743" s="44"/>
      <c r="C743" s="44"/>
      <c r="D743" s="44"/>
      <c r="E743" s="44"/>
      <c r="F743" s="44"/>
      <c r="G743" s="44"/>
      <c r="H743" s="44"/>
      <c r="I743" s="44"/>
      <c r="J743" s="44"/>
      <c r="K743" s="44"/>
      <c r="L743" s="44"/>
      <c r="M743" s="44"/>
      <c r="N743" s="44"/>
      <c r="O743" s="44"/>
      <c r="P743" s="44"/>
      <c r="Q743" s="44"/>
      <c r="R743" s="44"/>
      <c r="S743" s="44"/>
      <c r="T743" s="44"/>
      <c r="U743" s="44"/>
      <c r="V743" s="44"/>
      <c r="W743" s="44"/>
      <c r="X743" s="44"/>
      <c r="Y743" s="44"/>
      <c r="Z743" s="44"/>
      <c r="AA743" s="44"/>
    </row>
    <row r="744">
      <c r="A744" s="44"/>
      <c r="B744" s="44"/>
      <c r="C744" s="44"/>
      <c r="D744" s="44"/>
      <c r="E744" s="44"/>
      <c r="F744" s="44"/>
      <c r="G744" s="44"/>
      <c r="H744" s="44"/>
      <c r="I744" s="44"/>
      <c r="J744" s="44"/>
      <c r="K744" s="44"/>
      <c r="L744" s="44"/>
      <c r="M744" s="44"/>
      <c r="N744" s="44"/>
      <c r="O744" s="44"/>
      <c r="P744" s="44"/>
      <c r="Q744" s="44"/>
      <c r="R744" s="44"/>
      <c r="S744" s="44"/>
      <c r="T744" s="44"/>
      <c r="U744" s="44"/>
      <c r="V744" s="44"/>
      <c r="W744" s="44"/>
      <c r="X744" s="44"/>
      <c r="Y744" s="44"/>
      <c r="Z744" s="44"/>
      <c r="AA744" s="44"/>
    </row>
    <row r="745">
      <c r="A745" s="44"/>
      <c r="B745" s="44"/>
      <c r="C745" s="44"/>
      <c r="D745" s="44"/>
      <c r="E745" s="44"/>
      <c r="F745" s="44"/>
      <c r="G745" s="44"/>
      <c r="H745" s="44"/>
      <c r="I745" s="44"/>
      <c r="J745" s="44"/>
      <c r="K745" s="44"/>
      <c r="L745" s="44"/>
      <c r="M745" s="44"/>
      <c r="N745" s="44"/>
      <c r="O745" s="44"/>
      <c r="P745" s="44"/>
      <c r="Q745" s="44"/>
      <c r="R745" s="44"/>
      <c r="S745" s="44"/>
      <c r="T745" s="44"/>
      <c r="U745" s="44"/>
      <c r="V745" s="44"/>
      <c r="W745" s="44"/>
      <c r="X745" s="44"/>
      <c r="Y745" s="44"/>
      <c r="Z745" s="44"/>
      <c r="AA745" s="44"/>
    </row>
    <row r="746">
      <c r="A746" s="44"/>
      <c r="B746" s="44"/>
      <c r="C746" s="44"/>
      <c r="D746" s="44"/>
      <c r="E746" s="44"/>
      <c r="F746" s="44"/>
      <c r="G746" s="44"/>
      <c r="H746" s="44"/>
      <c r="I746" s="44"/>
      <c r="J746" s="44"/>
      <c r="K746" s="44"/>
      <c r="L746" s="44"/>
      <c r="M746" s="44"/>
      <c r="N746" s="44"/>
      <c r="O746" s="44"/>
      <c r="P746" s="44"/>
      <c r="Q746" s="44"/>
      <c r="R746" s="44"/>
      <c r="S746" s="44"/>
      <c r="T746" s="44"/>
      <c r="U746" s="44"/>
      <c r="V746" s="44"/>
      <c r="W746" s="44"/>
      <c r="X746" s="44"/>
      <c r="Y746" s="44"/>
      <c r="Z746" s="44"/>
      <c r="AA746" s="44"/>
    </row>
    <row r="747">
      <c r="A747" s="44"/>
      <c r="B747" s="44"/>
      <c r="C747" s="44"/>
      <c r="D747" s="44"/>
      <c r="E747" s="44"/>
      <c r="F747" s="44"/>
      <c r="G747" s="44"/>
      <c r="H747" s="44"/>
      <c r="I747" s="44"/>
      <c r="J747" s="44"/>
      <c r="K747" s="44"/>
      <c r="L747" s="44"/>
      <c r="M747" s="44"/>
      <c r="N747" s="44"/>
      <c r="O747" s="44"/>
      <c r="P747" s="44"/>
      <c r="Q747" s="44"/>
      <c r="R747" s="44"/>
      <c r="S747" s="44"/>
      <c r="T747" s="44"/>
      <c r="U747" s="44"/>
      <c r="V747" s="44"/>
      <c r="W747" s="44"/>
      <c r="X747" s="44"/>
      <c r="Y747" s="44"/>
      <c r="Z747" s="44"/>
      <c r="AA747" s="44"/>
    </row>
    <row r="748">
      <c r="A748" s="44"/>
      <c r="B748" s="44"/>
      <c r="C748" s="44"/>
      <c r="D748" s="44"/>
      <c r="E748" s="44"/>
      <c r="F748" s="44"/>
      <c r="G748" s="44"/>
      <c r="H748" s="44"/>
      <c r="I748" s="44"/>
      <c r="J748" s="44"/>
      <c r="K748" s="44"/>
      <c r="L748" s="44"/>
      <c r="M748" s="44"/>
      <c r="N748" s="44"/>
      <c r="O748" s="44"/>
      <c r="P748" s="44"/>
      <c r="Q748" s="44"/>
      <c r="R748" s="44"/>
      <c r="S748" s="44"/>
      <c r="T748" s="44"/>
      <c r="U748" s="44"/>
      <c r="V748" s="44"/>
      <c r="W748" s="44"/>
      <c r="X748" s="44"/>
      <c r="Y748" s="44"/>
      <c r="Z748" s="44"/>
      <c r="AA748" s="44"/>
    </row>
    <row r="749">
      <c r="A749" s="44"/>
      <c r="B749" s="44"/>
      <c r="C749" s="44"/>
      <c r="D749" s="44"/>
      <c r="E749" s="44"/>
      <c r="F749" s="44"/>
      <c r="G749" s="44"/>
      <c r="H749" s="44"/>
      <c r="I749" s="44"/>
      <c r="J749" s="44"/>
      <c r="K749" s="44"/>
      <c r="L749" s="44"/>
      <c r="M749" s="44"/>
      <c r="N749" s="44"/>
      <c r="O749" s="44"/>
      <c r="P749" s="44"/>
      <c r="Q749" s="44"/>
      <c r="R749" s="44"/>
      <c r="S749" s="44"/>
      <c r="T749" s="44"/>
      <c r="U749" s="44"/>
      <c r="V749" s="44"/>
      <c r="W749" s="44"/>
      <c r="X749" s="44"/>
      <c r="Y749" s="44"/>
      <c r="Z749" s="44"/>
      <c r="AA749" s="44"/>
    </row>
    <row r="750">
      <c r="A750" s="44"/>
      <c r="B750" s="44"/>
      <c r="C750" s="44"/>
      <c r="D750" s="44"/>
      <c r="E750" s="44"/>
      <c r="F750" s="44"/>
      <c r="G750" s="44"/>
      <c r="H750" s="44"/>
      <c r="I750" s="44"/>
      <c r="J750" s="44"/>
      <c r="K750" s="44"/>
      <c r="L750" s="44"/>
      <c r="M750" s="44"/>
      <c r="N750" s="44"/>
      <c r="O750" s="44"/>
      <c r="P750" s="44"/>
      <c r="Q750" s="44"/>
      <c r="R750" s="44"/>
      <c r="S750" s="44"/>
      <c r="T750" s="44"/>
      <c r="U750" s="44"/>
      <c r="V750" s="44"/>
      <c r="W750" s="44"/>
      <c r="X750" s="44"/>
      <c r="Y750" s="44"/>
      <c r="Z750" s="44"/>
      <c r="AA750" s="44"/>
    </row>
    <row r="751">
      <c r="A751" s="44"/>
      <c r="B751" s="44"/>
      <c r="C751" s="44"/>
      <c r="D751" s="44"/>
      <c r="E751" s="44"/>
      <c r="F751" s="44"/>
      <c r="G751" s="44"/>
      <c r="H751" s="44"/>
      <c r="I751" s="44"/>
      <c r="J751" s="44"/>
      <c r="K751" s="44"/>
      <c r="L751" s="44"/>
      <c r="M751" s="44"/>
      <c r="N751" s="44"/>
      <c r="O751" s="44"/>
      <c r="P751" s="44"/>
      <c r="Q751" s="44"/>
      <c r="R751" s="44"/>
      <c r="S751" s="44"/>
      <c r="T751" s="44"/>
      <c r="U751" s="44"/>
      <c r="V751" s="44"/>
      <c r="W751" s="44"/>
      <c r="X751" s="44"/>
      <c r="Y751" s="44"/>
      <c r="Z751" s="44"/>
      <c r="AA751" s="44"/>
    </row>
    <row r="752">
      <c r="A752" s="44"/>
      <c r="B752" s="44"/>
      <c r="C752" s="44"/>
      <c r="D752" s="44"/>
      <c r="E752" s="44"/>
      <c r="F752" s="44"/>
      <c r="G752" s="44"/>
      <c r="H752" s="44"/>
      <c r="I752" s="44"/>
      <c r="J752" s="44"/>
      <c r="K752" s="44"/>
      <c r="L752" s="44"/>
      <c r="M752" s="44"/>
      <c r="N752" s="44"/>
      <c r="O752" s="44"/>
      <c r="P752" s="44"/>
      <c r="Q752" s="44"/>
      <c r="R752" s="44"/>
      <c r="S752" s="44"/>
      <c r="T752" s="44"/>
      <c r="U752" s="44"/>
      <c r="V752" s="44"/>
      <c r="W752" s="44"/>
      <c r="X752" s="44"/>
      <c r="Y752" s="44"/>
      <c r="Z752" s="44"/>
      <c r="AA752" s="44"/>
    </row>
    <row r="753">
      <c r="A753" s="44"/>
      <c r="B753" s="44"/>
      <c r="C753" s="44"/>
      <c r="D753" s="44"/>
      <c r="E753" s="44"/>
      <c r="F753" s="44"/>
      <c r="G753" s="44"/>
      <c r="H753" s="44"/>
      <c r="I753" s="44"/>
      <c r="J753" s="44"/>
      <c r="K753" s="44"/>
      <c r="L753" s="44"/>
      <c r="M753" s="44"/>
      <c r="N753" s="44"/>
      <c r="O753" s="44"/>
      <c r="P753" s="44"/>
      <c r="Q753" s="44"/>
      <c r="R753" s="44"/>
      <c r="S753" s="44"/>
      <c r="T753" s="44"/>
      <c r="U753" s="44"/>
      <c r="V753" s="44"/>
      <c r="W753" s="44"/>
      <c r="X753" s="44"/>
      <c r="Y753" s="44"/>
      <c r="Z753" s="44"/>
      <c r="AA753" s="44"/>
    </row>
    <row r="754">
      <c r="A754" s="44"/>
      <c r="B754" s="44"/>
      <c r="C754" s="44"/>
      <c r="D754" s="44"/>
      <c r="E754" s="44"/>
      <c r="F754" s="44"/>
      <c r="G754" s="44"/>
      <c r="H754" s="44"/>
      <c r="I754" s="44"/>
      <c r="J754" s="44"/>
      <c r="K754" s="44"/>
      <c r="L754" s="44"/>
      <c r="M754" s="44"/>
      <c r="N754" s="44"/>
      <c r="O754" s="44"/>
      <c r="P754" s="44"/>
      <c r="Q754" s="44"/>
      <c r="R754" s="44"/>
      <c r="S754" s="44"/>
      <c r="T754" s="44"/>
      <c r="U754" s="44"/>
      <c r="V754" s="44"/>
      <c r="W754" s="44"/>
      <c r="X754" s="44"/>
      <c r="Y754" s="44"/>
      <c r="Z754" s="44"/>
      <c r="AA754" s="44"/>
    </row>
    <row r="755">
      <c r="A755" s="44"/>
      <c r="B755" s="44"/>
      <c r="C755" s="44"/>
      <c r="D755" s="44"/>
      <c r="E755" s="44"/>
      <c r="F755" s="44"/>
      <c r="G755" s="44"/>
      <c r="H755" s="44"/>
      <c r="I755" s="44"/>
      <c r="J755" s="44"/>
      <c r="K755" s="44"/>
      <c r="L755" s="44"/>
      <c r="M755" s="44"/>
      <c r="N755" s="44"/>
      <c r="O755" s="44"/>
      <c r="P755" s="44"/>
      <c r="Q755" s="44"/>
      <c r="R755" s="44"/>
      <c r="S755" s="44"/>
      <c r="T755" s="44"/>
      <c r="U755" s="44"/>
      <c r="V755" s="44"/>
      <c r="W755" s="44"/>
      <c r="X755" s="44"/>
      <c r="Y755" s="44"/>
      <c r="Z755" s="44"/>
      <c r="AA755" s="44"/>
    </row>
    <row r="756">
      <c r="A756" s="44"/>
      <c r="B756" s="44"/>
      <c r="C756" s="44"/>
      <c r="D756" s="44"/>
      <c r="E756" s="44"/>
      <c r="F756" s="44"/>
      <c r="G756" s="44"/>
      <c r="H756" s="44"/>
      <c r="I756" s="44"/>
      <c r="J756" s="44"/>
      <c r="K756" s="44"/>
      <c r="L756" s="44"/>
      <c r="M756" s="44"/>
      <c r="N756" s="44"/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  <c r="Z756" s="44"/>
      <c r="AA756" s="44"/>
    </row>
    <row r="757">
      <c r="A757" s="44"/>
      <c r="B757" s="44"/>
      <c r="C757" s="44"/>
      <c r="D757" s="44"/>
      <c r="E757" s="44"/>
      <c r="F757" s="44"/>
      <c r="G757" s="44"/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  <c r="S757" s="44"/>
      <c r="T757" s="44"/>
      <c r="U757" s="44"/>
      <c r="V757" s="44"/>
      <c r="W757" s="44"/>
      <c r="X757" s="44"/>
      <c r="Y757" s="44"/>
      <c r="Z757" s="44"/>
      <c r="AA757" s="44"/>
    </row>
    <row r="758">
      <c r="A758" s="44"/>
      <c r="B758" s="44"/>
      <c r="C758" s="44"/>
      <c r="D758" s="44"/>
      <c r="E758" s="44"/>
      <c r="F758" s="44"/>
      <c r="G758" s="44"/>
      <c r="H758" s="44"/>
      <c r="I758" s="44"/>
      <c r="J758" s="44"/>
      <c r="K758" s="44"/>
      <c r="L758" s="44"/>
      <c r="M758" s="44"/>
      <c r="N758" s="44"/>
      <c r="O758" s="44"/>
      <c r="P758" s="44"/>
      <c r="Q758" s="44"/>
      <c r="R758" s="44"/>
      <c r="S758" s="44"/>
      <c r="T758" s="44"/>
      <c r="U758" s="44"/>
      <c r="V758" s="44"/>
      <c r="W758" s="44"/>
      <c r="X758" s="44"/>
      <c r="Y758" s="44"/>
      <c r="Z758" s="44"/>
      <c r="AA758" s="44"/>
    </row>
    <row r="759">
      <c r="A759" s="44"/>
      <c r="B759" s="44"/>
      <c r="C759" s="44"/>
      <c r="D759" s="44"/>
      <c r="E759" s="44"/>
      <c r="F759" s="44"/>
      <c r="G759" s="44"/>
      <c r="H759" s="44"/>
      <c r="I759" s="44"/>
      <c r="J759" s="44"/>
      <c r="K759" s="44"/>
      <c r="L759" s="44"/>
      <c r="M759" s="44"/>
      <c r="N759" s="44"/>
      <c r="O759" s="44"/>
      <c r="P759" s="44"/>
      <c r="Q759" s="44"/>
      <c r="R759" s="44"/>
      <c r="S759" s="44"/>
      <c r="T759" s="44"/>
      <c r="U759" s="44"/>
      <c r="V759" s="44"/>
      <c r="W759" s="44"/>
      <c r="X759" s="44"/>
      <c r="Y759" s="44"/>
      <c r="Z759" s="44"/>
      <c r="AA759" s="44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">
        <v>46160.0</v>
      </c>
      <c r="B1" s="4"/>
      <c r="C1" s="6"/>
      <c r="D1" s="8"/>
      <c r="E1" s="6"/>
      <c r="F1" s="6"/>
      <c r="G1" s="6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8"/>
      <c r="AS1" s="18"/>
    </row>
    <row r="2">
      <c r="A2" s="20"/>
      <c r="B2" s="21"/>
      <c r="C2" s="6"/>
      <c r="D2" s="8"/>
      <c r="E2" s="6"/>
      <c r="F2" s="6"/>
      <c r="G2" s="6"/>
      <c r="H2" s="12">
        <v>2025.0</v>
      </c>
      <c r="T2" s="25">
        <v>2026.0</v>
      </c>
      <c r="AF2" s="28" t="s">
        <v>13</v>
      </c>
      <c r="AR2" s="18"/>
      <c r="AS2" s="18"/>
    </row>
    <row r="3">
      <c r="A3" s="31" t="s">
        <v>14</v>
      </c>
      <c r="B3" s="31" t="s">
        <v>6</v>
      </c>
      <c r="C3" s="33" t="s">
        <v>16</v>
      </c>
      <c r="D3" s="34" t="s">
        <v>18</v>
      </c>
      <c r="E3" s="33" t="s">
        <v>19</v>
      </c>
      <c r="F3" s="35" t="s">
        <v>20</v>
      </c>
      <c r="G3" s="33" t="s">
        <v>21</v>
      </c>
      <c r="H3" s="31" t="s">
        <v>22</v>
      </c>
      <c r="I3" s="31" t="s">
        <v>23</v>
      </c>
      <c r="J3" s="31" t="s">
        <v>24</v>
      </c>
      <c r="K3" s="31" t="s">
        <v>25</v>
      </c>
      <c r="L3" s="31" t="s">
        <v>28</v>
      </c>
      <c r="M3" s="31" t="s">
        <v>29</v>
      </c>
      <c r="N3" s="31" t="s">
        <v>30</v>
      </c>
      <c r="O3" s="31" t="s">
        <v>31</v>
      </c>
      <c r="P3" s="31" t="s">
        <v>33</v>
      </c>
      <c r="Q3" s="31" t="s">
        <v>34</v>
      </c>
      <c r="R3" s="31" t="s">
        <v>36</v>
      </c>
      <c r="S3" s="31" t="s">
        <v>37</v>
      </c>
      <c r="T3" s="31" t="s">
        <v>22</v>
      </c>
      <c r="U3" s="31" t="s">
        <v>23</v>
      </c>
      <c r="V3" s="31" t="s">
        <v>24</v>
      </c>
      <c r="W3" s="31" t="s">
        <v>25</v>
      </c>
      <c r="X3" s="31" t="s">
        <v>28</v>
      </c>
      <c r="Y3" s="31" t="s">
        <v>29</v>
      </c>
      <c r="Z3" s="31" t="s">
        <v>30</v>
      </c>
      <c r="AA3" s="31" t="s">
        <v>31</v>
      </c>
      <c r="AB3" s="31" t="s">
        <v>33</v>
      </c>
      <c r="AC3" s="31" t="s">
        <v>34</v>
      </c>
      <c r="AD3" s="31" t="s">
        <v>36</v>
      </c>
      <c r="AE3" s="31" t="s">
        <v>37</v>
      </c>
      <c r="AF3" s="47" t="s">
        <v>22</v>
      </c>
      <c r="AG3" s="47" t="s">
        <v>23</v>
      </c>
      <c r="AH3" s="47" t="s">
        <v>24</v>
      </c>
      <c r="AI3" s="47" t="s">
        <v>25</v>
      </c>
      <c r="AJ3" s="47" t="s">
        <v>28</v>
      </c>
      <c r="AK3" s="47" t="s">
        <v>29</v>
      </c>
      <c r="AL3" s="47" t="s">
        <v>30</v>
      </c>
      <c r="AM3" s="47" t="s">
        <v>31</v>
      </c>
      <c r="AN3" s="47" t="s">
        <v>33</v>
      </c>
      <c r="AO3" s="47" t="s">
        <v>34</v>
      </c>
      <c r="AP3" s="47" t="s">
        <v>36</v>
      </c>
      <c r="AQ3" s="47" t="s">
        <v>37</v>
      </c>
      <c r="AR3" s="49" t="s">
        <v>58</v>
      </c>
      <c r="AS3" s="51"/>
    </row>
    <row r="4">
      <c r="A4" s="53" t="s">
        <v>59</v>
      </c>
      <c r="B4" s="53" t="b">
        <f>VLOOKUP(A4,SILOMS!C:F,4,0)</f>
        <v>0</v>
      </c>
      <c r="C4" s="59">
        <f>VLOOKUP(A4,SILOMS!O:Q,3,0)</f>
        <v>185.4131944</v>
      </c>
      <c r="D4" s="63">
        <f>IF(C4*24&lt;1500,1500-(C4*24),IF(C4*24&lt;3000,3000-(C4*24),4450-(C4*24)))
</f>
        <v>0.08333333333</v>
      </c>
      <c r="E4" s="64">
        <v>45.49722222</v>
      </c>
      <c r="F4" s="66">
        <f>E4*'Hora por anv'!$H$1</f>
        <v>213.8369444</v>
      </c>
      <c r="G4" s="68">
        <f t="shared" ref="G4:G42" si="1">D4/E4</f>
        <v>0.001831613652</v>
      </c>
      <c r="H4" s="69" t="s">
        <v>79</v>
      </c>
      <c r="I4" s="69" t="s">
        <v>79</v>
      </c>
      <c r="J4" s="69" t="s">
        <v>79</v>
      </c>
      <c r="K4" s="69" t="s">
        <v>79</v>
      </c>
      <c r="L4" s="69" t="s">
        <v>79</v>
      </c>
      <c r="M4" s="70"/>
      <c r="N4" s="70"/>
      <c r="O4" s="71"/>
      <c r="Q4" s="72" t="s">
        <v>83</v>
      </c>
      <c r="R4" s="74"/>
      <c r="S4" s="71"/>
      <c r="T4" s="75"/>
      <c r="U4" s="75"/>
      <c r="V4" s="75"/>
      <c r="W4" s="75"/>
      <c r="X4" s="77" t="s">
        <v>51</v>
      </c>
      <c r="Y4" s="75"/>
      <c r="Z4" s="75"/>
      <c r="AA4" s="75"/>
      <c r="AB4" s="75"/>
      <c r="AC4" s="75"/>
      <c r="AD4" s="75"/>
      <c r="AE4" s="75"/>
      <c r="AF4" s="79"/>
      <c r="AG4" s="79"/>
      <c r="AH4" s="80"/>
      <c r="AI4" s="79"/>
      <c r="AJ4" s="79"/>
      <c r="AK4" s="79"/>
      <c r="AL4" s="79"/>
      <c r="AM4" s="79"/>
      <c r="AN4" s="79"/>
      <c r="AO4" s="79"/>
      <c r="AP4" s="79"/>
      <c r="AQ4" s="79"/>
      <c r="AR4" s="81" t="s">
        <v>92</v>
      </c>
      <c r="AS4" s="83" t="s">
        <v>93</v>
      </c>
    </row>
    <row r="5">
      <c r="A5" s="53" t="s">
        <v>91</v>
      </c>
      <c r="B5" s="53">
        <f>VLOOKUP(A5,SILOMS!C:F,4,0)</f>
        <v>2733</v>
      </c>
      <c r="C5" s="84">
        <v>176.46527777777777</v>
      </c>
      <c r="D5" s="85">
        <f>IF(C5*24&lt;1500,1500-(C5*24),IF(C5*24&lt;4034,4034-(C5*24),4500-(C5*24)))
</f>
        <v>264.8333333</v>
      </c>
      <c r="E5" s="64">
        <v>37.18611111</v>
      </c>
      <c r="F5" s="66">
        <f>E5*'Hora por anv'!$H$1</f>
        <v>174.7747222</v>
      </c>
      <c r="G5" s="88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0"/>
      <c r="N5" s="70"/>
      <c r="O5" s="71"/>
      <c r="Q5" s="91" t="s">
        <v>108</v>
      </c>
      <c r="R5" s="71"/>
      <c r="S5" s="71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9"/>
      <c r="AG5" s="79"/>
      <c r="AH5" s="79"/>
      <c r="AI5" s="79"/>
      <c r="AJ5" s="79"/>
      <c r="AK5" s="79"/>
      <c r="AL5" s="77" t="s">
        <v>51</v>
      </c>
      <c r="AM5" s="79"/>
      <c r="AN5" s="79"/>
      <c r="AO5" s="79"/>
      <c r="AP5" s="79"/>
      <c r="AQ5" s="79"/>
      <c r="AR5" s="100" t="s">
        <v>119</v>
      </c>
      <c r="AS5" s="101" t="s">
        <v>122</v>
      </c>
    </row>
    <row r="6">
      <c r="A6" s="53" t="s">
        <v>26</v>
      </c>
      <c r="B6" s="53">
        <f>VLOOKUP(A6,SILOMS!C:F,4,0)</f>
        <v>2741</v>
      </c>
      <c r="C6" s="59">
        <f>VLOOKUP(A6,SILOMS!O:Q,3,0)</f>
        <v>161.9444444</v>
      </c>
      <c r="D6" s="63">
        <f>IF(C6*24&lt;1500,1500-(C6*24),IF(C6*24&lt;3000,3000-(C6*24),4000-(C6*24)))
</f>
        <v>113.3333333</v>
      </c>
      <c r="E6" s="64">
        <v>45.49722222</v>
      </c>
      <c r="F6" s="66">
        <f>E6*'Hora por anv'!$H$1</f>
        <v>213.8369444</v>
      </c>
      <c r="G6" s="68">
        <f t="shared" si="1"/>
        <v>2.490994566</v>
      </c>
      <c r="H6" s="69" t="s">
        <v>79</v>
      </c>
      <c r="I6" s="69" t="s">
        <v>79</v>
      </c>
      <c r="J6" s="69" t="s">
        <v>79</v>
      </c>
      <c r="K6" s="108" t="s">
        <v>79</v>
      </c>
      <c r="L6" s="108" t="s">
        <v>79</v>
      </c>
      <c r="M6" s="70"/>
      <c r="N6" s="70"/>
      <c r="O6" s="71"/>
      <c r="Q6" s="72" t="s">
        <v>83</v>
      </c>
      <c r="R6" s="71"/>
      <c r="S6" s="71"/>
      <c r="T6" s="75"/>
      <c r="U6" s="75"/>
      <c r="V6" s="75"/>
      <c r="W6" s="75"/>
      <c r="X6" s="75"/>
      <c r="Y6" s="75"/>
      <c r="Z6" s="75"/>
      <c r="AA6" s="77" t="s">
        <v>51</v>
      </c>
      <c r="AB6" s="75"/>
      <c r="AC6" s="75"/>
      <c r="AD6" s="75"/>
      <c r="AE6" s="75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23" t="s">
        <v>137</v>
      </c>
      <c r="AS6" s="124"/>
    </row>
    <row r="7">
      <c r="A7" s="53" t="s">
        <v>114</v>
      </c>
      <c r="B7" s="53">
        <f>VLOOKUP(A7,SILOMS!C:F,4,0)</f>
        <v>2743</v>
      </c>
      <c r="C7" s="59">
        <f>VLOOKUP(A7,SILOMS!O:Q,3,0)</f>
        <v>183.8715278</v>
      </c>
      <c r="D7" s="63">
        <f>IF(C7*24&lt;1500,1500-(C7*24),IF(C7*24&lt;3000,3000-(C7*24),4500-(C7*24)))
</f>
        <v>87.08333333</v>
      </c>
      <c r="E7" s="64">
        <v>77.91666667</v>
      </c>
      <c r="F7" s="66">
        <f>E7*'Hora por anv'!$H$1</f>
        <v>366.2083333</v>
      </c>
      <c r="G7" s="68">
        <f t="shared" si="1"/>
        <v>1.117647059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72" t="s">
        <v>83</v>
      </c>
      <c r="R7" s="71"/>
      <c r="S7" s="71"/>
      <c r="T7" s="75"/>
      <c r="U7" s="75"/>
      <c r="V7" s="75"/>
      <c r="W7" s="75"/>
      <c r="X7" s="75"/>
      <c r="Y7" s="75"/>
      <c r="Z7" s="75"/>
      <c r="AA7" s="75"/>
      <c r="AB7" s="77" t="s">
        <v>51</v>
      </c>
      <c r="AC7" s="75"/>
      <c r="AD7" s="75"/>
      <c r="AE7" s="75"/>
      <c r="AF7" s="79"/>
      <c r="AG7" s="79"/>
      <c r="AH7" s="79"/>
      <c r="AI7" s="79"/>
      <c r="AJ7" s="79"/>
      <c r="AK7" s="80"/>
      <c r="AL7" s="79"/>
      <c r="AM7" s="79"/>
      <c r="AN7" s="79"/>
      <c r="AO7" s="79"/>
      <c r="AP7" s="79"/>
      <c r="AQ7" s="79"/>
      <c r="AR7" s="133" t="s">
        <v>147</v>
      </c>
      <c r="AS7" s="133" t="s">
        <v>148</v>
      </c>
    </row>
    <row r="8">
      <c r="A8" s="53" t="s">
        <v>121</v>
      </c>
      <c r="B8" s="53">
        <f>VLOOKUP(A8,SILOMS!C:F,4,0)</f>
        <v>2736</v>
      </c>
      <c r="C8" s="59">
        <f>VLOOKUP(A8,SILOMS!O:Q,3,0)</f>
        <v>166.3472222</v>
      </c>
      <c r="D8" s="63">
        <f>IF(C8*24&lt;1500,1500-(C8*24),IF(C8*24&lt;3000,3000-(C8*24),4000-(C8*24)))
</f>
        <v>7.666666667</v>
      </c>
      <c r="E8" s="64">
        <v>45.49722222</v>
      </c>
      <c r="F8" s="66">
        <f>E8*'Hora por anv'!$H$1</f>
        <v>213.8369444</v>
      </c>
      <c r="G8" s="68">
        <f t="shared" si="1"/>
        <v>0.168508456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/>
      <c r="R8" s="71"/>
      <c r="S8" s="71"/>
      <c r="T8" s="75"/>
      <c r="U8" s="75"/>
      <c r="V8" s="75"/>
      <c r="W8" s="75"/>
      <c r="X8" s="75"/>
      <c r="Y8" s="75"/>
      <c r="Z8" s="75"/>
      <c r="AA8" s="135"/>
      <c r="AB8" s="75"/>
      <c r="AC8" s="77" t="s">
        <v>51</v>
      </c>
      <c r="AD8" s="75"/>
      <c r="AE8" s="75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23" t="s">
        <v>154</v>
      </c>
      <c r="AS8" s="137" t="s">
        <v>156</v>
      </c>
    </row>
    <row r="9">
      <c r="A9" s="53" t="s">
        <v>103</v>
      </c>
      <c r="B9" s="53">
        <f>VLOOKUP(A9,SILOMS!C:F,4,0)</f>
        <v>2740</v>
      </c>
      <c r="C9" s="59">
        <f>VLOOKUP(A9,SILOMS!O:Q,3,0)</f>
        <v>137.5729167</v>
      </c>
      <c r="D9" s="63">
        <f>IF(C9*24&lt;1500,1500-(C9*24),IF(C9*24&lt;3441,3441-(C9*24),4250-(C9*24)))
</f>
        <v>139.25</v>
      </c>
      <c r="E9" s="64">
        <v>45.49722222</v>
      </c>
      <c r="F9" s="66">
        <f>E9*'Hora por anv'!$H$1</f>
        <v>213.8369444</v>
      </c>
      <c r="G9" s="68">
        <f t="shared" si="1"/>
        <v>3.060626412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144" t="s">
        <v>163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45" t="s">
        <v>164</v>
      </c>
      <c r="AS9" s="101" t="s">
        <v>165</v>
      </c>
    </row>
    <row r="10">
      <c r="A10" s="53" t="s">
        <v>166</v>
      </c>
      <c r="B10" s="53" t="b">
        <f>VLOOKUP(A10,SILOMS!C:F,4,0)</f>
        <v>0</v>
      </c>
      <c r="C10" s="146">
        <v>131.125</v>
      </c>
      <c r="D10" s="147">
        <f>IF(C10*24&lt;1500,1500-(C10*24),IF(C10*24&lt;3146,3146-(C10*24),4000-(C10*24)))
</f>
        <v>853</v>
      </c>
      <c r="E10" s="64">
        <v>35.2</v>
      </c>
      <c r="F10" s="66">
        <f>E10*'Hora por anv'!$H$1</f>
        <v>165.44</v>
      </c>
      <c r="G10" s="148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83</v>
      </c>
      <c r="R10" s="150"/>
      <c r="S10" s="71"/>
      <c r="T10" s="75"/>
      <c r="U10" s="75"/>
      <c r="V10" s="75"/>
      <c r="W10" s="75"/>
      <c r="X10" s="79"/>
      <c r="Y10" s="79"/>
      <c r="Z10" s="79"/>
      <c r="AA10" s="79"/>
      <c r="AB10" s="79"/>
      <c r="AC10" s="79"/>
      <c r="AD10" s="79"/>
      <c r="AE10" s="79"/>
      <c r="AF10" s="154" t="s">
        <v>163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55"/>
      <c r="AS10" s="133" t="s">
        <v>170</v>
      </c>
    </row>
    <row r="11">
      <c r="A11" s="53" t="s">
        <v>116</v>
      </c>
      <c r="B11" s="53">
        <f>VLOOKUP(A11,SILOMS!C:F,4,0)</f>
        <v>2709</v>
      </c>
      <c r="C11" s="59">
        <f>VLOOKUP(A11,SILOMS!O:Q,3,0)</f>
        <v>114.8020833</v>
      </c>
      <c r="D11" s="63">
        <f>IF(C11*24&lt;1500,1500-(C11*24),IF(C11*24&lt;2903,2903-(C11*24),4000-(C11*24)))
</f>
        <v>147.75</v>
      </c>
      <c r="E11" s="64">
        <v>44.45833333</v>
      </c>
      <c r="F11" s="66">
        <f>E11*'Hora por anv'!$H$1</f>
        <v>208.9541667</v>
      </c>
      <c r="G11" s="68">
        <f t="shared" si="1"/>
        <v>3.323336458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72" t="s">
        <v>83</v>
      </c>
      <c r="R11" s="71"/>
      <c r="S11" s="71"/>
      <c r="T11" s="75"/>
      <c r="U11" s="141"/>
      <c r="V11" s="75"/>
      <c r="W11" s="75"/>
      <c r="X11" s="79"/>
      <c r="Y11" s="79"/>
      <c r="Z11" s="79"/>
      <c r="AA11" s="79"/>
      <c r="AB11" s="79"/>
      <c r="AC11" s="79"/>
      <c r="AD11" s="79"/>
      <c r="AE11" s="79"/>
      <c r="AF11" s="144" t="s">
        <v>163</v>
      </c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161" t="s">
        <v>192</v>
      </c>
      <c r="AS11" s="81" t="s">
        <v>193</v>
      </c>
    </row>
    <row r="12" ht="23.25" customHeight="1">
      <c r="A12" s="53" t="s">
        <v>82</v>
      </c>
      <c r="B12" s="53">
        <f>VLOOKUP(A12,SILOMS!C:F,4,0)</f>
        <v>2719</v>
      </c>
      <c r="C12" s="59">
        <f>VLOOKUP(A12,SILOMS!O:Q,3,0)</f>
        <v>180.9548611</v>
      </c>
      <c r="D12" s="63">
        <f>IF(C12*24&lt;1500,1500-(C12*24),IF(C12*24&lt;3000,3000-(C12*24),4700-(C12*24)))
</f>
        <v>357.0833333</v>
      </c>
      <c r="E12" s="64">
        <v>46.97916667</v>
      </c>
      <c r="F12" s="66">
        <f>E12*'Hora por anv'!$H$1</f>
        <v>220.8020833</v>
      </c>
      <c r="G12" s="68">
        <f t="shared" si="1"/>
        <v>7.600886917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91" t="s">
        <v>108</v>
      </c>
      <c r="R12" s="71"/>
      <c r="S12" s="71"/>
      <c r="T12" s="75"/>
      <c r="U12" s="75"/>
      <c r="V12" s="75"/>
      <c r="W12" s="75"/>
      <c r="X12" s="170"/>
      <c r="Y12" s="79"/>
      <c r="Z12" s="79"/>
      <c r="AA12" s="79"/>
      <c r="AB12" s="79"/>
      <c r="AC12" s="79"/>
      <c r="AD12" s="79"/>
      <c r="AE12" s="79"/>
      <c r="AF12" s="144" t="s">
        <v>194</v>
      </c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124"/>
      <c r="AS12" s="101" t="s">
        <v>196</v>
      </c>
    </row>
    <row r="13">
      <c r="A13" s="53" t="s">
        <v>110</v>
      </c>
      <c r="B13" s="53">
        <f>VLOOKUP(A13,SILOMS!C:F,4,0)</f>
        <v>2722</v>
      </c>
      <c r="C13" s="146">
        <v>179.57638888888889</v>
      </c>
      <c r="D13" s="147">
        <f>IF(C13*24&lt;1500,1500-(C13*24),IF(C13*24&lt;3000,3000-(C13*24),4400-(C13*24)))
</f>
        <v>90.16666667</v>
      </c>
      <c r="E13" s="64">
        <v>46.97916667</v>
      </c>
      <c r="F13" s="66">
        <f>E13*'Hora por anv'!$H$1</f>
        <v>220.8020833</v>
      </c>
      <c r="G13" s="148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2" t="s">
        <v>83</v>
      </c>
      <c r="R13" s="71"/>
      <c r="S13" s="71"/>
      <c r="T13" s="75"/>
      <c r="U13" s="75"/>
      <c r="V13" s="75"/>
      <c r="W13" s="75"/>
      <c r="X13" s="79"/>
      <c r="Y13" s="79"/>
      <c r="Z13" s="79"/>
      <c r="AA13" s="79"/>
      <c r="AB13" s="79"/>
      <c r="AC13" s="79"/>
      <c r="AD13" s="79"/>
      <c r="AE13" s="79"/>
      <c r="AF13" s="79"/>
      <c r="AG13" s="77" t="s">
        <v>51</v>
      </c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124"/>
      <c r="AS13" s="137" t="s">
        <v>200</v>
      </c>
    </row>
    <row r="14">
      <c r="A14" s="53" t="s">
        <v>71</v>
      </c>
      <c r="B14" s="53">
        <f>VLOOKUP(A14,SILOMS!C:F,4,0)</f>
        <v>2723</v>
      </c>
      <c r="C14" s="146">
        <v>129.94791666666666</v>
      </c>
      <c r="D14" s="147">
        <f>IF(C14*24&lt;1500,1500-(C14*24),IF(C14*24&lt;3239,3239-(C14*24),4000-(C14*24)))
</f>
        <v>120.25</v>
      </c>
      <c r="E14" s="182">
        <v>42.625</v>
      </c>
      <c r="F14" s="185">
        <f>E14*'Hora por anv'!$H$1</f>
        <v>200.3375</v>
      </c>
      <c r="G14" s="148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72" t="s">
        <v>83</v>
      </c>
      <c r="R14" s="71"/>
      <c r="S14" s="71"/>
      <c r="T14" s="75"/>
      <c r="U14" s="75"/>
      <c r="V14" s="75"/>
      <c r="W14" s="75"/>
      <c r="X14" s="79"/>
      <c r="Y14" s="79"/>
      <c r="Z14" s="79"/>
      <c r="AA14" s="79"/>
      <c r="AB14" s="79"/>
      <c r="AC14" s="79"/>
      <c r="AD14" s="170"/>
      <c r="AE14" s="79"/>
      <c r="AF14" s="79"/>
      <c r="AG14" s="79"/>
      <c r="AH14" s="166" t="s">
        <v>163</v>
      </c>
      <c r="AI14" s="79"/>
      <c r="AJ14" s="79"/>
      <c r="AK14" s="79"/>
      <c r="AL14" s="79"/>
      <c r="AM14" s="79"/>
      <c r="AN14" s="79"/>
      <c r="AO14" s="79"/>
      <c r="AP14" s="79"/>
      <c r="AQ14" s="79"/>
      <c r="AR14" s="187" t="s">
        <v>203</v>
      </c>
      <c r="AS14" s="137" t="s">
        <v>204</v>
      </c>
    </row>
    <row r="15">
      <c r="A15" s="53" t="s">
        <v>77</v>
      </c>
      <c r="B15" s="53">
        <f>VLOOKUP(A15,SILOMS!C:F,4,0)</f>
        <v>2703</v>
      </c>
      <c r="C15" s="84">
        <v>179.26736111111111</v>
      </c>
      <c r="D15" s="85">
        <f>IF(C15*24&lt;1500,1500-(C15*24),IF(C15*24&lt;3000,3000-(C15*24),4500-(C15*24)))
</f>
        <v>197.5833333</v>
      </c>
      <c r="E15" s="64">
        <v>35.2</v>
      </c>
      <c r="F15" s="66">
        <f>E15*'Hora por anv'!$H$1</f>
        <v>165.44</v>
      </c>
      <c r="G15" s="88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0"/>
      <c r="N15" s="70"/>
      <c r="O15" s="71"/>
      <c r="Q15" s="91" t="s">
        <v>108</v>
      </c>
      <c r="R15" s="71"/>
      <c r="S15" s="71"/>
      <c r="T15" s="75"/>
      <c r="U15" s="75"/>
      <c r="V15" s="75"/>
      <c r="W15" s="75"/>
      <c r="X15" s="79"/>
      <c r="Y15" s="79"/>
      <c r="Z15" s="79"/>
      <c r="AA15" s="79"/>
      <c r="AB15" s="79"/>
      <c r="AC15" s="79"/>
      <c r="AD15" s="79"/>
      <c r="AE15" s="80"/>
      <c r="AF15" s="79"/>
      <c r="AG15" s="170"/>
      <c r="AH15" s="79"/>
      <c r="AI15" s="79"/>
      <c r="AJ15" s="79"/>
      <c r="AK15" s="77" t="s">
        <v>51</v>
      </c>
      <c r="AL15" s="79"/>
      <c r="AM15" s="79"/>
      <c r="AN15" s="79"/>
      <c r="AO15" s="79"/>
      <c r="AP15" s="79"/>
      <c r="AQ15" s="79"/>
      <c r="AR15" s="161" t="s">
        <v>208</v>
      </c>
      <c r="AS15" s="190" t="s">
        <v>209</v>
      </c>
    </row>
    <row r="16">
      <c r="A16" s="53" t="s">
        <v>94</v>
      </c>
      <c r="B16" s="53">
        <f>VLOOKUP(A16,SILOMS!C:F,4,0)</f>
        <v>2739</v>
      </c>
      <c r="C16" s="146">
        <v>54.638888888888886</v>
      </c>
      <c r="D16" s="147">
        <f t="shared" ref="D16:D19" si="2">IF(C16*24&lt;1500,1500-(C16*24),IF(C16*24&lt;3000,3000-(C16*24),4000-(C16*24)))
</f>
        <v>188.6666667</v>
      </c>
      <c r="E16" s="64">
        <v>37.18611111</v>
      </c>
      <c r="F16" s="66">
        <f>E16*'Hora por anv'!$H$1</f>
        <v>174.7747222</v>
      </c>
      <c r="G16" s="148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83</v>
      </c>
      <c r="R16" s="71"/>
      <c r="S16" s="71"/>
      <c r="T16" s="75"/>
      <c r="U16" s="75"/>
      <c r="V16" s="75"/>
      <c r="W16" s="75"/>
      <c r="X16" s="79"/>
      <c r="Y16" s="79"/>
      <c r="Z16" s="170"/>
      <c r="AA16" s="79"/>
      <c r="AB16" s="79"/>
      <c r="AC16" s="79"/>
      <c r="AD16" s="79"/>
      <c r="AE16" s="79"/>
      <c r="AF16" s="79"/>
      <c r="AG16" s="79"/>
      <c r="AH16" s="79"/>
      <c r="AI16" s="79"/>
      <c r="AJ16" s="166" t="s">
        <v>163</v>
      </c>
      <c r="AK16" s="79"/>
      <c r="AL16" s="193"/>
      <c r="AM16" s="193"/>
      <c r="AN16" s="79"/>
      <c r="AO16" s="79"/>
      <c r="AP16" s="79"/>
      <c r="AQ16" s="79"/>
      <c r="AR16" s="124"/>
      <c r="AS16" s="190" t="s">
        <v>212</v>
      </c>
    </row>
    <row r="17">
      <c r="A17" s="194" t="s">
        <v>74</v>
      </c>
      <c r="B17" s="53">
        <f>VLOOKUP(A17,SILOMS!C:F,4,0)</f>
        <v>2742</v>
      </c>
      <c r="C17" s="146">
        <v>43.947916666666664</v>
      </c>
      <c r="D17" s="147">
        <f t="shared" si="2"/>
        <v>445.25</v>
      </c>
      <c r="E17" s="64">
        <v>50.875</v>
      </c>
      <c r="F17" s="66">
        <f>E17*'Hora por anv'!$H$1</f>
        <v>239.1125</v>
      </c>
      <c r="G17" s="148">
        <f t="shared" si="1"/>
        <v>8.751842752</v>
      </c>
      <c r="H17" s="195" t="s">
        <v>79</v>
      </c>
      <c r="I17" s="195" t="s">
        <v>79</v>
      </c>
      <c r="J17" s="195" t="s">
        <v>79</v>
      </c>
      <c r="K17" s="195" t="s">
        <v>79</v>
      </c>
      <c r="L17" s="195" t="s">
        <v>79</v>
      </c>
      <c r="M17" s="196"/>
      <c r="N17" s="196"/>
      <c r="O17" s="196"/>
      <c r="P17" s="74"/>
      <c r="Q17" s="153"/>
      <c r="R17" s="153"/>
      <c r="S17" s="153"/>
      <c r="T17" s="141"/>
      <c r="U17" s="141"/>
      <c r="V17" s="141"/>
      <c r="W17" s="141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166" t="s">
        <v>163</v>
      </c>
      <c r="AO17" s="80"/>
      <c r="AP17" s="80"/>
      <c r="AQ17" s="80"/>
      <c r="AR17" s="190"/>
      <c r="AS17" s="124"/>
    </row>
    <row r="18">
      <c r="A18" s="53" t="s">
        <v>60</v>
      </c>
      <c r="B18" s="53">
        <f>VLOOKUP(A18,SILOMS!C:F,4,0)</f>
        <v>2708</v>
      </c>
      <c r="C18" s="146">
        <v>102.68402777777777</v>
      </c>
      <c r="D18" s="147">
        <f t="shared" si="2"/>
        <v>535.5833333</v>
      </c>
      <c r="E18" s="64">
        <v>35.2</v>
      </c>
      <c r="F18" s="66">
        <f>E18*'Hora por anv'!$H$1</f>
        <v>165.44</v>
      </c>
      <c r="G18" s="148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1"/>
      <c r="Q18" s="72" t="s">
        <v>83</v>
      </c>
      <c r="R18" s="71"/>
      <c r="S18" s="71"/>
      <c r="T18" s="75"/>
      <c r="U18" s="75"/>
      <c r="V18" s="75"/>
      <c r="W18" s="75"/>
      <c r="X18" s="79"/>
      <c r="Y18" s="79"/>
      <c r="Z18" s="79"/>
      <c r="AA18" s="79"/>
      <c r="AB18" s="79"/>
      <c r="AC18" s="79"/>
      <c r="AD18" s="79"/>
      <c r="AE18" s="79"/>
      <c r="AF18" s="170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155"/>
      <c r="AS18" s="137"/>
    </row>
    <row r="19">
      <c r="A19" s="53" t="s">
        <v>160</v>
      </c>
      <c r="B19" s="53" t="b">
        <f>VLOOKUP(A19,SILOMS!C:F,4,0)</f>
        <v>0</v>
      </c>
      <c r="C19" s="84">
        <v>141.98263888888889</v>
      </c>
      <c r="D19" s="85">
        <f t="shared" si="2"/>
        <v>592.4166667</v>
      </c>
      <c r="E19" s="64">
        <v>45.49722222</v>
      </c>
      <c r="F19" s="66">
        <f>E19*'Hora por anv'!$H$1</f>
        <v>213.8369444</v>
      </c>
      <c r="G19" s="88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196"/>
      <c r="N19" s="70"/>
      <c r="O19" s="150"/>
      <c r="P19" s="203" t="s">
        <v>163</v>
      </c>
      <c r="Q19" s="72" t="s">
        <v>83</v>
      </c>
      <c r="R19" s="71"/>
      <c r="S19" s="71"/>
      <c r="T19" s="75"/>
      <c r="U19" s="75"/>
      <c r="V19" s="75"/>
      <c r="W19" s="75"/>
      <c r="X19" s="79"/>
      <c r="Y19" s="79"/>
      <c r="Z19" s="79"/>
      <c r="AA19" s="79"/>
      <c r="AB19" s="79"/>
      <c r="AC19" s="79"/>
      <c r="AD19" s="79"/>
      <c r="AE19" s="79"/>
      <c r="AF19" s="79"/>
      <c r="AG19" s="170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0" t="s">
        <v>216</v>
      </c>
      <c r="AS19" s="133"/>
    </row>
    <row r="20">
      <c r="A20" s="53" t="s">
        <v>86</v>
      </c>
      <c r="B20" s="53">
        <f>VLOOKUP(A20,SILOMS!C:F,4,0)</f>
        <v>2704</v>
      </c>
      <c r="C20" s="64">
        <v>4860.0</v>
      </c>
      <c r="D20" s="85">
        <v>160.0</v>
      </c>
      <c r="E20" s="64">
        <v>15.125</v>
      </c>
      <c r="F20" s="210">
        <f>E20*'Hora por anv'!$H$1</f>
        <v>71.0875</v>
      </c>
      <c r="G20" s="88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66" t="s">
        <v>163</v>
      </c>
      <c r="M20" s="70"/>
      <c r="N20" s="70"/>
      <c r="O20" s="77" t="s">
        <v>51</v>
      </c>
      <c r="Q20" s="72" t="s">
        <v>83</v>
      </c>
      <c r="R20" s="71"/>
      <c r="S20" s="71"/>
      <c r="T20" s="75"/>
      <c r="U20" s="75"/>
      <c r="V20" s="75"/>
      <c r="W20" s="75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7" t="s">
        <v>51</v>
      </c>
      <c r="AQ20" s="79"/>
      <c r="AR20" s="124"/>
      <c r="AS20" s="137" t="s">
        <v>219</v>
      </c>
    </row>
    <row r="21">
      <c r="A21" s="53" t="s">
        <v>118</v>
      </c>
      <c r="B21" s="53">
        <f>VLOOKUP(A21,SILOMS!C:F,4,0)</f>
        <v>2720</v>
      </c>
      <c r="C21" s="84">
        <v>137.65972222222223</v>
      </c>
      <c r="D21" s="85">
        <f>IF(C21*24&lt;1500,1500-(C21*24),IF(C21*24&lt;2764.75,2764.75-(C21*24),4000-(C21*24)))
</f>
        <v>696.1666667</v>
      </c>
      <c r="E21" s="64">
        <v>44.45833333</v>
      </c>
      <c r="F21" s="66">
        <f>E21*'Hora por anv'!$H$1</f>
        <v>208.9541667</v>
      </c>
      <c r="G21" s="88">
        <f t="shared" si="1"/>
        <v>15.65885661</v>
      </c>
      <c r="H21" s="69">
        <v>1.0</v>
      </c>
      <c r="I21" s="69">
        <v>1.0</v>
      </c>
      <c r="J21" s="69">
        <v>1.0</v>
      </c>
      <c r="K21" s="69" t="s">
        <v>79</v>
      </c>
      <c r="L21" s="69" t="s">
        <v>79</v>
      </c>
      <c r="M21" s="70"/>
      <c r="N21" s="70"/>
      <c r="O21" s="71"/>
      <c r="Q21" s="72" t="s">
        <v>83</v>
      </c>
      <c r="R21" s="71"/>
      <c r="S21" s="71"/>
      <c r="T21" s="75"/>
      <c r="U21" s="75"/>
      <c r="V21" s="75"/>
      <c r="W21" s="75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100" t="s">
        <v>221</v>
      </c>
      <c r="AS21" s="133" t="s">
        <v>222</v>
      </c>
    </row>
    <row r="22">
      <c r="A22" s="53" t="s">
        <v>125</v>
      </c>
      <c r="B22" s="53">
        <f>VLOOKUP(A22,SILOMS!C:F,4,0)</f>
        <v>2737</v>
      </c>
      <c r="C22" s="59">
        <f>VLOOKUP(A22,SILOMS!O:Q,3,0)</f>
        <v>15.71875</v>
      </c>
      <c r="D22" s="63">
        <f t="shared" ref="D22:D29" si="3">IF(C22*24&lt;1500,1500-(C22*24),IF(C22*24&lt;3000,3000-(C22*24),4000-(C22*24)))
</f>
        <v>1122.75</v>
      </c>
      <c r="E22" s="64">
        <v>45.49722222</v>
      </c>
      <c r="F22" s="66">
        <f>E22*'Hora por anv'!$H$1</f>
        <v>213.8369444</v>
      </c>
      <c r="G22" s="68">
        <f t="shared" si="1"/>
        <v>24.67733073</v>
      </c>
      <c r="H22" s="195" t="s">
        <v>79</v>
      </c>
      <c r="I22" s="195" t="s">
        <v>79</v>
      </c>
      <c r="J22" s="195" t="s">
        <v>79</v>
      </c>
      <c r="K22" s="195" t="s">
        <v>79</v>
      </c>
      <c r="L22" s="195" t="s">
        <v>79</v>
      </c>
      <c r="M22" s="196"/>
      <c r="N22" s="196"/>
      <c r="O22" s="196"/>
      <c r="P22" s="74"/>
      <c r="Q22" s="153"/>
      <c r="R22" s="153"/>
      <c r="S22" s="153"/>
      <c r="T22" s="141"/>
      <c r="U22" s="141"/>
      <c r="V22" s="141"/>
      <c r="W22" s="141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  <c r="AQ22" s="80"/>
      <c r="AR22" s="123" t="s">
        <v>224</v>
      </c>
      <c r="AS22" s="124"/>
    </row>
    <row r="23">
      <c r="A23" s="53" t="s">
        <v>87</v>
      </c>
      <c r="B23" s="53" t="b">
        <f>VLOOKUP(A23,SILOMS!C:F,4,0)</f>
        <v>0</v>
      </c>
      <c r="C23" s="221">
        <f>VLOOKUP(A23,SILOMS!O:Q,3,0)</f>
        <v>2.465277778</v>
      </c>
      <c r="D23" s="63">
        <f t="shared" si="3"/>
        <v>1440.833333</v>
      </c>
      <c r="E23" s="64">
        <v>35.2</v>
      </c>
      <c r="F23" s="66">
        <f>E23*'Hora por anv'!$H$1</f>
        <v>165.44</v>
      </c>
      <c r="G23" s="68">
        <f t="shared" si="1"/>
        <v>40.93276515</v>
      </c>
      <c r="H23" s="195"/>
      <c r="I23" s="195"/>
      <c r="J23" s="195"/>
      <c r="K23" s="195"/>
      <c r="L23" s="195"/>
      <c r="M23" s="196"/>
      <c r="N23" s="196"/>
      <c r="O23" s="196"/>
      <c r="P23" s="74"/>
      <c r="Q23" s="153"/>
      <c r="R23" s="153"/>
      <c r="S23" s="153"/>
      <c r="T23" s="141"/>
      <c r="U23" s="141"/>
      <c r="V23" s="141"/>
      <c r="W23" s="141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90"/>
      <c r="AS23" s="124"/>
    </row>
    <row r="24">
      <c r="A24" s="53" t="s">
        <v>141</v>
      </c>
      <c r="B24" s="53" t="b">
        <f>VLOOKUP(A24,SILOMS!C:F,4,0)</f>
        <v>0</v>
      </c>
      <c r="C24" s="59">
        <f>VLOOKUP(A24,SILOMS!O:Q,3,0)</f>
        <v>11.13194444</v>
      </c>
      <c r="D24" s="63">
        <f t="shared" si="3"/>
        <v>1232.833333</v>
      </c>
      <c r="E24" s="64">
        <v>35.2</v>
      </c>
      <c r="F24" s="66">
        <f>E24*'Hora por anv'!$H$1</f>
        <v>165.44</v>
      </c>
      <c r="G24" s="68">
        <f t="shared" si="1"/>
        <v>35.02367424</v>
      </c>
      <c r="H24" s="195" t="s">
        <v>79</v>
      </c>
      <c r="I24" s="195" t="s">
        <v>79</v>
      </c>
      <c r="J24" s="195" t="s">
        <v>79</v>
      </c>
      <c r="K24" s="195" t="s">
        <v>79</v>
      </c>
      <c r="L24" s="195" t="s">
        <v>79</v>
      </c>
      <c r="M24" s="196"/>
      <c r="N24" s="196"/>
      <c r="O24" s="196"/>
      <c r="P24" s="153"/>
      <c r="Q24" s="72" t="s">
        <v>83</v>
      </c>
      <c r="R24" s="153"/>
      <c r="S24" s="153"/>
      <c r="T24" s="141"/>
      <c r="U24" s="141"/>
      <c r="V24" s="141"/>
      <c r="W24" s="141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90"/>
      <c r="AS24" s="190"/>
    </row>
    <row r="25">
      <c r="A25" s="225" t="s">
        <v>96</v>
      </c>
      <c r="B25" s="53">
        <f>VLOOKUP(A25,SILOMS!C:F,4,0)</f>
        <v>2727</v>
      </c>
      <c r="C25" s="59">
        <f>VLOOKUP(A25,SILOMS!O:Q,3,0)</f>
        <v>4.166666667</v>
      </c>
      <c r="D25" s="63">
        <f t="shared" si="3"/>
        <v>1400</v>
      </c>
      <c r="E25" s="64">
        <v>24.75</v>
      </c>
      <c r="F25" s="66">
        <f>E25*'Hora por anv'!$H$1</f>
        <v>116.325</v>
      </c>
      <c r="G25" s="68">
        <f t="shared" si="1"/>
        <v>56.56565657</v>
      </c>
      <c r="H25" s="195" t="s">
        <v>79</v>
      </c>
      <c r="I25" s="195" t="s">
        <v>79</v>
      </c>
      <c r="J25" s="195" t="s">
        <v>79</v>
      </c>
      <c r="K25" s="195" t="s">
        <v>79</v>
      </c>
      <c r="L25" s="195" t="s">
        <v>79</v>
      </c>
      <c r="M25" s="196"/>
      <c r="N25" s="196"/>
      <c r="O25" s="196"/>
      <c r="P25" s="153"/>
      <c r="Q25" s="153"/>
      <c r="R25" s="153"/>
      <c r="S25" s="153"/>
      <c r="T25" s="141"/>
      <c r="U25" s="141"/>
      <c r="V25" s="141"/>
      <c r="W25" s="141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26"/>
      <c r="AQ25" s="80"/>
      <c r="AR25" s="190"/>
      <c r="AS25" s="227"/>
    </row>
    <row r="26">
      <c r="A26" s="53" t="s">
        <v>89</v>
      </c>
      <c r="B26" s="53">
        <f>VLOOKUP(A26,SILOMS!C:F,4,0)</f>
        <v>2731</v>
      </c>
      <c r="C26" s="59">
        <f>VLOOKUP(A26,SILOMS!O:Q,3,0)</f>
        <v>16.51041667</v>
      </c>
      <c r="D26" s="63">
        <f t="shared" si="3"/>
        <v>1103.75</v>
      </c>
      <c r="E26" s="64">
        <v>37.18611111</v>
      </c>
      <c r="F26" s="66">
        <f>E26*'Hora por anv'!$H$1</f>
        <v>174.7747222</v>
      </c>
      <c r="G26" s="68">
        <f t="shared" si="1"/>
        <v>29.68178083</v>
      </c>
      <c r="H26" s="195" t="s">
        <v>79</v>
      </c>
      <c r="I26" s="195" t="s">
        <v>79</v>
      </c>
      <c r="J26" s="195" t="s">
        <v>79</v>
      </c>
      <c r="K26" s="195" t="s">
        <v>79</v>
      </c>
      <c r="L26" s="195" t="s">
        <v>79</v>
      </c>
      <c r="M26" s="196"/>
      <c r="N26" s="196"/>
      <c r="O26" s="196"/>
      <c r="P26" s="153"/>
      <c r="Q26" s="72" t="s">
        <v>83</v>
      </c>
      <c r="R26" s="153"/>
      <c r="S26" s="153"/>
      <c r="T26" s="141"/>
      <c r="U26" s="141"/>
      <c r="V26" s="141"/>
      <c r="W26" s="141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90"/>
      <c r="AS26" s="124"/>
    </row>
    <row r="27">
      <c r="A27" s="228" t="s">
        <v>120</v>
      </c>
      <c r="B27" s="53" t="b">
        <f>VLOOKUP(A27,SILOMS!C:F,4,0)</f>
        <v>0</v>
      </c>
      <c r="C27" s="221">
        <f>VLOOKUP(A27,SILOMS!O:Q,3,0)</f>
        <v>0</v>
      </c>
      <c r="D27" s="63">
        <f t="shared" si="3"/>
        <v>1500</v>
      </c>
      <c r="E27" s="64">
        <v>17.41666667</v>
      </c>
      <c r="F27" s="66">
        <f>E27*'Hora por anv'!$H$1</f>
        <v>81.85833335</v>
      </c>
      <c r="G27" s="68">
        <f t="shared" si="1"/>
        <v>86.1244019</v>
      </c>
      <c r="H27" s="229"/>
      <c r="I27" s="229"/>
      <c r="J27" s="229"/>
      <c r="K27" s="229"/>
      <c r="L27" s="229"/>
      <c r="M27" s="229"/>
      <c r="N27" s="229"/>
      <c r="O27" s="229"/>
      <c r="P27" s="155"/>
      <c r="Q27" s="230"/>
      <c r="R27" s="229"/>
      <c r="S27" s="229"/>
      <c r="T27" s="229"/>
      <c r="U27" s="229"/>
      <c r="V27" s="229"/>
      <c r="W27" s="141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226"/>
      <c r="AI27" s="80"/>
      <c r="AJ27" s="80"/>
      <c r="AK27" s="80"/>
      <c r="AL27" s="80"/>
      <c r="AM27" s="80"/>
      <c r="AN27" s="80"/>
      <c r="AO27" s="80"/>
      <c r="AP27" s="80"/>
      <c r="AQ27" s="80"/>
      <c r="AR27" s="190"/>
      <c r="AS27" s="227"/>
    </row>
    <row r="28" hidden="1">
      <c r="A28" s="53" t="s">
        <v>97</v>
      </c>
      <c r="B28" s="53" t="b">
        <f>VLOOKUP(A28,SILOMS!C:F,4,0)</f>
        <v>0</v>
      </c>
      <c r="C28" s="59">
        <f>VLOOKUP(A28,SILOMS!O:Q,3,0)</f>
        <v>208.2083333</v>
      </c>
      <c r="D28" s="63">
        <f t="shared" si="3"/>
        <v>-997</v>
      </c>
      <c r="E28" s="53" t="str">
        <f>VLOOKUP(B28,'Hora por anv'!B:D,3,0)</f>
        <v>#N/A</v>
      </c>
      <c r="F28" s="66" t="str">
        <f>E28*'Hora por anv'!$H$1</f>
        <v>#N/A</v>
      </c>
      <c r="G28" s="68" t="str">
        <f t="shared" si="1"/>
        <v>#N/A</v>
      </c>
      <c r="H28" s="195" t="s">
        <v>79</v>
      </c>
      <c r="I28" s="195" t="s">
        <v>79</v>
      </c>
      <c r="J28" s="195" t="s">
        <v>79</v>
      </c>
      <c r="K28" s="195" t="s">
        <v>79</v>
      </c>
      <c r="L28" s="195" t="s">
        <v>79</v>
      </c>
      <c r="M28" s="196"/>
      <c r="N28" s="196"/>
      <c r="O28" s="196"/>
      <c r="P28" s="153"/>
      <c r="Q28" s="153"/>
      <c r="R28" s="153"/>
      <c r="S28" s="153"/>
      <c r="T28" s="141"/>
      <c r="U28" s="141"/>
      <c r="V28" s="141"/>
      <c r="W28" s="141"/>
      <c r="X28" s="141"/>
      <c r="Y28" s="141"/>
      <c r="Z28" s="141"/>
      <c r="AA28" s="141"/>
      <c r="AB28" s="141"/>
      <c r="AC28" s="141"/>
      <c r="AD28" s="141"/>
      <c r="AE28" s="141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90"/>
      <c r="AS28" s="124"/>
    </row>
    <row r="29" hidden="1">
      <c r="A29" s="194" t="s">
        <v>109</v>
      </c>
      <c r="B29" s="53" t="b">
        <f>VLOOKUP(A29,SILOMS!C:F,4,0)</f>
        <v>0</v>
      </c>
      <c r="C29" s="59">
        <f>VLOOKUP(A29,SILOMS!O:Q,3,0)</f>
        <v>120.3923611</v>
      </c>
      <c r="D29" s="63">
        <f t="shared" si="3"/>
        <v>110.5833333</v>
      </c>
      <c r="E29" s="53" t="str">
        <f>VLOOKUP(B29,'Hora por anv'!B:D,3,0)</f>
        <v>#N/A</v>
      </c>
      <c r="F29" s="66" t="str">
        <f>E29*'Hora por anv'!$H$1</f>
        <v>#N/A</v>
      </c>
      <c r="G29" s="68" t="str">
        <f t="shared" si="1"/>
        <v>#N/A</v>
      </c>
      <c r="H29" s="195" t="s">
        <v>79</v>
      </c>
      <c r="I29" s="195" t="s">
        <v>79</v>
      </c>
      <c r="J29" s="195" t="s">
        <v>79</v>
      </c>
      <c r="K29" s="195" t="s">
        <v>79</v>
      </c>
      <c r="L29" s="195" t="s">
        <v>79</v>
      </c>
      <c r="M29" s="196"/>
      <c r="N29" s="196"/>
      <c r="O29" s="196"/>
      <c r="P29" s="153"/>
      <c r="Q29" s="153"/>
      <c r="R29" s="153"/>
      <c r="S29" s="153"/>
      <c r="T29" s="141"/>
      <c r="U29" s="141"/>
      <c r="V29" s="141"/>
      <c r="W29" s="141"/>
      <c r="X29" s="141"/>
      <c r="Y29" s="141"/>
      <c r="Z29" s="141"/>
      <c r="AA29" s="141"/>
      <c r="AB29" s="141"/>
      <c r="AC29" s="141"/>
      <c r="AD29" s="141"/>
      <c r="AE29" s="141"/>
      <c r="AF29" s="80"/>
      <c r="AG29" s="226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90"/>
      <c r="AS29" s="124"/>
    </row>
    <row r="30" hidden="1">
      <c r="A30" s="53" t="s">
        <v>69</v>
      </c>
      <c r="B30" s="53" t="b">
        <f>VLOOKUP(A30,SILOMS!C:F,4,0)</f>
        <v>0</v>
      </c>
      <c r="C30" s="59">
        <f>VLOOKUP(A30,SILOMS!O:Q,3,0)</f>
        <v>214.1354167</v>
      </c>
      <c r="D30" s="63">
        <f>IF(C30*24&lt;1500,1500-(C30*24),IF(C30*24&lt;3000,3000-(C30*24),5250-(C30*24)))
</f>
        <v>110.75</v>
      </c>
      <c r="E30" s="53" t="str">
        <f>VLOOKUP(B30,'Hora por anv'!B:D,3,0)</f>
        <v>#N/A</v>
      </c>
      <c r="F30" s="66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7" t="s">
        <v>51</v>
      </c>
      <c r="P30" s="139"/>
      <c r="Q30" s="91" t="s">
        <v>108</v>
      </c>
      <c r="R30" s="71"/>
      <c r="S30" s="150"/>
      <c r="T30" s="75"/>
      <c r="U30" s="75"/>
      <c r="V30" s="75"/>
      <c r="W30" s="232" t="s">
        <v>231</v>
      </c>
      <c r="X30" s="157"/>
      <c r="Y30" s="157"/>
      <c r="Z30" s="157"/>
      <c r="AA30" s="158"/>
      <c r="AB30" s="77" t="s">
        <v>51</v>
      </c>
      <c r="AC30" s="75"/>
      <c r="AD30" s="75"/>
      <c r="AE30" s="75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61" t="s">
        <v>232</v>
      </c>
      <c r="AS30" s="137"/>
    </row>
    <row r="31" hidden="1">
      <c r="A31" s="53" t="s">
        <v>57</v>
      </c>
      <c r="B31" s="53">
        <f>VLOOKUP(A31,SILOMS!C:F,4,0)</f>
        <v>2738</v>
      </c>
      <c r="C31" s="59">
        <f>VLOOKUP(A31,SILOMS!O:Q,3,0)</f>
        <v>4.166666667</v>
      </c>
      <c r="D31" s="63">
        <f t="shared" ref="D31:D32" si="4">IF(C31*24&lt;1500,1500-(C31*24),IF(C31*24&lt;3000,3000-(C31*24),4000-(C31*24)))
</f>
        <v>1400</v>
      </c>
      <c r="E31" s="53">
        <f>VLOOKUP(B31,'Hora por anv'!B:D,3,0)</f>
        <v>55.52851064</v>
      </c>
      <c r="F31" s="66">
        <f>E31*'Hora por anv'!$H$1</f>
        <v>260.984</v>
      </c>
      <c r="G31" s="68">
        <f t="shared" si="1"/>
        <v>25.21227355</v>
      </c>
      <c r="H31" s="195" t="s">
        <v>79</v>
      </c>
      <c r="I31" s="195" t="s">
        <v>79</v>
      </c>
      <c r="J31" s="195" t="s">
        <v>79</v>
      </c>
      <c r="K31" s="195" t="s">
        <v>79</v>
      </c>
      <c r="L31" s="195" t="s">
        <v>79</v>
      </c>
      <c r="M31" s="196"/>
      <c r="N31" s="196"/>
      <c r="O31" s="196"/>
      <c r="P31" s="153"/>
      <c r="Q31" s="153"/>
      <c r="R31" s="153"/>
      <c r="S31" s="153"/>
      <c r="T31" s="141"/>
      <c r="U31" s="141"/>
      <c r="V31" s="141"/>
      <c r="W31" s="141"/>
      <c r="X31" s="141"/>
      <c r="Y31" s="141"/>
      <c r="Z31" s="141"/>
      <c r="AA31" s="141"/>
      <c r="AB31" s="141"/>
      <c r="AC31" s="141"/>
      <c r="AD31" s="141"/>
      <c r="AE31" s="141"/>
      <c r="AF31" s="80"/>
      <c r="AG31" s="80"/>
      <c r="AH31" s="80"/>
      <c r="AI31" s="80"/>
      <c r="AJ31" s="80"/>
      <c r="AK31" s="80"/>
      <c r="AL31" s="226"/>
      <c r="AM31" s="80"/>
      <c r="AN31" s="80"/>
      <c r="AO31" s="80"/>
      <c r="AP31" s="80"/>
      <c r="AQ31" s="80"/>
      <c r="AR31" s="190"/>
      <c r="AS31" s="124"/>
    </row>
    <row r="32" hidden="1">
      <c r="A32" s="53" t="s">
        <v>139</v>
      </c>
      <c r="B32" s="53" t="b">
        <f>VLOOKUP(A32,SILOMS!C:F,4,0)</f>
        <v>0</v>
      </c>
      <c r="C32" s="59">
        <f>VLOOKUP(A32,SILOMS!O:Q,3,0)</f>
        <v>186.6493056</v>
      </c>
      <c r="D32" s="63">
        <f t="shared" si="4"/>
        <v>-479.5833333</v>
      </c>
      <c r="E32" s="53" t="str">
        <f>VLOOKUP(B32,'Hora por anv'!B:D,3,0)</f>
        <v>#N/A</v>
      </c>
      <c r="F32" s="66" t="str">
        <f>E32*'Hora por anv'!$H$1</f>
        <v>#N/A</v>
      </c>
      <c r="G32" s="68" t="str">
        <f t="shared" si="1"/>
        <v>#N/A</v>
      </c>
      <c r="H32" s="195" t="s">
        <v>79</v>
      </c>
      <c r="I32" s="195" t="s">
        <v>79</v>
      </c>
      <c r="J32" s="195" t="s">
        <v>79</v>
      </c>
      <c r="K32" s="195" t="s">
        <v>79</v>
      </c>
      <c r="L32" s="195" t="s">
        <v>79</v>
      </c>
      <c r="M32" s="196"/>
      <c r="N32" s="196"/>
      <c r="O32" s="196"/>
      <c r="P32" s="153"/>
      <c r="Q32" s="153"/>
      <c r="R32" s="153"/>
      <c r="S32" s="153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  <c r="AD32" s="141"/>
      <c r="AE32" s="141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90"/>
      <c r="AS32" s="124"/>
    </row>
    <row r="33" hidden="1">
      <c r="A33" s="53" t="s">
        <v>144</v>
      </c>
      <c r="B33" s="53" t="b">
        <f>VLOOKUP(A33,SILOMS!C:F,4,0)</f>
        <v>0</v>
      </c>
      <c r="C33" s="59">
        <f>VLOOKUP(A33,SILOMS!O:Q,3,0)</f>
        <v>216.6666667</v>
      </c>
      <c r="D33" s="63">
        <f>IF(C33*24&lt;1500,1500-(C33*24),IF(C33*24&lt;3000,3000-(C33*24),5200-(C33*24)))
</f>
        <v>0</v>
      </c>
      <c r="E33" s="53" t="str">
        <f>VLOOKUP(B33,'Hora por anv'!B:D,3,0)</f>
        <v>#N/A</v>
      </c>
      <c r="F33" s="66" t="str">
        <f>E33*'Hora por anv'!$H$1</f>
        <v>#N/A</v>
      </c>
      <c r="G33" s="68" t="str">
        <f t="shared" si="1"/>
        <v>#N/A</v>
      </c>
      <c r="H33" s="108" t="s">
        <v>79</v>
      </c>
      <c r="I33" s="108" t="s">
        <v>79</v>
      </c>
      <c r="J33" s="108" t="s">
        <v>79</v>
      </c>
      <c r="K33" s="108" t="s">
        <v>79</v>
      </c>
      <c r="L33" s="108" t="s">
        <v>79</v>
      </c>
      <c r="M33" s="70"/>
      <c r="N33" s="70"/>
      <c r="O33" s="77" t="s">
        <v>51</v>
      </c>
      <c r="P33" s="139"/>
      <c r="Q33" s="91" t="s">
        <v>108</v>
      </c>
      <c r="R33" s="71"/>
      <c r="S33" s="71"/>
      <c r="T33" s="77" t="s">
        <v>51</v>
      </c>
      <c r="U33" s="75"/>
      <c r="V33" s="75"/>
      <c r="W33" s="75"/>
      <c r="X33" s="75"/>
      <c r="Y33" s="75"/>
      <c r="Z33" s="75"/>
      <c r="AA33" s="75"/>
      <c r="AB33" s="75"/>
      <c r="AC33" s="75"/>
      <c r="AD33" s="75"/>
      <c r="AE33" s="75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238" t="s">
        <v>237</v>
      </c>
      <c r="AS33" s="81"/>
    </row>
    <row r="34" hidden="1">
      <c r="A34" s="53" t="s">
        <v>149</v>
      </c>
      <c r="B34" s="53" t="b">
        <f>VLOOKUP(A34,SILOMS!C:F,4,0)</f>
        <v>0</v>
      </c>
      <c r="C34" s="59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3" t="str">
        <f>VLOOKUP(B34,'Hora por anv'!B:D,3,0)</f>
        <v>#N/A</v>
      </c>
      <c r="F34" s="66" t="str">
        <f>E34*'Hora por anv'!$H$1</f>
        <v>#N/A</v>
      </c>
      <c r="G34" s="68" t="str">
        <f t="shared" si="1"/>
        <v>#N/A</v>
      </c>
      <c r="H34" s="195">
        <v>1.0</v>
      </c>
      <c r="I34" s="195">
        <v>1.0</v>
      </c>
      <c r="J34" s="195">
        <v>1.0</v>
      </c>
      <c r="K34" s="195"/>
      <c r="L34" s="195"/>
      <c r="M34" s="196"/>
      <c r="N34" s="196"/>
      <c r="O34" s="196"/>
      <c r="P34" s="153"/>
      <c r="Q34" s="153"/>
      <c r="R34" s="153"/>
      <c r="S34" s="153"/>
      <c r="T34" s="141"/>
      <c r="U34" s="141"/>
      <c r="V34" s="141"/>
      <c r="W34" s="141"/>
      <c r="X34" s="141"/>
      <c r="Y34" s="141"/>
      <c r="Z34" s="141"/>
      <c r="AA34" s="141"/>
      <c r="AB34" s="141"/>
      <c r="AC34" s="141"/>
      <c r="AD34" s="141"/>
      <c r="AE34" s="141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90"/>
      <c r="AS34" s="137"/>
    </row>
    <row r="35" hidden="1">
      <c r="A35" s="53" t="s">
        <v>152</v>
      </c>
      <c r="B35" s="53" t="b">
        <f>VLOOKUP(A35,SILOMS!C:F,4,0)</f>
        <v>0</v>
      </c>
      <c r="C35" s="59">
        <f>VLOOKUP(A35,SILOMS!O:Q,3,0)</f>
        <v>192.9097222</v>
      </c>
      <c r="D35" s="63">
        <f t="shared" si="5"/>
        <v>-629.8333333</v>
      </c>
      <c r="E35" s="53" t="str">
        <f>VLOOKUP(B35,'Hora por anv'!B:D,3,0)</f>
        <v>#N/A</v>
      </c>
      <c r="F35" s="66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7" t="s">
        <v>51</v>
      </c>
      <c r="P35" s="77" t="s">
        <v>51</v>
      </c>
      <c r="Q35" s="71"/>
      <c r="R35" s="71"/>
      <c r="S35" s="71"/>
      <c r="T35" s="75"/>
      <c r="U35" s="75"/>
      <c r="V35" s="241"/>
      <c r="W35" s="75"/>
      <c r="X35" s="75"/>
      <c r="Y35" s="75"/>
      <c r="Z35" s="75"/>
      <c r="AA35" s="75"/>
      <c r="AB35" s="75"/>
      <c r="AC35" s="75"/>
      <c r="AD35" s="75"/>
      <c r="AE35" s="75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81"/>
      <c r="AS35" s="124"/>
    </row>
    <row r="36" hidden="1">
      <c r="A36" s="53" t="s">
        <v>157</v>
      </c>
      <c r="B36" s="53" t="b">
        <f>VLOOKUP(A36,SILOMS!C:F,4,0)</f>
        <v>0</v>
      </c>
      <c r="C36" s="59">
        <f>VLOOKUP(A36,SILOMS!O:Q,3,0)</f>
        <v>0</v>
      </c>
      <c r="D36" s="63">
        <f t="shared" si="5"/>
        <v>1500</v>
      </c>
      <c r="E36" s="53" t="str">
        <f>VLOOKUP(B36,'Hora por anv'!B:D,3,0)</f>
        <v>#N/A</v>
      </c>
      <c r="F36" s="66" t="str">
        <f>E36*'Hora por anv'!$H$1</f>
        <v>#N/A</v>
      </c>
      <c r="G36" s="68" t="str">
        <f t="shared" si="1"/>
        <v>#N/A</v>
      </c>
      <c r="H36" s="195">
        <v>1.0</v>
      </c>
      <c r="I36" s="195">
        <v>1.0</v>
      </c>
      <c r="J36" s="195">
        <v>1.0</v>
      </c>
      <c r="K36" s="195"/>
      <c r="L36" s="195"/>
      <c r="M36" s="196"/>
      <c r="N36" s="196"/>
      <c r="O36" s="196"/>
      <c r="P36" s="153"/>
      <c r="Q36" s="153"/>
      <c r="R36" s="153"/>
      <c r="S36" s="153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  <c r="AF36" s="80"/>
      <c r="AG36" s="80"/>
      <c r="AH36" s="80"/>
      <c r="AI36" s="80"/>
      <c r="AJ36" s="226"/>
      <c r="AK36" s="80"/>
      <c r="AL36" s="80"/>
      <c r="AM36" s="80"/>
      <c r="AN36" s="80"/>
      <c r="AO36" s="80"/>
      <c r="AP36" s="80"/>
      <c r="AQ36" s="80"/>
      <c r="AR36" s="242"/>
      <c r="AS36" s="124"/>
    </row>
    <row r="37" hidden="1">
      <c r="A37" s="53" t="s">
        <v>162</v>
      </c>
      <c r="B37" s="53" t="b">
        <f>VLOOKUP(A37,SILOMS!C:F,4,0)</f>
        <v>0</v>
      </c>
      <c r="C37" s="59">
        <f>VLOOKUP(A37,SILOMS!O:Q,3,0)</f>
        <v>222.8576389</v>
      </c>
      <c r="D37" s="63">
        <f t="shared" si="5"/>
        <v>-1348.583333</v>
      </c>
      <c r="E37" s="53" t="str">
        <f>VLOOKUP(B37,'Hora por anv'!B:D,3,0)</f>
        <v>#N/A</v>
      </c>
      <c r="F37" s="66" t="str">
        <f>E37*'Hora por anv'!$H$1</f>
        <v>#N/A</v>
      </c>
      <c r="G37" s="68" t="str">
        <f t="shared" si="1"/>
        <v>#N/A</v>
      </c>
      <c r="H37" s="69">
        <v>1.0</v>
      </c>
      <c r="I37" s="166" t="s">
        <v>163</v>
      </c>
      <c r="J37" s="69">
        <v>1.0</v>
      </c>
      <c r="K37" s="69"/>
      <c r="L37" s="69"/>
      <c r="M37" s="70"/>
      <c r="N37" s="70"/>
      <c r="O37" s="77" t="s">
        <v>51</v>
      </c>
      <c r="P37" s="77" t="s">
        <v>51</v>
      </c>
      <c r="Q37" s="71"/>
      <c r="R37" s="71"/>
      <c r="S37" s="71"/>
      <c r="T37" s="75"/>
      <c r="U37" s="13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83"/>
      <c r="AS37" s="137"/>
    </row>
    <row r="38" hidden="1">
      <c r="A38" s="53" t="s">
        <v>169</v>
      </c>
      <c r="B38" s="53" t="b">
        <f>VLOOKUP(A38,SILOMS!C:F,4,0)</f>
        <v>0</v>
      </c>
      <c r="C38" s="59">
        <f>VLOOKUP(A38,SILOMS!O:Q,3,0)</f>
        <v>139.4548611</v>
      </c>
      <c r="D38" s="63">
        <f t="shared" si="5"/>
        <v>653.0833333</v>
      </c>
      <c r="E38" s="53" t="str">
        <f>VLOOKUP(B38,'Hora por anv'!B:D,3,0)</f>
        <v>#N/A</v>
      </c>
      <c r="F38" s="66" t="str">
        <f>E38*'Hora por anv'!$H$1</f>
        <v>#N/A</v>
      </c>
      <c r="G38" s="68" t="str">
        <f t="shared" si="1"/>
        <v>#N/A</v>
      </c>
      <c r="H38" s="195" t="s">
        <v>79</v>
      </c>
      <c r="I38" s="195" t="s">
        <v>79</v>
      </c>
      <c r="J38" s="195" t="s">
        <v>79</v>
      </c>
      <c r="K38" s="195" t="s">
        <v>79</v>
      </c>
      <c r="L38" s="195" t="s">
        <v>79</v>
      </c>
      <c r="M38" s="196"/>
      <c r="N38" s="196"/>
      <c r="O38" s="196"/>
      <c r="P38" s="153"/>
      <c r="Q38" s="153"/>
      <c r="R38" s="153"/>
      <c r="S38" s="153"/>
      <c r="T38" s="141"/>
      <c r="U38" s="141"/>
      <c r="V38" s="141"/>
      <c r="W38" s="141"/>
      <c r="X38" s="141"/>
      <c r="Y38" s="141"/>
      <c r="Z38" s="141"/>
      <c r="AA38" s="141"/>
      <c r="AB38" s="141"/>
      <c r="AC38" s="141"/>
      <c r="AD38" s="141"/>
      <c r="AE38" s="141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90"/>
      <c r="AS38" s="124"/>
    </row>
    <row r="39" hidden="1">
      <c r="A39" s="53" t="s">
        <v>84</v>
      </c>
      <c r="B39" s="53">
        <f>VLOOKUP(A39,SILOMS!C:F,4,0)</f>
        <v>2702</v>
      </c>
      <c r="C39" s="59">
        <f>VLOOKUP(A39,SILOMS!O:Q,3,0)</f>
        <v>23.03472222</v>
      </c>
      <c r="D39" s="63">
        <f t="shared" si="5"/>
        <v>947.1666667</v>
      </c>
      <c r="E39" s="53">
        <f>VLOOKUP(B39,'Hora por anv'!B:D,3,0)</f>
        <v>42.09219858</v>
      </c>
      <c r="F39" s="66">
        <f>E39*'Hora por anv'!$H$1</f>
        <v>197.8333333</v>
      </c>
      <c r="G39" s="68">
        <f t="shared" si="1"/>
        <v>22.5021904</v>
      </c>
      <c r="H39" s="195">
        <v>1.0</v>
      </c>
      <c r="I39" s="195">
        <v>1.0</v>
      </c>
      <c r="J39" s="195">
        <v>1.0</v>
      </c>
      <c r="K39" s="195"/>
      <c r="L39" s="195"/>
      <c r="M39" s="196"/>
      <c r="N39" s="196"/>
      <c r="O39" s="196"/>
      <c r="P39" s="139"/>
      <c r="Q39" s="72" t="s">
        <v>83</v>
      </c>
      <c r="R39" s="153"/>
      <c r="S39" s="153"/>
      <c r="T39" s="141"/>
      <c r="U39" s="141"/>
      <c r="V39" s="141"/>
      <c r="W39" s="253" t="s">
        <v>245</v>
      </c>
      <c r="X39" s="75"/>
      <c r="Y39" s="75"/>
      <c r="Z39" s="75"/>
      <c r="AA39" s="141"/>
      <c r="AB39" s="141"/>
      <c r="AC39" s="141"/>
      <c r="AD39" s="141"/>
      <c r="AE39" s="141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61" t="s">
        <v>246</v>
      </c>
      <c r="AS39" s="133" t="s">
        <v>247</v>
      </c>
    </row>
    <row r="40" hidden="1">
      <c r="A40" s="53" t="s">
        <v>182</v>
      </c>
      <c r="B40" s="53" t="b">
        <f>VLOOKUP(A40,SILOMS!C:F,4,0)</f>
        <v>0</v>
      </c>
      <c r="C40" s="59">
        <f>VLOOKUP(A40,SILOMS!O:Q,3,0)</f>
        <v>20.08680556</v>
      </c>
      <c r="D40" s="63">
        <f t="shared" si="5"/>
        <v>1017.916667</v>
      </c>
      <c r="E40" s="53" t="str">
        <f>VLOOKUP(B40,'Hora por anv'!B:D,3,0)</f>
        <v>#N/A</v>
      </c>
      <c r="F40" s="66" t="str">
        <f>E40*'Hora por anv'!$H$1</f>
        <v>#N/A</v>
      </c>
      <c r="G40" s="68" t="str">
        <f t="shared" si="1"/>
        <v>#N/A</v>
      </c>
      <c r="H40" s="195" t="s">
        <v>79</v>
      </c>
      <c r="I40" s="195" t="s">
        <v>79</v>
      </c>
      <c r="J40" s="195" t="s">
        <v>79</v>
      </c>
      <c r="K40" s="195" t="s">
        <v>79</v>
      </c>
      <c r="L40" s="195" t="s">
        <v>79</v>
      </c>
      <c r="M40" s="196"/>
      <c r="N40" s="196"/>
      <c r="O40" s="196"/>
      <c r="P40" s="153"/>
      <c r="Q40" s="153"/>
      <c r="R40" s="153"/>
      <c r="S40" s="153"/>
      <c r="T40" s="141"/>
      <c r="U40" s="141"/>
      <c r="V40" s="141"/>
      <c r="W40" s="141"/>
      <c r="X40" s="141"/>
      <c r="Y40" s="141"/>
      <c r="Z40" s="141"/>
      <c r="AA40" s="141"/>
      <c r="AB40" s="141"/>
      <c r="AC40" s="141"/>
      <c r="AD40" s="141"/>
      <c r="AE40" s="141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90"/>
      <c r="AS40" s="124"/>
    </row>
    <row r="41" hidden="1">
      <c r="A41" s="254" t="s">
        <v>135</v>
      </c>
      <c r="B41" s="53" t="b">
        <f>VLOOKUP(A41,SILOMS!C:F,4,0)</f>
        <v>0</v>
      </c>
      <c r="C41" s="255">
        <f>VLOOKUP(A41,SILOMS!O:Q,3,0)</f>
        <v>5.954861111</v>
      </c>
      <c r="D41" s="256">
        <f t="shared" si="5"/>
        <v>1357.083333</v>
      </c>
      <c r="E41" s="254" t="str">
        <f>VLOOKUP(B41,'Hora por anv'!B:D,3,0)</f>
        <v>#N/A</v>
      </c>
      <c r="F41" s="257" t="str">
        <f>E41*'Hora por anv'!$H$1</f>
        <v>#N/A</v>
      </c>
      <c r="G41" s="258" t="str">
        <f t="shared" si="1"/>
        <v>#N/A</v>
      </c>
      <c r="H41" s="259">
        <v>1.0</v>
      </c>
      <c r="I41" s="259">
        <v>1.0</v>
      </c>
      <c r="J41" s="259">
        <v>1.0</v>
      </c>
      <c r="K41" s="259"/>
      <c r="L41" s="259"/>
      <c r="M41" s="259"/>
      <c r="N41" s="259"/>
      <c r="O41" s="259"/>
      <c r="P41" s="260"/>
      <c r="Q41" s="261" t="s">
        <v>83</v>
      </c>
      <c r="R41" s="259"/>
      <c r="S41" s="259"/>
      <c r="T41" s="141"/>
      <c r="U41" s="141"/>
      <c r="V41" s="141"/>
      <c r="W41" s="141"/>
      <c r="X41" s="263"/>
      <c r="Y41" s="263"/>
      <c r="Z41" s="263"/>
      <c r="AA41" s="263"/>
      <c r="AB41" s="263"/>
      <c r="AC41" s="263"/>
      <c r="AD41" s="263"/>
      <c r="AE41" s="263"/>
      <c r="AF41" s="265"/>
      <c r="AG41" s="265"/>
      <c r="AH41" s="265"/>
      <c r="AI41" s="265"/>
      <c r="AJ41" s="265"/>
      <c r="AK41" s="265"/>
      <c r="AL41" s="265"/>
      <c r="AM41" s="265"/>
      <c r="AN41" s="265"/>
      <c r="AO41" s="265"/>
      <c r="AP41" s="265"/>
      <c r="AQ41" s="265"/>
      <c r="AR41" s="81" t="s">
        <v>251</v>
      </c>
      <c r="AS41" s="267"/>
    </row>
    <row r="42" hidden="1">
      <c r="A42" s="194" t="s">
        <v>198</v>
      </c>
      <c r="B42" s="53" t="b">
        <f>VLOOKUP(A42,SILOMS!C:F,4,0)</f>
        <v>0</v>
      </c>
      <c r="C42" s="255">
        <f>VLOOKUP(A42,SILOMS!O:Q,3,0)</f>
        <v>75.78819444</v>
      </c>
      <c r="D42" s="256">
        <f t="shared" si="5"/>
        <v>1181.083333</v>
      </c>
      <c r="E42" s="254" t="str">
        <f>VLOOKUP(B42,'Hora por anv'!B:D,3,0)</f>
        <v>#N/A</v>
      </c>
      <c r="F42" s="257" t="str">
        <f>E42*'Hora por anv'!$H$1</f>
        <v>#N/A</v>
      </c>
      <c r="G42" s="258" t="str">
        <f t="shared" si="1"/>
        <v>#N/A</v>
      </c>
      <c r="H42" s="271" t="s">
        <v>79</v>
      </c>
      <c r="I42" s="271" t="s">
        <v>79</v>
      </c>
      <c r="J42" s="271" t="s">
        <v>79</v>
      </c>
      <c r="K42" s="271" t="s">
        <v>79</v>
      </c>
      <c r="L42" s="271" t="s">
        <v>79</v>
      </c>
      <c r="M42" s="272"/>
      <c r="N42" s="272"/>
      <c r="O42" s="272"/>
      <c r="P42" s="74"/>
      <c r="Q42" s="74"/>
      <c r="R42" s="74"/>
      <c r="S42" s="74"/>
      <c r="T42" s="192"/>
      <c r="U42" s="192"/>
      <c r="V42" s="192"/>
      <c r="W42" s="141"/>
      <c r="X42" s="273"/>
      <c r="Y42" s="273"/>
      <c r="Z42" s="273"/>
      <c r="AA42" s="273"/>
      <c r="AB42" s="273"/>
      <c r="AC42" s="273"/>
      <c r="AD42" s="273"/>
      <c r="AE42" s="273"/>
      <c r="AF42" s="274"/>
      <c r="AG42" s="274"/>
      <c r="AH42" s="274"/>
      <c r="AI42" s="274"/>
      <c r="AJ42" s="274"/>
      <c r="AK42" s="274"/>
      <c r="AL42" s="274"/>
      <c r="AM42" s="274"/>
      <c r="AN42" s="274"/>
      <c r="AO42" s="274"/>
      <c r="AP42" s="274"/>
      <c r="AQ42" s="274"/>
      <c r="AR42" s="190"/>
      <c r="AS42" s="267"/>
    </row>
    <row r="43">
      <c r="A43" s="22"/>
      <c r="B43" s="22"/>
      <c r="C43" s="22"/>
      <c r="D43" s="22"/>
      <c r="E43" s="275"/>
      <c r="F43" s="17"/>
      <c r="G43" s="22"/>
      <c r="H43" s="17"/>
      <c r="I43" s="17"/>
      <c r="J43" s="17"/>
      <c r="K43" s="17"/>
      <c r="L43" s="17"/>
      <c r="M43" s="17"/>
      <c r="N43" s="17"/>
      <c r="O43" s="17"/>
      <c r="P43" s="22"/>
      <c r="Q43" s="275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2"/>
      <c r="B44" s="22"/>
      <c r="C44" s="22"/>
      <c r="D44" s="22"/>
      <c r="E44" s="275"/>
      <c r="F44" s="17"/>
      <c r="G44" s="22"/>
      <c r="H44" s="17"/>
      <c r="I44" s="17"/>
      <c r="J44" s="17"/>
      <c r="K44" s="17"/>
      <c r="L44" s="17"/>
      <c r="M44" s="17"/>
      <c r="N44" s="17"/>
      <c r="O44" s="17"/>
      <c r="P44" s="22"/>
      <c r="Q44" s="275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2"/>
      <c r="B45" s="22"/>
      <c r="C45" s="22"/>
      <c r="D45" s="22"/>
      <c r="E45" s="275"/>
      <c r="F45" s="17"/>
      <c r="G45" s="22"/>
      <c r="H45" s="17"/>
      <c r="I45" s="17"/>
      <c r="J45" s="17"/>
      <c r="K45" s="17"/>
      <c r="L45" s="17"/>
      <c r="M45" s="17"/>
      <c r="N45" s="17"/>
      <c r="O45" s="17"/>
      <c r="P45" s="22"/>
      <c r="Q45" s="275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2"/>
      <c r="B46" s="22"/>
      <c r="C46" s="22"/>
      <c r="D46" s="22"/>
      <c r="E46" s="276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2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2"/>
      <c r="B47" s="22"/>
      <c r="C47" s="22"/>
      <c r="D47" s="22"/>
      <c r="E47" s="277"/>
      <c r="F47" s="17"/>
      <c r="G47" s="22"/>
      <c r="H47" s="17"/>
      <c r="I47" s="17"/>
      <c r="J47" s="17"/>
      <c r="K47" s="17"/>
      <c r="L47" s="17"/>
      <c r="M47" s="17"/>
      <c r="N47" s="17"/>
      <c r="O47" s="17"/>
      <c r="P47" s="22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28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1"/>
    </row>
    <row r="49">
      <c r="A49" s="22"/>
      <c r="B49" s="22"/>
      <c r="C49" s="22"/>
      <c r="D49" s="22"/>
      <c r="E49" s="275"/>
      <c r="F49" s="17"/>
      <c r="G49" s="22"/>
      <c r="H49" s="17"/>
      <c r="I49" s="17"/>
      <c r="J49" s="17"/>
      <c r="K49" s="17"/>
      <c r="L49" s="17"/>
      <c r="M49" s="17"/>
      <c r="N49" s="17"/>
      <c r="O49" s="17"/>
      <c r="P49" s="22"/>
      <c r="Q49" s="275"/>
      <c r="R49" s="17"/>
      <c r="S49" s="17"/>
      <c r="T49" s="17"/>
      <c r="U49" s="17"/>
      <c r="V49" s="17"/>
      <c r="W49" s="17"/>
      <c r="X49" s="285" t="s">
        <v>0</v>
      </c>
      <c r="Y49" s="285" t="s">
        <v>2</v>
      </c>
      <c r="Z49" s="286" t="s">
        <v>3</v>
      </c>
      <c r="AA49" s="287" t="s">
        <v>4</v>
      </c>
      <c r="AB49" s="114" t="s">
        <v>5</v>
      </c>
      <c r="AC49" s="288" t="s">
        <v>7</v>
      </c>
      <c r="AD49" s="289" t="s">
        <v>8</v>
      </c>
      <c r="AE49" s="290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2"/>
      <c r="B50" s="22"/>
      <c r="C50" s="17"/>
      <c r="D50" s="22"/>
      <c r="E50" s="291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2"/>
      <c r="Q50" s="17"/>
      <c r="R50" s="17"/>
      <c r="S50" s="17"/>
      <c r="T50" s="17"/>
      <c r="U50" s="17"/>
      <c r="V50" s="17"/>
      <c r="W50" s="17"/>
      <c r="X50" s="292" t="s">
        <v>12</v>
      </c>
      <c r="Y50" s="293">
        <v>2741.0</v>
      </c>
      <c r="Z50" s="29">
        <v>3275.8</v>
      </c>
      <c r="AA50" s="294">
        <f t="shared" ref="AA50:AA73" si="6">(Z50/AC50)/12</f>
        <v>45.49722222</v>
      </c>
      <c r="AB50" s="295" t="s">
        <v>160</v>
      </c>
      <c r="AC50" s="293">
        <v>6.0</v>
      </c>
      <c r="AD50" s="130"/>
      <c r="AE50" s="296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2"/>
      <c r="B51" s="22"/>
      <c r="C51" s="17"/>
      <c r="D51" s="22"/>
      <c r="E51" s="29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2"/>
      <c r="R51" s="17"/>
      <c r="S51" s="17"/>
      <c r="T51" s="17"/>
      <c r="U51" s="17"/>
      <c r="V51" s="17"/>
      <c r="W51" s="17"/>
      <c r="X51" s="292" t="s">
        <v>12</v>
      </c>
      <c r="Y51" s="293">
        <v>2738.0</v>
      </c>
      <c r="Z51" s="29">
        <v>3275.8</v>
      </c>
      <c r="AA51" s="294">
        <f t="shared" si="6"/>
        <v>45.49722222</v>
      </c>
      <c r="AB51" s="295" t="s">
        <v>59</v>
      </c>
      <c r="AC51" s="293">
        <v>6.0</v>
      </c>
      <c r="AD51" s="296"/>
      <c r="AE51" s="296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2"/>
      <c r="B52" s="22"/>
      <c r="C52" s="17"/>
      <c r="D52" s="22"/>
      <c r="E52" s="29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2"/>
      <c r="R52" s="17"/>
      <c r="S52" s="17"/>
      <c r="T52" s="17"/>
      <c r="U52" s="17"/>
      <c r="V52" s="17"/>
      <c r="W52" s="17"/>
      <c r="X52" s="298" t="s">
        <v>104</v>
      </c>
      <c r="Y52" s="299">
        <v>2708.0</v>
      </c>
      <c r="Z52" s="52">
        <v>1689.6</v>
      </c>
      <c r="AA52" s="300">
        <f t="shared" si="6"/>
        <v>35.2</v>
      </c>
      <c r="AB52" s="301" t="s">
        <v>60</v>
      </c>
      <c r="AC52" s="299">
        <v>4.0</v>
      </c>
      <c r="AD52" s="296"/>
      <c r="AE52" s="296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3" t="s">
        <v>63</v>
      </c>
      <c r="Y53" s="300">
        <v>2723.0</v>
      </c>
      <c r="Z53" s="29">
        <v>511.5</v>
      </c>
      <c r="AA53" s="300">
        <f t="shared" si="6"/>
        <v>42.625</v>
      </c>
      <c r="AB53" s="304" t="s">
        <v>71</v>
      </c>
      <c r="AC53" s="300">
        <v>1.0</v>
      </c>
      <c r="AD53" s="160"/>
      <c r="AE53" s="160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67" t="s">
        <v>73</v>
      </c>
      <c r="Y54" s="305">
        <v>2742.0</v>
      </c>
      <c r="Z54" s="29">
        <v>610.5</v>
      </c>
      <c r="AA54" s="300">
        <f t="shared" si="6"/>
        <v>50.875</v>
      </c>
      <c r="AB54" s="306" t="s">
        <v>74</v>
      </c>
      <c r="AC54" s="305">
        <v>1.0</v>
      </c>
      <c r="AD54" s="139"/>
      <c r="AE54" s="160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3" t="s">
        <v>256</v>
      </c>
      <c r="Y55" s="300">
        <v>2703.0</v>
      </c>
      <c r="Z55" s="307">
        <v>231.0</v>
      </c>
      <c r="AA55" s="300">
        <f t="shared" si="6"/>
        <v>19.25</v>
      </c>
      <c r="AB55" s="304" t="s">
        <v>77</v>
      </c>
      <c r="AC55" s="300">
        <v>1.0</v>
      </c>
      <c r="AD55" s="308">
        <v>46143.0</v>
      </c>
      <c r="AE55" s="309" t="s">
        <v>258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10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67" t="s">
        <v>259</v>
      </c>
      <c r="Y56" s="305">
        <v>2702.0</v>
      </c>
      <c r="Z56" s="307">
        <v>209.0</v>
      </c>
      <c r="AA56" s="300">
        <f t="shared" si="6"/>
        <v>17.41666667</v>
      </c>
      <c r="AB56" s="306" t="s">
        <v>120</v>
      </c>
      <c r="AC56" s="305">
        <v>1.0</v>
      </c>
      <c r="AD56" s="311" t="s">
        <v>260</v>
      </c>
      <c r="AE56" s="309" t="s">
        <v>261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3" t="s">
        <v>85</v>
      </c>
      <c r="Y57" s="228">
        <v>2704.0</v>
      </c>
      <c r="Z57" s="52">
        <v>181.5</v>
      </c>
      <c r="AA57" s="300">
        <f t="shared" si="6"/>
        <v>15.125</v>
      </c>
      <c r="AB57" s="312" t="s">
        <v>86</v>
      </c>
      <c r="AC57" s="228">
        <v>1.0</v>
      </c>
      <c r="AD57" s="160"/>
      <c r="AE57" s="160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3" t="s">
        <v>51</v>
      </c>
      <c r="B58" s="313" t="s">
        <v>163</v>
      </c>
      <c r="C58" s="22"/>
      <c r="D58" s="314"/>
      <c r="E58" s="22"/>
      <c r="F58" s="22"/>
      <c r="G58" s="22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67" t="s">
        <v>88</v>
      </c>
      <c r="Y58" s="130">
        <v>2731.0</v>
      </c>
      <c r="Z58" s="52">
        <v>1338.7</v>
      </c>
      <c r="AA58" s="300">
        <f t="shared" si="6"/>
        <v>37.18611111</v>
      </c>
      <c r="AB58" s="309" t="s">
        <v>89</v>
      </c>
      <c r="AC58" s="130">
        <v>3.0</v>
      </c>
      <c r="AD58" s="139"/>
      <c r="AE58" s="160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6">
        <v>4000.0</v>
      </c>
      <c r="B59" s="313">
        <v>1500.0</v>
      </c>
      <c r="C59" s="22"/>
      <c r="D59" s="314"/>
      <c r="E59" s="22"/>
      <c r="F59" s="22"/>
      <c r="G59" s="22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67" t="s">
        <v>88</v>
      </c>
      <c r="Y59" s="130">
        <v>2733.0</v>
      </c>
      <c r="Z59" s="52">
        <v>1338.7</v>
      </c>
      <c r="AA59" s="300">
        <f t="shared" si="6"/>
        <v>37.18611111</v>
      </c>
      <c r="AB59" s="309" t="s">
        <v>91</v>
      </c>
      <c r="AC59" s="130">
        <v>3.0</v>
      </c>
      <c r="AD59" s="160"/>
      <c r="AE59" s="160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2" t="s">
        <v>264</v>
      </c>
      <c r="C60" s="22"/>
      <c r="D60" s="314"/>
      <c r="E60" s="22"/>
      <c r="F60" s="22"/>
      <c r="G60" s="22"/>
      <c r="H60" s="17"/>
      <c r="I60" s="17"/>
      <c r="J60" s="17"/>
      <c r="K60" s="17"/>
      <c r="L60" s="17"/>
      <c r="M60" s="17"/>
      <c r="N60" s="17"/>
      <c r="O60" s="17"/>
      <c r="P60" s="318"/>
      <c r="Q60" s="17"/>
      <c r="R60" s="17"/>
      <c r="S60" s="17"/>
      <c r="T60" s="17"/>
      <c r="U60" s="17"/>
      <c r="V60" s="17"/>
      <c r="W60" s="17"/>
      <c r="X60" s="167" t="s">
        <v>88</v>
      </c>
      <c r="Y60" s="130">
        <v>2739.0</v>
      </c>
      <c r="Z60" s="52">
        <v>1338.7</v>
      </c>
      <c r="AA60" s="300">
        <f t="shared" si="6"/>
        <v>37.18611111</v>
      </c>
      <c r="AB60" s="309" t="s">
        <v>94</v>
      </c>
      <c r="AC60" s="130">
        <v>3.0</v>
      </c>
      <c r="AD60" s="160"/>
      <c r="AE60" s="160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9"/>
      <c r="AS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3" t="s">
        <v>95</v>
      </c>
      <c r="Y61" s="228">
        <v>2727.0</v>
      </c>
      <c r="Z61" s="52">
        <v>297.0</v>
      </c>
      <c r="AA61" s="300">
        <f t="shared" si="6"/>
        <v>24.75</v>
      </c>
      <c r="AB61" s="312" t="s">
        <v>96</v>
      </c>
      <c r="AC61" s="228">
        <v>1.0</v>
      </c>
      <c r="AD61" s="160"/>
      <c r="AE61" s="160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9"/>
      <c r="AS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8" t="s">
        <v>104</v>
      </c>
      <c r="Y62" s="320">
        <v>2728.0</v>
      </c>
      <c r="Z62" s="52">
        <v>1689.6</v>
      </c>
      <c r="AA62" s="300">
        <f t="shared" si="6"/>
        <v>35.2</v>
      </c>
      <c r="AB62" s="321" t="s">
        <v>87</v>
      </c>
      <c r="AC62" s="320">
        <v>4.0</v>
      </c>
      <c r="AD62" s="160"/>
      <c r="AE62" s="160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22"/>
      <c r="AS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8" t="s">
        <v>104</v>
      </c>
      <c r="Y63" s="320">
        <v>2729.0</v>
      </c>
      <c r="Z63" s="52">
        <v>1689.6</v>
      </c>
      <c r="AA63" s="300">
        <f t="shared" si="6"/>
        <v>35.2</v>
      </c>
      <c r="AB63" s="321" t="s">
        <v>166</v>
      </c>
      <c r="AC63" s="320">
        <v>4.0</v>
      </c>
      <c r="AD63" s="160"/>
      <c r="AE63" s="160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3"/>
      <c r="AS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8" t="s">
        <v>104</v>
      </c>
      <c r="Y64" s="320">
        <v>2721.0</v>
      </c>
      <c r="Z64" s="52">
        <v>1689.6</v>
      </c>
      <c r="AA64" s="300">
        <f t="shared" si="6"/>
        <v>35.2</v>
      </c>
      <c r="AB64" s="321" t="s">
        <v>141</v>
      </c>
      <c r="AC64" s="320">
        <v>4.0</v>
      </c>
      <c r="AD64" s="311" t="s">
        <v>105</v>
      </c>
      <c r="AE64" s="309" t="s">
        <v>258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4"/>
      <c r="AS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3" t="s">
        <v>107</v>
      </c>
      <c r="Y65" s="228">
        <v>2719.0</v>
      </c>
      <c r="Z65" s="52">
        <v>1127.5</v>
      </c>
      <c r="AA65" s="300">
        <f t="shared" si="6"/>
        <v>46.97916667</v>
      </c>
      <c r="AB65" s="312" t="s">
        <v>82</v>
      </c>
      <c r="AC65" s="228">
        <v>2.0</v>
      </c>
      <c r="AD65" s="160"/>
      <c r="AE65" s="160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3" t="s">
        <v>107</v>
      </c>
      <c r="Y66" s="228">
        <v>2722.0</v>
      </c>
      <c r="Z66" s="52">
        <v>1127.5</v>
      </c>
      <c r="AA66" s="300">
        <f t="shared" si="6"/>
        <v>46.97916667</v>
      </c>
      <c r="AB66" s="312" t="s">
        <v>110</v>
      </c>
      <c r="AC66" s="228">
        <v>2.0</v>
      </c>
      <c r="AD66" s="160"/>
      <c r="AE66" s="160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6"/>
      <c r="AS66" s="17"/>
    </row>
    <row r="67">
      <c r="A67" s="17"/>
      <c r="B67" s="17"/>
      <c r="C67" s="17"/>
      <c r="D67" s="302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67" t="s">
        <v>113</v>
      </c>
      <c r="Y67" s="130">
        <v>2743.0</v>
      </c>
      <c r="Z67" s="52">
        <v>935.0</v>
      </c>
      <c r="AA67" s="294">
        <f t="shared" si="6"/>
        <v>77.91666667</v>
      </c>
      <c r="AB67" s="309" t="s">
        <v>114</v>
      </c>
      <c r="AC67" s="130">
        <v>1.0</v>
      </c>
      <c r="AD67" s="160"/>
      <c r="AE67" s="160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2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3" t="s">
        <v>115</v>
      </c>
      <c r="Y68" s="228">
        <v>2709.0</v>
      </c>
      <c r="Z68" s="52">
        <v>1067.0</v>
      </c>
      <c r="AA68" s="294">
        <f t="shared" si="6"/>
        <v>44.45833333</v>
      </c>
      <c r="AB68" s="312" t="s">
        <v>116</v>
      </c>
      <c r="AC68" s="228">
        <v>2.0</v>
      </c>
      <c r="AD68" s="160"/>
      <c r="AE68" s="160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2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3" t="s">
        <v>115</v>
      </c>
      <c r="Y69" s="228">
        <v>2720.0</v>
      </c>
      <c r="Z69" s="52">
        <v>1067.0</v>
      </c>
      <c r="AA69" s="294">
        <f t="shared" si="6"/>
        <v>44.45833333</v>
      </c>
      <c r="AB69" s="312" t="s">
        <v>118</v>
      </c>
      <c r="AC69" s="228">
        <v>2.0</v>
      </c>
      <c r="AD69" s="160"/>
      <c r="AE69" s="160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2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92" t="s">
        <v>12</v>
      </c>
      <c r="Y70" s="325">
        <v>2736.0</v>
      </c>
      <c r="Z70" s="29">
        <v>3275.8</v>
      </c>
      <c r="AA70" s="294">
        <f t="shared" si="6"/>
        <v>45.49722222</v>
      </c>
      <c r="AB70" s="326" t="s">
        <v>121</v>
      </c>
      <c r="AC70" s="325">
        <v>6.0</v>
      </c>
      <c r="AD70" s="160"/>
      <c r="AE70" s="160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2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92" t="s">
        <v>12</v>
      </c>
      <c r="Y71" s="325">
        <v>2737.0</v>
      </c>
      <c r="Z71" s="29">
        <v>3275.8</v>
      </c>
      <c r="AA71" s="294">
        <f t="shared" si="6"/>
        <v>45.49722222</v>
      </c>
      <c r="AB71" s="326" t="s">
        <v>125</v>
      </c>
      <c r="AC71" s="325">
        <v>6.0</v>
      </c>
      <c r="AD71" s="160"/>
      <c r="AE71" s="160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2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92" t="s">
        <v>12</v>
      </c>
      <c r="Y72" s="325">
        <v>2740.0</v>
      </c>
      <c r="Z72" s="29">
        <v>3275.8</v>
      </c>
      <c r="AA72" s="294">
        <f t="shared" si="6"/>
        <v>45.49722222</v>
      </c>
      <c r="AB72" s="326" t="s">
        <v>103</v>
      </c>
      <c r="AC72" s="325">
        <v>6.0</v>
      </c>
      <c r="AD72" s="160"/>
      <c r="AE72" s="160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2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92" t="s">
        <v>12</v>
      </c>
      <c r="Y73" s="325">
        <v>2732.0</v>
      </c>
      <c r="Z73" s="29">
        <v>3275.8</v>
      </c>
      <c r="AA73" s="294">
        <f t="shared" si="6"/>
        <v>45.49722222</v>
      </c>
      <c r="AB73" s="326" t="s">
        <v>26</v>
      </c>
      <c r="AC73" s="325">
        <v>6.0</v>
      </c>
      <c r="AD73" s="160"/>
      <c r="AE73" s="160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2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2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2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2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2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2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2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2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2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2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2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2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2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2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2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2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2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2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2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2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2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2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2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2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2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2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2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2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2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2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2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2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2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2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2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2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2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2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2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2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2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2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2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2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2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93" t="s">
        <v>241</v>
      </c>
      <c r="B1" s="4"/>
      <c r="C1" s="6"/>
      <c r="D1" s="8"/>
      <c r="E1" s="6"/>
      <c r="F1" s="6"/>
      <c r="G1" s="6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8"/>
      <c r="AS1" s="18"/>
    </row>
    <row r="2">
      <c r="A2" s="20"/>
      <c r="B2" s="21"/>
      <c r="C2" s="6"/>
      <c r="D2" s="8"/>
      <c r="E2" s="6"/>
      <c r="F2" s="6"/>
      <c r="G2" s="6"/>
      <c r="H2" s="12">
        <v>2025.0</v>
      </c>
      <c r="T2" s="25">
        <v>2026.0</v>
      </c>
      <c r="AF2" s="25">
        <v>2027.0</v>
      </c>
      <c r="AR2" s="18"/>
      <c r="AS2" s="18"/>
    </row>
    <row r="3">
      <c r="A3" s="31" t="s">
        <v>14</v>
      </c>
      <c r="B3" s="31" t="s">
        <v>6</v>
      </c>
      <c r="C3" s="33" t="s">
        <v>16</v>
      </c>
      <c r="D3" s="34" t="s">
        <v>18</v>
      </c>
      <c r="E3" s="33" t="s">
        <v>19</v>
      </c>
      <c r="F3" s="35" t="s">
        <v>20</v>
      </c>
      <c r="G3" s="33" t="s">
        <v>21</v>
      </c>
      <c r="H3" s="31" t="s">
        <v>22</v>
      </c>
      <c r="I3" s="31" t="s">
        <v>23</v>
      </c>
      <c r="J3" s="31" t="s">
        <v>24</v>
      </c>
      <c r="K3" s="31" t="s">
        <v>25</v>
      </c>
      <c r="L3" s="31" t="s">
        <v>28</v>
      </c>
      <c r="M3" s="31" t="s">
        <v>29</v>
      </c>
      <c r="N3" s="31" t="s">
        <v>30</v>
      </c>
      <c r="O3" s="31" t="s">
        <v>31</v>
      </c>
      <c r="P3" s="31" t="s">
        <v>33</v>
      </c>
      <c r="Q3" s="31" t="s">
        <v>34</v>
      </c>
      <c r="R3" s="31" t="s">
        <v>36</v>
      </c>
      <c r="S3" s="31" t="s">
        <v>37</v>
      </c>
      <c r="T3" s="31" t="s">
        <v>22</v>
      </c>
      <c r="U3" s="31" t="s">
        <v>23</v>
      </c>
      <c r="V3" s="31" t="s">
        <v>24</v>
      </c>
      <c r="W3" s="31" t="s">
        <v>25</v>
      </c>
      <c r="X3" s="31" t="s">
        <v>28</v>
      </c>
      <c r="Y3" s="31" t="s">
        <v>29</v>
      </c>
      <c r="Z3" s="31" t="s">
        <v>30</v>
      </c>
      <c r="AA3" s="31" t="s">
        <v>31</v>
      </c>
      <c r="AB3" s="31" t="s">
        <v>33</v>
      </c>
      <c r="AC3" s="31" t="s">
        <v>34</v>
      </c>
      <c r="AD3" s="31" t="s">
        <v>36</v>
      </c>
      <c r="AE3" s="31" t="s">
        <v>37</v>
      </c>
      <c r="AF3" s="47" t="s">
        <v>22</v>
      </c>
      <c r="AG3" s="47" t="s">
        <v>23</v>
      </c>
      <c r="AH3" s="47" t="s">
        <v>24</v>
      </c>
      <c r="AI3" s="47" t="s">
        <v>25</v>
      </c>
      <c r="AJ3" s="47" t="s">
        <v>28</v>
      </c>
      <c r="AK3" s="47" t="s">
        <v>29</v>
      </c>
      <c r="AL3" s="47" t="s">
        <v>30</v>
      </c>
      <c r="AM3" s="47" t="s">
        <v>31</v>
      </c>
      <c r="AN3" s="47" t="s">
        <v>33</v>
      </c>
      <c r="AO3" s="47" t="s">
        <v>34</v>
      </c>
      <c r="AP3" s="47" t="s">
        <v>36</v>
      </c>
      <c r="AQ3" s="47" t="s">
        <v>37</v>
      </c>
      <c r="AR3" s="49" t="s">
        <v>58</v>
      </c>
      <c r="AS3" s="51"/>
    </row>
    <row r="4" hidden="1">
      <c r="A4" s="243" t="s">
        <v>242</v>
      </c>
      <c r="B4" s="244">
        <f>COUNT(#REF!)</f>
        <v>0</v>
      </c>
      <c r="C4" s="244"/>
      <c r="D4" s="245"/>
      <c r="E4" s="244"/>
      <c r="F4" s="244"/>
      <c r="G4" s="244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124"/>
    </row>
    <row r="5">
      <c r="A5" s="247" t="s">
        <v>86</v>
      </c>
      <c r="B5" s="248">
        <f>VLOOKUP(A5,SILOMS!C:F,4,0)</f>
        <v>2704</v>
      </c>
      <c r="C5" s="249">
        <f>VLOOKUP(A5,SILOMS!O:Q,3,0)</f>
        <v>203.0694444</v>
      </c>
      <c r="D5" s="250">
        <f>IF(C5*24&lt;1500,1500-(C5*24),IF(C5*24&lt;3000,3000-(C5*24),5000-(C5*24)))
</f>
        <v>126.3333333</v>
      </c>
      <c r="E5" s="248">
        <f>VLOOKUP(B5,'Hora por anv'!B:D,3,0)</f>
        <v>8.35106383</v>
      </c>
      <c r="F5" s="251">
        <f>E5*'Hora por anv'!$H$1</f>
        <v>39.25</v>
      </c>
      <c r="G5" s="252">
        <f t="shared" ref="G5:G42" si="1">D5/E5</f>
        <v>15.12781316</v>
      </c>
      <c r="H5" s="69">
        <v>1.0</v>
      </c>
      <c r="I5" s="69">
        <v>1.0</v>
      </c>
      <c r="J5" s="69">
        <v>1.0</v>
      </c>
      <c r="K5" s="69"/>
      <c r="L5" s="166" t="s">
        <v>163</v>
      </c>
      <c r="M5" s="70"/>
      <c r="N5" s="70"/>
      <c r="O5" s="150"/>
      <c r="P5" s="71"/>
      <c r="Q5" s="71"/>
      <c r="R5" s="71"/>
      <c r="S5" s="71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7" t="s">
        <v>51</v>
      </c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124"/>
      <c r="AS5" s="124"/>
    </row>
    <row r="6">
      <c r="A6" s="247" t="s">
        <v>162</v>
      </c>
      <c r="B6" s="248" t="b">
        <f>VLOOKUP(A6,SILOMS!C:F,4,0)</f>
        <v>0</v>
      </c>
      <c r="C6" s="249">
        <f>VLOOKUP(A6,SILOMS!O:Q,3,0)</f>
        <v>222.8576389</v>
      </c>
      <c r="D6" s="250">
        <f>IF(C6*24&lt;1500,1500-(C6*24),IF(C6*24&lt;3000,3000-(C6*24),5360-(C6*24)))
</f>
        <v>11.41666667</v>
      </c>
      <c r="E6" s="248" t="str">
        <f>VLOOKUP(B6,'Hora por anv'!B:D,3,0)</f>
        <v>#N/A</v>
      </c>
      <c r="F6" s="251" t="str">
        <f>E6*'Hora por anv'!$H$1</f>
        <v>#N/A</v>
      </c>
      <c r="G6" s="252" t="str">
        <f t="shared" si="1"/>
        <v>#N/A</v>
      </c>
      <c r="H6" s="69">
        <v>1.0</v>
      </c>
      <c r="I6" s="166" t="s">
        <v>163</v>
      </c>
      <c r="J6" s="69">
        <v>1.0</v>
      </c>
      <c r="K6" s="69"/>
      <c r="L6" s="69"/>
      <c r="M6" s="70"/>
      <c r="N6" s="70"/>
      <c r="O6" s="150"/>
      <c r="P6" s="150"/>
      <c r="Q6" s="71"/>
      <c r="R6" s="71"/>
      <c r="S6" s="150"/>
      <c r="T6" s="77" t="s">
        <v>51</v>
      </c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83" t="s">
        <v>248</v>
      </c>
      <c r="AS6" s="124"/>
    </row>
    <row r="7">
      <c r="A7" s="247" t="s">
        <v>69</v>
      </c>
      <c r="B7" s="248" t="b">
        <f>VLOOKUP(A7,SILOMS!C:F,4,0)</f>
        <v>0</v>
      </c>
      <c r="C7" s="249">
        <f>VLOOKUP(A7,SILOMS!O:Q,3,0)</f>
        <v>214.1354167</v>
      </c>
      <c r="D7" s="250">
        <f>IF(C7*24&lt;1500,1500-(C7*24),IF(C7*24&lt;3000,3000-(C7*24),5250-(C7*24)))
</f>
        <v>110.75</v>
      </c>
      <c r="E7" s="248" t="str">
        <f>VLOOKUP(B7,'Hora por anv'!B:D,3,0)</f>
        <v>#N/A</v>
      </c>
      <c r="F7" s="251" t="str">
        <f>E7*'Hora por anv'!$H$1</f>
        <v>#N/A</v>
      </c>
      <c r="G7" s="252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150"/>
      <c r="P7" s="71"/>
      <c r="Q7" s="71"/>
      <c r="R7" s="71"/>
      <c r="S7" s="150"/>
      <c r="T7" s="75"/>
      <c r="U7" s="75"/>
      <c r="V7" s="75"/>
      <c r="W7" s="75"/>
      <c r="X7" s="75"/>
      <c r="Y7" s="75"/>
      <c r="Z7" s="75"/>
      <c r="AA7" s="75"/>
      <c r="AB7" s="75"/>
      <c r="AC7" s="75"/>
      <c r="AD7" s="77" t="s">
        <v>51</v>
      </c>
      <c r="AE7" s="75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262" t="s">
        <v>250</v>
      </c>
      <c r="AS7" s="137"/>
    </row>
    <row r="8" hidden="1">
      <c r="A8" s="264" t="s">
        <v>74</v>
      </c>
      <c r="B8" s="264">
        <f>VLOOKUP(A8,SILOMS!C:F,4,0)</f>
        <v>2742</v>
      </c>
      <c r="C8" s="266">
        <f>VLOOKUP(A8,SILOMS!O:Q,3,0)</f>
        <v>32.93402778</v>
      </c>
      <c r="D8" s="250">
        <f t="shared" ref="D8:D9" si="2">IF(C8*24&lt;1500,1500-(C8*24),IF(C8*24&lt;3000,3000-(C8*24),4000-(C8*24)))
</f>
        <v>709.5833333</v>
      </c>
      <c r="E8" s="264">
        <f>VLOOKUP(B8,'Hora por anv'!B:D,3,0)</f>
        <v>56.75531915</v>
      </c>
      <c r="F8" s="269">
        <f>E8*'Hora por anv'!$H$1</f>
        <v>266.75</v>
      </c>
      <c r="G8" s="270">
        <f t="shared" si="1"/>
        <v>12.50249922</v>
      </c>
      <c r="H8" s="195" t="s">
        <v>79</v>
      </c>
      <c r="I8" s="195" t="s">
        <v>79</v>
      </c>
      <c r="J8" s="195" t="s">
        <v>79</v>
      </c>
      <c r="K8" s="195" t="s">
        <v>79</v>
      </c>
      <c r="L8" s="195" t="s">
        <v>79</v>
      </c>
      <c r="M8" s="196"/>
      <c r="N8" s="196"/>
      <c r="O8" s="196"/>
      <c r="P8" s="196"/>
      <c r="Q8" s="196"/>
      <c r="R8" s="196"/>
      <c r="S8" s="196"/>
      <c r="T8" s="196"/>
      <c r="U8" s="196"/>
      <c r="V8" s="196"/>
      <c r="W8" s="196"/>
      <c r="X8" s="196"/>
      <c r="Y8" s="196"/>
      <c r="Z8" s="196"/>
      <c r="AA8" s="196"/>
      <c r="AB8" s="196"/>
      <c r="AC8" s="196"/>
      <c r="AD8" s="196"/>
      <c r="AE8" s="196"/>
      <c r="AF8" s="196"/>
      <c r="AG8" s="196"/>
      <c r="AH8" s="196"/>
      <c r="AI8" s="196"/>
      <c r="AJ8" s="196"/>
      <c r="AK8" s="196"/>
      <c r="AL8" s="196"/>
      <c r="AM8" s="196"/>
      <c r="AN8" s="196"/>
      <c r="AO8" s="196"/>
      <c r="AP8" s="196"/>
      <c r="AQ8" s="196"/>
      <c r="AR8" s="190"/>
      <c r="AS8" s="137"/>
    </row>
    <row r="9" hidden="1">
      <c r="A9" s="264" t="s">
        <v>97</v>
      </c>
      <c r="B9" s="264" t="b">
        <f>VLOOKUP(A9,SILOMS!C:F,4,0)</f>
        <v>0</v>
      </c>
      <c r="C9" s="266">
        <f>VLOOKUP(A9,SILOMS!O:Q,3,0)</f>
        <v>208.2083333</v>
      </c>
      <c r="D9" s="250">
        <f t="shared" si="2"/>
        <v>-997</v>
      </c>
      <c r="E9" s="264" t="str">
        <f>VLOOKUP(B9,'Hora por anv'!B:D,3,0)</f>
        <v>#N/A</v>
      </c>
      <c r="F9" s="269" t="str">
        <f>E9*'Hora por anv'!$H$1</f>
        <v>#N/A</v>
      </c>
      <c r="G9" s="270" t="str">
        <f t="shared" si="1"/>
        <v>#N/A</v>
      </c>
      <c r="H9" s="195" t="s">
        <v>79</v>
      </c>
      <c r="I9" s="195" t="s">
        <v>79</v>
      </c>
      <c r="J9" s="195" t="s">
        <v>79</v>
      </c>
      <c r="K9" s="195" t="s">
        <v>79</v>
      </c>
      <c r="L9" s="195" t="s">
        <v>79</v>
      </c>
      <c r="M9" s="196"/>
      <c r="N9" s="196"/>
      <c r="O9" s="196"/>
      <c r="P9" s="196"/>
      <c r="Q9" s="196"/>
      <c r="R9" s="196"/>
      <c r="S9" s="196"/>
      <c r="T9" s="196"/>
      <c r="U9" s="196"/>
      <c r="V9" s="196"/>
      <c r="W9" s="196"/>
      <c r="X9" s="196"/>
      <c r="Y9" s="196"/>
      <c r="Z9" s="196"/>
      <c r="AA9" s="196"/>
      <c r="AB9" s="196"/>
      <c r="AC9" s="196"/>
      <c r="AD9" s="196"/>
      <c r="AE9" s="196"/>
      <c r="AF9" s="196"/>
      <c r="AG9" s="196"/>
      <c r="AH9" s="196"/>
      <c r="AI9" s="196"/>
      <c r="AJ9" s="196"/>
      <c r="AK9" s="196"/>
      <c r="AL9" s="196"/>
      <c r="AM9" s="196"/>
      <c r="AN9" s="196"/>
      <c r="AO9" s="196"/>
      <c r="AP9" s="196"/>
      <c r="AQ9" s="196"/>
      <c r="AR9" s="190"/>
      <c r="AS9" s="124"/>
    </row>
    <row r="10">
      <c r="A10" s="247" t="s">
        <v>144</v>
      </c>
      <c r="B10" s="248" t="b">
        <f>VLOOKUP(A10,SILOMS!C:F,4,0)</f>
        <v>0</v>
      </c>
      <c r="C10" s="249">
        <f>VLOOKUP(A10,SILOMS!O:Q,3,0)</f>
        <v>216.6666667</v>
      </c>
      <c r="D10" s="250">
        <f>IF(C10*24&lt;1500,1500-(C10*24),IF(C10*24&lt;3000,3000-(C10*24),5200-(C10*24)))
</f>
        <v>0</v>
      </c>
      <c r="E10" s="248" t="str">
        <f>VLOOKUP(B10,'Hora por anv'!B:D,3,0)</f>
        <v>#N/A</v>
      </c>
      <c r="F10" s="251" t="str">
        <f>E10*'Hora por anv'!$H$1</f>
        <v>#N/A</v>
      </c>
      <c r="G10" s="252" t="str">
        <f t="shared" si="1"/>
        <v>#N/A</v>
      </c>
      <c r="H10" s="108" t="s">
        <v>79</v>
      </c>
      <c r="I10" s="108" t="s">
        <v>79</v>
      </c>
      <c r="J10" s="108" t="s">
        <v>79</v>
      </c>
      <c r="K10" s="108" t="s">
        <v>79</v>
      </c>
      <c r="L10" s="108" t="s">
        <v>79</v>
      </c>
      <c r="M10" s="70"/>
      <c r="N10" s="70"/>
      <c r="O10" s="150"/>
      <c r="P10" s="150"/>
      <c r="Q10" s="71"/>
      <c r="R10" s="71"/>
      <c r="S10" s="71"/>
      <c r="T10" s="75"/>
      <c r="U10" s="77" t="s">
        <v>51</v>
      </c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278" t="s">
        <v>253</v>
      </c>
      <c r="AS10" s="137"/>
    </row>
    <row r="11" hidden="1">
      <c r="A11" s="279" t="s">
        <v>109</v>
      </c>
      <c r="B11" s="264" t="b">
        <f>VLOOKUP(A11,SILOMS!C:F,4,0)</f>
        <v>0</v>
      </c>
      <c r="C11" s="266">
        <f>VLOOKUP(A11,SILOMS!O:Q,3,0)</f>
        <v>120.3923611</v>
      </c>
      <c r="D11" s="250">
        <f>IF(C11*24&lt;1500,1500-(C11*24),IF(C11*24&lt;3000,3000-(C11*24),4000-(C11*24)))
</f>
        <v>110.5833333</v>
      </c>
      <c r="E11" s="264" t="str">
        <f>VLOOKUP(B11,'Hora por anv'!B:D,3,0)</f>
        <v>#N/A</v>
      </c>
      <c r="F11" s="269" t="str">
        <f>E11*'Hora por anv'!$H$1</f>
        <v>#N/A</v>
      </c>
      <c r="G11" s="270" t="str">
        <f t="shared" si="1"/>
        <v>#N/A</v>
      </c>
      <c r="H11" s="195" t="s">
        <v>79</v>
      </c>
      <c r="I11" s="195" t="s">
        <v>79</v>
      </c>
      <c r="J11" s="195" t="s">
        <v>79</v>
      </c>
      <c r="K11" s="195" t="s">
        <v>79</v>
      </c>
      <c r="L11" s="195" t="s">
        <v>79</v>
      </c>
      <c r="M11" s="196"/>
      <c r="N11" s="196"/>
      <c r="O11" s="196"/>
      <c r="P11" s="196"/>
      <c r="Q11" s="196"/>
      <c r="R11" s="196"/>
      <c r="S11" s="196"/>
      <c r="T11" s="196"/>
      <c r="U11" s="196"/>
      <c r="V11" s="196"/>
      <c r="W11" s="196"/>
      <c r="X11" s="196"/>
      <c r="Y11" s="196"/>
      <c r="Z11" s="196"/>
      <c r="AA11" s="196"/>
      <c r="AB11" s="196"/>
      <c r="AC11" s="196"/>
      <c r="AD11" s="196"/>
      <c r="AE11" s="196"/>
      <c r="AF11" s="196"/>
      <c r="AG11" s="196"/>
      <c r="AH11" s="196"/>
      <c r="AI11" s="196"/>
      <c r="AJ11" s="196"/>
      <c r="AK11" s="196"/>
      <c r="AL11" s="196"/>
      <c r="AM11" s="196"/>
      <c r="AN11" s="196"/>
      <c r="AO11" s="196"/>
      <c r="AP11" s="196"/>
      <c r="AQ11" s="196"/>
      <c r="AR11" s="190"/>
      <c r="AS11" s="124"/>
    </row>
    <row r="12">
      <c r="A12" s="247" t="s">
        <v>152</v>
      </c>
      <c r="B12" s="248" t="b">
        <f>VLOOKUP(A12,SILOMS!C:F,4,0)</f>
        <v>0</v>
      </c>
      <c r="C12" s="249">
        <f>VLOOKUP(A12,SILOMS!O:Q,3,0)</f>
        <v>192.9097222</v>
      </c>
      <c r="D12" s="250">
        <f>IF(C12*24&lt;1500,1500-(C12*24),IF(C12*24&lt;3000,3000-(C12*24),5000-(C12*24)))
</f>
        <v>370.1666667</v>
      </c>
      <c r="E12" s="248" t="str">
        <f>VLOOKUP(B12,'Hora por anv'!B:D,3,0)</f>
        <v>#N/A</v>
      </c>
      <c r="F12" s="251" t="str">
        <f>E12*'Hora por anv'!$H$1</f>
        <v>#N/A</v>
      </c>
      <c r="G12" s="252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150"/>
      <c r="P12" s="71"/>
      <c r="Q12" s="71"/>
      <c r="R12" s="71"/>
      <c r="S12" s="71"/>
      <c r="T12" s="75"/>
      <c r="U12" s="75"/>
      <c r="V12" s="241"/>
      <c r="W12" s="75"/>
      <c r="X12" s="75"/>
      <c r="Y12" s="75"/>
      <c r="Z12" s="75"/>
      <c r="AA12" s="75"/>
      <c r="AB12" s="75"/>
      <c r="AC12" s="75"/>
      <c r="AD12" s="75"/>
      <c r="AE12" s="77" t="s">
        <v>51</v>
      </c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81"/>
      <c r="AS12" s="137"/>
    </row>
    <row r="13" hidden="1">
      <c r="A13" s="264" t="s">
        <v>57</v>
      </c>
      <c r="B13" s="264">
        <f>VLOOKUP(A13,SILOMS!C:F,4,0)</f>
        <v>2738</v>
      </c>
      <c r="C13" s="266">
        <f>VLOOKUP(A13,SILOMS!O:Q,3,0)</f>
        <v>4.166666667</v>
      </c>
      <c r="D13" s="250">
        <f>IF(C13*24&lt;1500,1500-(C13*24),IF(C13*24&lt;3000,3000-(C13*24),4000-(C13*24)))
</f>
        <v>1400</v>
      </c>
      <c r="E13" s="264">
        <f>VLOOKUP(B13,'Hora por anv'!B:D,3,0)</f>
        <v>55.52851064</v>
      </c>
      <c r="F13" s="269">
        <f>E13*'Hora por anv'!$H$1</f>
        <v>260.984</v>
      </c>
      <c r="G13" s="270">
        <f t="shared" si="1"/>
        <v>25.21227355</v>
      </c>
      <c r="H13" s="195" t="s">
        <v>79</v>
      </c>
      <c r="I13" s="195" t="s">
        <v>79</v>
      </c>
      <c r="J13" s="195" t="s">
        <v>79</v>
      </c>
      <c r="K13" s="195" t="s">
        <v>79</v>
      </c>
      <c r="L13" s="195" t="s">
        <v>79</v>
      </c>
      <c r="M13" s="196"/>
      <c r="N13" s="196"/>
      <c r="O13" s="196"/>
      <c r="P13" s="196"/>
      <c r="Q13" s="196"/>
      <c r="R13" s="196"/>
      <c r="S13" s="196"/>
      <c r="T13" s="196"/>
      <c r="U13" s="196"/>
      <c r="V13" s="196"/>
      <c r="W13" s="196"/>
      <c r="X13" s="196"/>
      <c r="Y13" s="196"/>
      <c r="Z13" s="196"/>
      <c r="AA13" s="196"/>
      <c r="AB13" s="196"/>
      <c r="AC13" s="196"/>
      <c r="AD13" s="196"/>
      <c r="AE13" s="196"/>
      <c r="AF13" s="196"/>
      <c r="AG13" s="196"/>
      <c r="AH13" s="196"/>
      <c r="AI13" s="196"/>
      <c r="AJ13" s="196"/>
      <c r="AK13" s="196"/>
      <c r="AL13" s="196"/>
      <c r="AM13" s="196"/>
      <c r="AN13" s="196"/>
      <c r="AO13" s="196"/>
      <c r="AP13" s="196"/>
      <c r="AQ13" s="196"/>
      <c r="AR13" s="190"/>
      <c r="AS13" s="124"/>
    </row>
    <row r="14">
      <c r="A14" s="248" t="s">
        <v>82</v>
      </c>
      <c r="B14" s="248">
        <f>VLOOKUP(A14,SILOMS!C:F,4,0)</f>
        <v>2719</v>
      </c>
      <c r="C14" s="249">
        <f>VLOOKUP(A14,SILOMS!O:Q,3,0)</f>
        <v>180.9548611</v>
      </c>
      <c r="D14" s="250">
        <f>IF(C14*24&lt;1500,1500-(C14*24),IF(C14*24&lt;3000,3000-(C14*24),4200-(C14*24)))
</f>
        <v>-142.9166667</v>
      </c>
      <c r="E14" s="248">
        <f>VLOOKUP(B14,'Hora por anv'!B:D,3,0)</f>
        <v>59.24680851</v>
      </c>
      <c r="F14" s="251">
        <f>E14*'Hora por anv'!$H$1</f>
        <v>278.46</v>
      </c>
      <c r="G14" s="252">
        <f t="shared" si="1"/>
        <v>-2.412225574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P14" s="71"/>
      <c r="Q14" s="71"/>
      <c r="R14" s="71"/>
      <c r="S14" s="71"/>
      <c r="T14" s="77" t="s">
        <v>51</v>
      </c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124"/>
      <c r="AS14" s="137"/>
    </row>
    <row r="15" hidden="1">
      <c r="A15" s="264" t="s">
        <v>257</v>
      </c>
      <c r="B15" s="264" t="str">
        <f>VLOOKUP(A15,SILOMS!C:F,4,0)</f>
        <v>#N/A</v>
      </c>
      <c r="C15" s="264" t="str">
        <f>VLOOKUP(A15,SILOMS!O:Q,3,0)</f>
        <v>#N/A</v>
      </c>
      <c r="D15" s="250" t="str">
        <f t="shared" ref="D15:D22" si="3">IF(C15*24&lt;1500,1500-(C15*24),IF(C15*24&lt;3000,3000-(C15*24),4000-(C15*24)))
</f>
        <v>#N/A</v>
      </c>
      <c r="E15" s="264" t="str">
        <f>VLOOKUP(B15,'Hora por anv'!B:D,3,0)</f>
        <v>#N/A</v>
      </c>
      <c r="F15" s="269" t="str">
        <f>E15*'Hora por anv'!$H$1</f>
        <v>#N/A</v>
      </c>
      <c r="G15" s="270" t="str">
        <f t="shared" si="1"/>
        <v>#N/A</v>
      </c>
      <c r="H15" s="195" t="s">
        <v>79</v>
      </c>
      <c r="I15" s="195" t="s">
        <v>79</v>
      </c>
      <c r="J15" s="195" t="s">
        <v>79</v>
      </c>
      <c r="K15" s="195" t="s">
        <v>79</v>
      </c>
      <c r="L15" s="195" t="s">
        <v>79</v>
      </c>
      <c r="M15" s="196"/>
      <c r="N15" s="196"/>
      <c r="O15" s="196"/>
      <c r="P15" s="196"/>
      <c r="Q15" s="196"/>
      <c r="R15" s="196"/>
      <c r="S15" s="196"/>
      <c r="T15" s="196"/>
      <c r="U15" s="196"/>
      <c r="V15" s="196"/>
      <c r="W15" s="196"/>
      <c r="X15" s="196"/>
      <c r="Y15" s="196"/>
      <c r="Z15" s="196"/>
      <c r="AA15" s="196"/>
      <c r="AB15" s="196"/>
      <c r="AC15" s="196"/>
      <c r="AD15" s="196"/>
      <c r="AE15" s="196"/>
      <c r="AF15" s="196"/>
      <c r="AG15" s="196"/>
      <c r="AH15" s="196"/>
      <c r="AI15" s="196"/>
      <c r="AJ15" s="196"/>
      <c r="AK15" s="196"/>
      <c r="AL15" s="196"/>
      <c r="AM15" s="196"/>
      <c r="AN15" s="196"/>
      <c r="AO15" s="196"/>
      <c r="AP15" s="196"/>
      <c r="AQ15" s="196"/>
      <c r="AR15" s="190"/>
      <c r="AS15" s="137"/>
    </row>
    <row r="16" hidden="1">
      <c r="A16" s="264" t="s">
        <v>125</v>
      </c>
      <c r="B16" s="264">
        <f>VLOOKUP(A16,SILOMS!C:F,4,0)</f>
        <v>2737</v>
      </c>
      <c r="C16" s="266">
        <f>VLOOKUP(A16,SILOMS!O:Q,3,0)</f>
        <v>15.71875</v>
      </c>
      <c r="D16" s="250">
        <f t="shared" si="3"/>
        <v>1122.75</v>
      </c>
      <c r="E16" s="264">
        <f>VLOOKUP(B16,'Hora por anv'!B:D,3,0)</f>
        <v>55.52851064</v>
      </c>
      <c r="F16" s="269">
        <f>E16*'Hora por anv'!$H$1</f>
        <v>260.984</v>
      </c>
      <c r="G16" s="270">
        <f t="shared" si="1"/>
        <v>20.21934295</v>
      </c>
      <c r="H16" s="195" t="s">
        <v>79</v>
      </c>
      <c r="I16" s="195" t="s">
        <v>79</v>
      </c>
      <c r="J16" s="195" t="s">
        <v>79</v>
      </c>
      <c r="K16" s="195" t="s">
        <v>79</v>
      </c>
      <c r="L16" s="195" t="s">
        <v>79</v>
      </c>
      <c r="M16" s="196"/>
      <c r="N16" s="196"/>
      <c r="O16" s="196"/>
      <c r="P16" s="196"/>
      <c r="Q16" s="196"/>
      <c r="R16" s="196"/>
      <c r="S16" s="196"/>
      <c r="T16" s="196"/>
      <c r="U16" s="196"/>
      <c r="V16" s="196"/>
      <c r="W16" s="196"/>
      <c r="X16" s="196"/>
      <c r="Y16" s="196"/>
      <c r="Z16" s="196"/>
      <c r="AA16" s="196"/>
      <c r="AB16" s="196"/>
      <c r="AC16" s="196"/>
      <c r="AD16" s="196"/>
      <c r="AE16" s="196"/>
      <c r="AF16" s="196"/>
      <c r="AG16" s="196"/>
      <c r="AH16" s="196"/>
      <c r="AI16" s="196"/>
      <c r="AJ16" s="196"/>
      <c r="AK16" s="196"/>
      <c r="AL16" s="196"/>
      <c r="AM16" s="196"/>
      <c r="AN16" s="196"/>
      <c r="AO16" s="196"/>
      <c r="AP16" s="196"/>
      <c r="AQ16" s="196"/>
      <c r="AR16" s="190"/>
      <c r="AS16" s="137"/>
    </row>
    <row r="17" hidden="1">
      <c r="A17" s="317" t="s">
        <v>263</v>
      </c>
      <c r="B17" s="248" t="str">
        <f>VLOOKUP(A17,SILOMS!C:F,4,0)</f>
        <v>#N/A</v>
      </c>
      <c r="C17" s="264" t="str">
        <f>VLOOKUP(A17,SILOMS!O:Q,3,0)</f>
        <v>#N/A</v>
      </c>
      <c r="D17" s="250" t="str">
        <f t="shared" si="3"/>
        <v>#N/A</v>
      </c>
      <c r="E17" s="264" t="str">
        <f>VLOOKUP(B17,'Hora por anv'!B:D,3,0)</f>
        <v>#N/A</v>
      </c>
      <c r="F17" s="269" t="str">
        <f>E17*'Hora por anv'!$H$1</f>
        <v>#N/A</v>
      </c>
      <c r="G17" s="270" t="str">
        <f t="shared" si="1"/>
        <v>#N/A</v>
      </c>
      <c r="H17" s="195" t="s">
        <v>79</v>
      </c>
      <c r="I17" s="195" t="s">
        <v>79</v>
      </c>
      <c r="J17" s="195" t="s">
        <v>79</v>
      </c>
      <c r="K17" s="195" t="s">
        <v>79</v>
      </c>
      <c r="L17" s="195" t="s">
        <v>79</v>
      </c>
      <c r="M17" s="196"/>
      <c r="N17" s="196"/>
      <c r="O17" s="196"/>
      <c r="P17" s="196"/>
      <c r="Q17" s="196"/>
      <c r="R17" s="196"/>
      <c r="S17" s="196"/>
      <c r="T17" s="196"/>
      <c r="U17" s="196"/>
      <c r="V17" s="196"/>
      <c r="W17" s="196"/>
      <c r="X17" s="196"/>
      <c r="Y17" s="196"/>
      <c r="Z17" s="196"/>
      <c r="AA17" s="196"/>
      <c r="AB17" s="196"/>
      <c r="AC17" s="196"/>
      <c r="AD17" s="196"/>
      <c r="AE17" s="196"/>
      <c r="AF17" s="196"/>
      <c r="AG17" s="196"/>
      <c r="AH17" s="196"/>
      <c r="AI17" s="196"/>
      <c r="AJ17" s="196"/>
      <c r="AK17" s="196"/>
      <c r="AL17" s="196"/>
      <c r="AM17" s="196"/>
      <c r="AN17" s="196"/>
      <c r="AO17" s="196"/>
      <c r="AP17" s="196"/>
      <c r="AQ17" s="196"/>
      <c r="AR17" s="190"/>
      <c r="AS17" s="137"/>
    </row>
    <row r="18" hidden="1">
      <c r="A18" s="264" t="s">
        <v>139</v>
      </c>
      <c r="B18" s="264" t="b">
        <f>VLOOKUP(A18,SILOMS!C:F,4,0)</f>
        <v>0</v>
      </c>
      <c r="C18" s="266">
        <f>VLOOKUP(A18,SILOMS!O:Q,3,0)</f>
        <v>186.6493056</v>
      </c>
      <c r="D18" s="250">
        <f t="shared" si="3"/>
        <v>-479.5833333</v>
      </c>
      <c r="E18" s="264" t="str">
        <f>VLOOKUP(B18,'Hora por anv'!B:D,3,0)</f>
        <v>#N/A</v>
      </c>
      <c r="F18" s="269" t="str">
        <f>E18*'Hora por anv'!$H$1</f>
        <v>#N/A</v>
      </c>
      <c r="G18" s="270" t="str">
        <f t="shared" si="1"/>
        <v>#N/A</v>
      </c>
      <c r="H18" s="195" t="s">
        <v>79</v>
      </c>
      <c r="I18" s="195" t="s">
        <v>79</v>
      </c>
      <c r="J18" s="195" t="s">
        <v>79</v>
      </c>
      <c r="K18" s="195" t="s">
        <v>79</v>
      </c>
      <c r="L18" s="195" t="s">
        <v>79</v>
      </c>
      <c r="M18" s="196"/>
      <c r="N18" s="196"/>
      <c r="O18" s="196"/>
      <c r="P18" s="196"/>
      <c r="Q18" s="196"/>
      <c r="R18" s="196"/>
      <c r="S18" s="196"/>
      <c r="T18" s="196"/>
      <c r="U18" s="196"/>
      <c r="V18" s="196"/>
      <c r="W18" s="196"/>
      <c r="X18" s="196"/>
      <c r="Y18" s="196"/>
      <c r="Z18" s="196"/>
      <c r="AA18" s="196"/>
      <c r="AB18" s="196"/>
      <c r="AC18" s="196"/>
      <c r="AD18" s="196"/>
      <c r="AE18" s="196"/>
      <c r="AF18" s="196"/>
      <c r="AG18" s="196"/>
      <c r="AH18" s="196"/>
      <c r="AI18" s="196"/>
      <c r="AJ18" s="196"/>
      <c r="AK18" s="196"/>
      <c r="AL18" s="196"/>
      <c r="AM18" s="196"/>
      <c r="AN18" s="196"/>
      <c r="AO18" s="196"/>
      <c r="AP18" s="196"/>
      <c r="AQ18" s="196"/>
      <c r="AR18" s="190"/>
      <c r="AS18" s="137"/>
    </row>
    <row r="19" hidden="1">
      <c r="A19" s="264" t="s">
        <v>89</v>
      </c>
      <c r="B19" s="264">
        <f>VLOOKUP(A19,SILOMS!C:F,4,0)</f>
        <v>2731</v>
      </c>
      <c r="C19" s="266">
        <f>VLOOKUP(A19,SILOMS!O:Q,3,0)</f>
        <v>16.51041667</v>
      </c>
      <c r="D19" s="250">
        <f t="shared" si="3"/>
        <v>1103.75</v>
      </c>
      <c r="E19" s="264">
        <f>VLOOKUP(B19,'Hora por anv'!B:D,3,0)</f>
        <v>17.77163121</v>
      </c>
      <c r="F19" s="269">
        <f>E19*'Hora por anv'!$H$1</f>
        <v>83.52666667</v>
      </c>
      <c r="G19" s="270">
        <f t="shared" si="1"/>
        <v>62.10741081</v>
      </c>
      <c r="H19" s="195" t="s">
        <v>79</v>
      </c>
      <c r="I19" s="195" t="s">
        <v>79</v>
      </c>
      <c r="J19" s="195" t="s">
        <v>79</v>
      </c>
      <c r="K19" s="195" t="s">
        <v>79</v>
      </c>
      <c r="L19" s="195" t="s">
        <v>79</v>
      </c>
      <c r="M19" s="196"/>
      <c r="N19" s="196"/>
      <c r="O19" s="196"/>
      <c r="P19" s="196"/>
      <c r="Q19" s="196"/>
      <c r="R19" s="196"/>
      <c r="S19" s="196"/>
      <c r="T19" s="196"/>
      <c r="U19" s="196"/>
      <c r="V19" s="196"/>
      <c r="W19" s="196"/>
      <c r="X19" s="196"/>
      <c r="Y19" s="196"/>
      <c r="Z19" s="196"/>
      <c r="AA19" s="196"/>
      <c r="AB19" s="196"/>
      <c r="AC19" s="196"/>
      <c r="AD19" s="196"/>
      <c r="AE19" s="196"/>
      <c r="AF19" s="196"/>
      <c r="AG19" s="196"/>
      <c r="AH19" s="196"/>
      <c r="AI19" s="196"/>
      <c r="AJ19" s="196"/>
      <c r="AK19" s="196"/>
      <c r="AL19" s="196"/>
      <c r="AM19" s="196"/>
      <c r="AN19" s="196"/>
      <c r="AO19" s="196"/>
      <c r="AP19" s="196"/>
      <c r="AQ19" s="196"/>
      <c r="AR19" s="190"/>
      <c r="AS19" s="190"/>
    </row>
    <row r="20" hidden="1">
      <c r="A20" s="264" t="s">
        <v>141</v>
      </c>
      <c r="B20" s="264" t="b">
        <f>VLOOKUP(A20,SILOMS!C:F,4,0)</f>
        <v>0</v>
      </c>
      <c r="C20" s="266">
        <f>VLOOKUP(A20,SILOMS!O:Q,3,0)</f>
        <v>11.13194444</v>
      </c>
      <c r="D20" s="250">
        <f t="shared" si="3"/>
        <v>1232.833333</v>
      </c>
      <c r="E20" s="264" t="str">
        <f>VLOOKUP(B20,'Hora por anv'!B:D,3,0)</f>
        <v>#N/A</v>
      </c>
      <c r="F20" s="269" t="str">
        <f>E20*'Hora por anv'!$H$1</f>
        <v>#N/A</v>
      </c>
      <c r="G20" s="270" t="str">
        <f t="shared" si="1"/>
        <v>#N/A</v>
      </c>
      <c r="H20" s="195" t="s">
        <v>79</v>
      </c>
      <c r="I20" s="195" t="s">
        <v>79</v>
      </c>
      <c r="J20" s="195" t="s">
        <v>79</v>
      </c>
      <c r="K20" s="195" t="s">
        <v>79</v>
      </c>
      <c r="L20" s="195" t="s">
        <v>79</v>
      </c>
      <c r="M20" s="196"/>
      <c r="N20" s="196"/>
      <c r="O20" s="196"/>
      <c r="P20" s="196"/>
      <c r="Q20" s="196"/>
      <c r="R20" s="196"/>
      <c r="S20" s="196"/>
      <c r="T20" s="196"/>
      <c r="U20" s="196"/>
      <c r="V20" s="196"/>
      <c r="W20" s="196"/>
      <c r="X20" s="196"/>
      <c r="Y20" s="196"/>
      <c r="Z20" s="196"/>
      <c r="AA20" s="196"/>
      <c r="AB20" s="196"/>
      <c r="AC20" s="196"/>
      <c r="AD20" s="196"/>
      <c r="AE20" s="196"/>
      <c r="AF20" s="196"/>
      <c r="AG20" s="196"/>
      <c r="AH20" s="196"/>
      <c r="AI20" s="196"/>
      <c r="AJ20" s="196"/>
      <c r="AK20" s="196"/>
      <c r="AL20" s="196"/>
      <c r="AM20" s="196"/>
      <c r="AN20" s="196"/>
      <c r="AO20" s="196"/>
      <c r="AP20" s="196"/>
      <c r="AQ20" s="196"/>
      <c r="AR20" s="190"/>
      <c r="AS20" s="124"/>
    </row>
    <row r="21">
      <c r="A21" s="248" t="s">
        <v>166</v>
      </c>
      <c r="B21" s="248" t="b">
        <f>VLOOKUP(A21,SILOMS!C:F,4,0)</f>
        <v>0</v>
      </c>
      <c r="C21" s="249">
        <f>VLOOKUP(A21,SILOMS!O:Q,3,0)</f>
        <v>118.0347222</v>
      </c>
      <c r="D21" s="250">
        <f t="shared" si="3"/>
        <v>167.1666667</v>
      </c>
      <c r="E21" s="248" t="str">
        <f>VLOOKUP(B21,'Hora por anv'!B:D,3,0)</f>
        <v>#N/A</v>
      </c>
      <c r="F21" s="251" t="str">
        <f>E21*'Hora por anv'!$H$1</f>
        <v>#N/A</v>
      </c>
      <c r="G21" s="252" t="str">
        <f t="shared" si="1"/>
        <v>#N/A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1"/>
      <c r="P21" s="71"/>
      <c r="Q21" s="71"/>
      <c r="R21" s="150"/>
      <c r="S21" s="71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0"/>
      <c r="AG21" s="166" t="s">
        <v>163</v>
      </c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155"/>
      <c r="AS21" s="190"/>
    </row>
    <row r="22" hidden="1">
      <c r="A22" s="264" t="s">
        <v>149</v>
      </c>
      <c r="B22" s="264" t="b">
        <f>VLOOKUP(A22,SILOMS!C:F,4,0)</f>
        <v>0</v>
      </c>
      <c r="C22" s="266">
        <f>VLOOKUP(A22,SILOMS!O:Q,3,0)</f>
        <v>201.3506944</v>
      </c>
      <c r="D22" s="250">
        <f t="shared" si="3"/>
        <v>-832.4166667</v>
      </c>
      <c r="E22" s="264" t="str">
        <f>VLOOKUP(B22,'Hora por anv'!B:D,3,0)</f>
        <v>#N/A</v>
      </c>
      <c r="F22" s="269" t="str">
        <f>E22*'Hora por anv'!$H$1</f>
        <v>#N/A</v>
      </c>
      <c r="G22" s="270" t="str">
        <f t="shared" si="1"/>
        <v>#N/A</v>
      </c>
      <c r="H22" s="195">
        <v>1.0</v>
      </c>
      <c r="I22" s="195">
        <v>1.0</v>
      </c>
      <c r="J22" s="195">
        <v>1.0</v>
      </c>
      <c r="K22" s="195"/>
      <c r="L22" s="195"/>
      <c r="M22" s="196"/>
      <c r="N22" s="196"/>
      <c r="O22" s="196"/>
      <c r="P22" s="196"/>
      <c r="Q22" s="196"/>
      <c r="R22" s="196"/>
      <c r="S22" s="196"/>
      <c r="T22" s="196"/>
      <c r="U22" s="196"/>
      <c r="V22" s="196"/>
      <c r="W22" s="196"/>
      <c r="X22" s="196"/>
      <c r="Y22" s="196"/>
      <c r="Z22" s="196"/>
      <c r="AA22" s="196"/>
      <c r="AB22" s="196"/>
      <c r="AC22" s="196"/>
      <c r="AD22" s="196"/>
      <c r="AE22" s="196"/>
      <c r="AF22" s="196"/>
      <c r="AG22" s="196"/>
      <c r="AH22" s="196"/>
      <c r="AI22" s="196"/>
      <c r="AJ22" s="196"/>
      <c r="AK22" s="196"/>
      <c r="AL22" s="196"/>
      <c r="AM22" s="196"/>
      <c r="AN22" s="196"/>
      <c r="AO22" s="196"/>
      <c r="AP22" s="196"/>
      <c r="AQ22" s="196"/>
      <c r="AR22" s="190"/>
      <c r="AS22" s="124"/>
    </row>
    <row r="23">
      <c r="A23" s="248" t="s">
        <v>91</v>
      </c>
      <c r="B23" s="248">
        <f>VLOOKUP(A23,SILOMS!C:F,4,0)</f>
        <v>2733</v>
      </c>
      <c r="C23" s="249">
        <f>VLOOKUP(A23,SILOMS!O:Q,3,0)</f>
        <v>172.3298611</v>
      </c>
      <c r="D23" s="250">
        <f>IF(C23*24&lt;1500,1500-(C23*24),IF(C23*24&lt;3000,3000-(C23*24),4200-(C23*24)))
</f>
        <v>64.08333333</v>
      </c>
      <c r="E23" s="248">
        <f>VLOOKUP(B23,'Hora por anv'!B:D,3,0)</f>
        <v>17.77163121</v>
      </c>
      <c r="F23" s="251">
        <f>E23*'Hora por anv'!$H$1</f>
        <v>83.52666667</v>
      </c>
      <c r="G23" s="252">
        <f t="shared" si="1"/>
        <v>3.605934233</v>
      </c>
      <c r="H23" s="69">
        <v>1.0</v>
      </c>
      <c r="I23" s="69">
        <v>1.0</v>
      </c>
      <c r="J23" s="69">
        <v>1.0</v>
      </c>
      <c r="K23" s="69"/>
      <c r="L23" s="69"/>
      <c r="M23" s="70"/>
      <c r="N23" s="70"/>
      <c r="O23" s="71"/>
      <c r="P23" s="71"/>
      <c r="Q23" s="71"/>
      <c r="R23" s="71"/>
      <c r="S23" s="71"/>
      <c r="T23" s="75"/>
      <c r="U23" s="75"/>
      <c r="V23" s="75"/>
      <c r="W23" s="75"/>
      <c r="X23" s="75"/>
      <c r="Y23" s="75"/>
      <c r="Z23" s="75"/>
      <c r="AA23" s="77" t="s">
        <v>51</v>
      </c>
      <c r="AB23" s="75"/>
      <c r="AC23" s="75"/>
      <c r="AD23" s="75"/>
      <c r="AE23" s="75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124"/>
      <c r="AS23" s="124"/>
    </row>
    <row r="24">
      <c r="A24" s="248" t="s">
        <v>71</v>
      </c>
      <c r="B24" s="248">
        <f>VLOOKUP(A24,SILOMS!C:F,4,0)</f>
        <v>2723</v>
      </c>
      <c r="C24" s="249">
        <f>VLOOKUP(A24,SILOMS!O:Q,3,0)</f>
        <v>117.9444444</v>
      </c>
      <c r="D24" s="250">
        <f t="shared" ref="D24:D26" si="4">IF(C24*24&lt;1500,1500-(C24*24),IF(C24*24&lt;3000,3000-(C24*24),4000-(C24*24)))
</f>
        <v>169.3333333</v>
      </c>
      <c r="E24" s="248">
        <f>VLOOKUP(B24,'Hora por anv'!B:D,3,0)</f>
        <v>61.24042553</v>
      </c>
      <c r="F24" s="251">
        <f>E24*'Hora por anv'!$H$1</f>
        <v>287.83</v>
      </c>
      <c r="G24" s="252">
        <f t="shared" si="1"/>
        <v>2.765058078</v>
      </c>
      <c r="H24" s="69">
        <v>1.0</v>
      </c>
      <c r="I24" s="69">
        <v>1.0</v>
      </c>
      <c r="J24" s="69">
        <v>1.0</v>
      </c>
      <c r="K24" s="69"/>
      <c r="L24" s="69"/>
      <c r="M24" s="70"/>
      <c r="N24" s="70"/>
      <c r="O24" s="71"/>
      <c r="P24" s="71"/>
      <c r="Q24" s="71"/>
      <c r="R24" s="71"/>
      <c r="S24" s="71"/>
      <c r="T24" s="75"/>
      <c r="U24" s="75"/>
      <c r="V24" s="75"/>
      <c r="W24" s="241"/>
      <c r="X24" s="75"/>
      <c r="Y24" s="75"/>
      <c r="Z24" s="75"/>
      <c r="AA24" s="75"/>
      <c r="AB24" s="75"/>
      <c r="AC24" s="75"/>
      <c r="AD24" s="75"/>
      <c r="AE24" s="75"/>
      <c r="AF24" s="70"/>
      <c r="AG24" s="70"/>
      <c r="AH24" s="166" t="s">
        <v>163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124"/>
      <c r="AS24" s="190"/>
    </row>
    <row r="25" hidden="1">
      <c r="A25" s="279" t="s">
        <v>157</v>
      </c>
      <c r="B25" s="264" t="b">
        <f>VLOOKUP(A25,SILOMS!C:F,4,0)</f>
        <v>0</v>
      </c>
      <c r="C25" s="266">
        <f>VLOOKUP(A25,SILOMS!O:Q,3,0)</f>
        <v>0</v>
      </c>
      <c r="D25" s="250">
        <f t="shared" si="4"/>
        <v>1500</v>
      </c>
      <c r="E25" s="264" t="str">
        <f>VLOOKUP(B25,'Hora por anv'!B:D,3,0)</f>
        <v>#N/A</v>
      </c>
      <c r="F25" s="269" t="str">
        <f>E25*'Hora por anv'!$H$1</f>
        <v>#N/A</v>
      </c>
      <c r="G25" s="270" t="str">
        <f t="shared" si="1"/>
        <v>#N/A</v>
      </c>
      <c r="H25" s="195">
        <v>1.0</v>
      </c>
      <c r="I25" s="195">
        <v>1.0</v>
      </c>
      <c r="J25" s="195">
        <v>1.0</v>
      </c>
      <c r="K25" s="195"/>
      <c r="L25" s="195"/>
      <c r="M25" s="196"/>
      <c r="N25" s="196"/>
      <c r="O25" s="196"/>
      <c r="P25" s="196"/>
      <c r="Q25" s="196"/>
      <c r="R25" s="196"/>
      <c r="S25" s="196"/>
      <c r="T25" s="196"/>
      <c r="U25" s="196"/>
      <c r="V25" s="196"/>
      <c r="W25" s="196"/>
      <c r="X25" s="196"/>
      <c r="Y25" s="196"/>
      <c r="Z25" s="196"/>
      <c r="AA25" s="196"/>
      <c r="AB25" s="196"/>
      <c r="AC25" s="196"/>
      <c r="AD25" s="196"/>
      <c r="AE25" s="196"/>
      <c r="AF25" s="196"/>
      <c r="AG25" s="196"/>
      <c r="AH25" s="196"/>
      <c r="AI25" s="196"/>
      <c r="AJ25" s="196"/>
      <c r="AK25" s="196"/>
      <c r="AL25" s="196"/>
      <c r="AM25" s="196"/>
      <c r="AN25" s="196"/>
      <c r="AO25" s="196"/>
      <c r="AP25" s="196"/>
      <c r="AQ25" s="196"/>
      <c r="AR25" s="242"/>
      <c r="AS25" s="124"/>
    </row>
    <row r="26">
      <c r="A26" s="248" t="s">
        <v>135</v>
      </c>
      <c r="B26" s="248" t="b">
        <f>VLOOKUP(A26,SILOMS!C:F,4,0)</f>
        <v>0</v>
      </c>
      <c r="C26" s="249">
        <f>VLOOKUP(A26,SILOMS!O:Q,3,0)</f>
        <v>5.954861111</v>
      </c>
      <c r="D26" s="250">
        <f t="shared" si="4"/>
        <v>1357.083333</v>
      </c>
      <c r="E26" s="248" t="str">
        <f>VLOOKUP(B26,'Hora por anv'!B:D,3,0)</f>
        <v>#N/A</v>
      </c>
      <c r="F26" s="251" t="str">
        <f>E26*'Hora por anv'!$H$1</f>
        <v>#N/A</v>
      </c>
      <c r="G26" s="252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0"/>
      <c r="N26" s="70"/>
      <c r="O26" s="71"/>
      <c r="P26" s="71"/>
      <c r="Q26" s="71"/>
      <c r="R26" s="71"/>
      <c r="S26" s="71"/>
      <c r="T26" s="75"/>
      <c r="U26" s="75"/>
      <c r="V26" s="75"/>
      <c r="W26" s="75"/>
      <c r="X26" s="75"/>
      <c r="Y26" s="75"/>
      <c r="Z26" s="75"/>
      <c r="AA26" s="241"/>
      <c r="AB26" s="75"/>
      <c r="AC26" s="75"/>
      <c r="AD26" s="75"/>
      <c r="AE26" s="75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81"/>
      <c r="AS26" s="124"/>
    </row>
    <row r="27">
      <c r="A27" s="247" t="s">
        <v>77</v>
      </c>
      <c r="B27" s="248">
        <f>VLOOKUP(A27,SILOMS!C:F,4,0)</f>
        <v>2703</v>
      </c>
      <c r="C27" s="249">
        <f>VLOOKUP(A27,SILOMS!O:Q,3,0)</f>
        <v>174.4305556</v>
      </c>
      <c r="D27" s="250">
        <f t="shared" ref="D27:D28" si="5">IF(C27*24&lt;1500,1500-(C27*24),IF(C27*24&lt;3000,3000-(C27*24),4200-(C27*24)))
</f>
        <v>13.66666667</v>
      </c>
      <c r="E27" s="248">
        <f>VLOOKUP(B27,'Hora por anv'!B:D,3,0)</f>
        <v>42.09219858</v>
      </c>
      <c r="F27" s="251">
        <f>E27*'Hora por anv'!$H$1</f>
        <v>197.8333333</v>
      </c>
      <c r="G27" s="252">
        <f t="shared" si="1"/>
        <v>0.3246840775</v>
      </c>
      <c r="H27" s="69">
        <v>1.0</v>
      </c>
      <c r="I27" s="69">
        <v>1.0</v>
      </c>
      <c r="J27" s="69">
        <v>1.0</v>
      </c>
      <c r="K27" s="69"/>
      <c r="L27" s="69"/>
      <c r="M27" s="70"/>
      <c r="N27" s="70"/>
      <c r="O27" s="71"/>
      <c r="P27" s="71"/>
      <c r="Q27" s="71"/>
      <c r="R27" s="71"/>
      <c r="S27" s="71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75"/>
      <c r="AF27" s="70"/>
      <c r="AG27" s="70"/>
      <c r="AH27" s="70"/>
      <c r="AI27" s="70"/>
      <c r="AJ27" s="70"/>
      <c r="AK27" s="77" t="s">
        <v>51</v>
      </c>
      <c r="AL27" s="70"/>
      <c r="AM27" s="70"/>
      <c r="AO27" s="70"/>
      <c r="AP27" s="70"/>
      <c r="AQ27" s="70"/>
      <c r="AR27" s="81"/>
      <c r="AS27" s="124"/>
    </row>
    <row r="28">
      <c r="A28" s="327" t="s">
        <v>110</v>
      </c>
      <c r="B28" s="248">
        <f>VLOOKUP(A28,SILOMS!C:F,4,0)</f>
        <v>2722</v>
      </c>
      <c r="C28" s="249">
        <f>VLOOKUP(A28,SILOMS!O:Q,3,0)</f>
        <v>173.2673611</v>
      </c>
      <c r="D28" s="250">
        <f t="shared" si="5"/>
        <v>41.58333333</v>
      </c>
      <c r="E28" s="248">
        <f>VLOOKUP(B28,'Hora por anv'!B:D,3,0)</f>
        <v>59.24680851</v>
      </c>
      <c r="F28" s="251">
        <f>E28*'Hora por anv'!$H$1</f>
        <v>278.46</v>
      </c>
      <c r="G28" s="252">
        <f t="shared" si="1"/>
        <v>0.7018662166</v>
      </c>
      <c r="H28" s="69">
        <v>1.0</v>
      </c>
      <c r="I28" s="69">
        <v>1.0</v>
      </c>
      <c r="J28" s="69">
        <v>1.0</v>
      </c>
      <c r="K28" s="69"/>
      <c r="L28" s="69"/>
      <c r="M28" s="70"/>
      <c r="N28" s="70"/>
      <c r="O28" s="71"/>
      <c r="P28" s="71"/>
      <c r="Q28" s="71"/>
      <c r="R28" s="71"/>
      <c r="S28" s="71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75"/>
      <c r="AF28" s="70"/>
      <c r="AH28" s="70"/>
      <c r="AI28" s="70"/>
      <c r="AJ28" s="70"/>
      <c r="AK28" s="77" t="s">
        <v>51</v>
      </c>
      <c r="AL28" s="70"/>
      <c r="AM28" s="70"/>
      <c r="AN28" s="70"/>
      <c r="AO28" s="70"/>
      <c r="AP28" s="70"/>
      <c r="AQ28" s="70"/>
      <c r="AR28" s="124"/>
      <c r="AS28" s="124"/>
    </row>
    <row r="29">
      <c r="A29" s="328" t="s">
        <v>94</v>
      </c>
      <c r="B29" s="248">
        <f>VLOOKUP(A29,SILOMS!C:F,4,0)</f>
        <v>2739</v>
      </c>
      <c r="C29" s="249">
        <f>VLOOKUP(A29,SILOMS!O:Q,3,0)</f>
        <v>52.10763889</v>
      </c>
      <c r="D29" s="250">
        <f t="shared" ref="D29:D30" si="6">IF(C29*24&lt;1500,1500-(C29*24),IF(C29*24&lt;3000,3000-(C29*24),4000-(C29*24)))
</f>
        <v>249.4166667</v>
      </c>
      <c r="E29" s="248">
        <f>VLOOKUP(B29,'Hora por anv'!B:D,3,0)</f>
        <v>17.77163121</v>
      </c>
      <c r="F29" s="251">
        <f>E29*'Hora por anv'!$H$1</f>
        <v>83.52666667</v>
      </c>
      <c r="G29" s="252">
        <f t="shared" si="1"/>
        <v>14.03453987</v>
      </c>
      <c r="H29" s="69">
        <v>1.0</v>
      </c>
      <c r="I29" s="69">
        <v>1.0</v>
      </c>
      <c r="J29" s="69">
        <v>1.0</v>
      </c>
      <c r="K29" s="69"/>
      <c r="L29" s="69"/>
      <c r="M29" s="70"/>
      <c r="N29" s="70"/>
      <c r="O29" s="71"/>
      <c r="P29" s="71"/>
      <c r="Q29" s="71"/>
      <c r="R29" s="71"/>
      <c r="S29" s="71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75"/>
      <c r="AF29" s="70"/>
      <c r="AG29" s="70"/>
      <c r="AH29" s="70"/>
      <c r="AI29" s="70"/>
      <c r="AJ29" s="70"/>
      <c r="AK29" s="70"/>
      <c r="AL29" s="70"/>
      <c r="AM29" s="70"/>
      <c r="AN29" s="70"/>
      <c r="AO29" s="166" t="s">
        <v>163</v>
      </c>
      <c r="AP29" s="70"/>
      <c r="AQ29" s="70"/>
      <c r="AR29" s="124"/>
      <c r="AS29" s="227"/>
    </row>
    <row r="30" hidden="1">
      <c r="A30" s="329" t="s">
        <v>84</v>
      </c>
      <c r="B30" s="264">
        <f>VLOOKUP(A30,SILOMS!C:F,4,0)</f>
        <v>2702</v>
      </c>
      <c r="C30" s="266">
        <f>VLOOKUP(A30,SILOMS!O:Q,3,0)</f>
        <v>23.03472222</v>
      </c>
      <c r="D30" s="250">
        <f t="shared" si="6"/>
        <v>947.1666667</v>
      </c>
      <c r="E30" s="264">
        <f>VLOOKUP(B30,'Hora por anv'!B:D,3,0)</f>
        <v>42.09219858</v>
      </c>
      <c r="F30" s="269">
        <f>E30*'Hora por anv'!$H$1</f>
        <v>197.8333333</v>
      </c>
      <c r="G30" s="270">
        <f t="shared" si="1"/>
        <v>22.5021904</v>
      </c>
      <c r="H30" s="195">
        <v>1.0</v>
      </c>
      <c r="I30" s="195">
        <v>1.0</v>
      </c>
      <c r="J30" s="195">
        <v>1.0</v>
      </c>
      <c r="K30" s="195"/>
      <c r="L30" s="195"/>
      <c r="M30" s="196"/>
      <c r="N30" s="196"/>
      <c r="O30" s="196"/>
      <c r="P30" s="196"/>
      <c r="Q30" s="196"/>
      <c r="R30" s="196"/>
      <c r="S30" s="196"/>
      <c r="T30" s="196"/>
      <c r="U30" s="196"/>
      <c r="V30" s="196"/>
      <c r="W30" s="196"/>
      <c r="X30" s="196"/>
      <c r="Y30" s="196"/>
      <c r="Z30" s="196"/>
      <c r="AA30" s="196"/>
      <c r="AB30" s="196"/>
      <c r="AC30" s="196"/>
      <c r="AD30" s="196"/>
      <c r="AE30" s="196"/>
      <c r="AF30" s="196"/>
      <c r="AG30" s="196"/>
      <c r="AH30" s="196"/>
      <c r="AI30" s="196"/>
      <c r="AJ30" s="196"/>
      <c r="AK30" s="196"/>
      <c r="AL30" s="196"/>
      <c r="AM30" s="196"/>
      <c r="AN30" s="196"/>
      <c r="AO30" s="196"/>
      <c r="AP30" s="196"/>
      <c r="AQ30" s="196"/>
      <c r="AR30" s="190"/>
      <c r="AS30" s="124"/>
    </row>
    <row r="31">
      <c r="A31" s="327" t="s">
        <v>26</v>
      </c>
      <c r="B31" s="248">
        <f>VLOOKUP(A31,SILOMS!C:F,4,0)</f>
        <v>2741</v>
      </c>
      <c r="C31" s="249">
        <f>VLOOKUP(A31,SILOMS!O:Q,3,0)</f>
        <v>161.9444444</v>
      </c>
      <c r="D31" s="250">
        <f>IF(C31*24&lt;1500,1500-(C31*24),IF(C31*24&lt;3000,3000-(C31*24),4200-(C31*24)))
</f>
        <v>313.3333333</v>
      </c>
      <c r="E31" s="248">
        <f>VLOOKUP(B31,'Hora por anv'!B:D,3,0)</f>
        <v>55.52851064</v>
      </c>
      <c r="F31" s="251">
        <f>E31*'Hora por anv'!$H$1</f>
        <v>260.984</v>
      </c>
      <c r="G31" s="252">
        <f t="shared" si="1"/>
        <v>5.642746937</v>
      </c>
      <c r="H31" s="69" t="s">
        <v>79</v>
      </c>
      <c r="I31" s="69" t="s">
        <v>79</v>
      </c>
      <c r="J31" s="69" t="s">
        <v>79</v>
      </c>
      <c r="K31" s="108" t="s">
        <v>79</v>
      </c>
      <c r="L31" s="108" t="s">
        <v>79</v>
      </c>
      <c r="M31" s="70"/>
      <c r="N31" s="70"/>
      <c r="O31" s="71"/>
      <c r="P31" s="71"/>
      <c r="Q31" s="71"/>
      <c r="R31" s="71"/>
      <c r="S31" s="71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7" t="s">
        <v>51</v>
      </c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155"/>
      <c r="AS31" s="137"/>
    </row>
    <row r="32" hidden="1">
      <c r="A32" s="264" t="s">
        <v>169</v>
      </c>
      <c r="B32" s="264" t="b">
        <f>VLOOKUP(A32,SILOMS!C:F,4,0)</f>
        <v>0</v>
      </c>
      <c r="C32" s="266">
        <f>VLOOKUP(A32,SILOMS!O:Q,3,0)</f>
        <v>139.4548611</v>
      </c>
      <c r="D32" s="250">
        <f t="shared" ref="D32:D35" si="7">IF(C32*24&lt;1500,1500-(C32*24),IF(C32*24&lt;3000,3000-(C32*24),4000-(C32*24)))
</f>
        <v>653.0833333</v>
      </c>
      <c r="E32" s="264" t="str">
        <f>VLOOKUP(B32,'Hora por anv'!B:D,3,0)</f>
        <v>#N/A</v>
      </c>
      <c r="F32" s="269" t="str">
        <f>E32*'Hora por anv'!$H$1</f>
        <v>#N/A</v>
      </c>
      <c r="G32" s="270" t="str">
        <f t="shared" si="1"/>
        <v>#N/A</v>
      </c>
      <c r="H32" s="195" t="s">
        <v>79</v>
      </c>
      <c r="I32" s="195" t="s">
        <v>79</v>
      </c>
      <c r="J32" s="195" t="s">
        <v>79</v>
      </c>
      <c r="K32" s="195" t="s">
        <v>79</v>
      </c>
      <c r="L32" s="195" t="s">
        <v>79</v>
      </c>
      <c r="M32" s="196"/>
      <c r="N32" s="196"/>
      <c r="O32" s="196"/>
      <c r="P32" s="196"/>
      <c r="Q32" s="196"/>
      <c r="R32" s="196"/>
      <c r="S32" s="196"/>
      <c r="T32" s="196"/>
      <c r="U32" s="196"/>
      <c r="V32" s="196"/>
      <c r="W32" s="196"/>
      <c r="X32" s="196"/>
      <c r="Y32" s="196"/>
      <c r="Z32" s="196"/>
      <c r="AA32" s="196"/>
      <c r="AB32" s="196"/>
      <c r="AC32" s="196"/>
      <c r="AD32" s="196"/>
      <c r="AE32" s="196"/>
      <c r="AF32" s="196"/>
      <c r="AG32" s="196"/>
      <c r="AH32" s="196"/>
      <c r="AI32" s="196"/>
      <c r="AJ32" s="196"/>
      <c r="AK32" s="196"/>
      <c r="AL32" s="196"/>
      <c r="AM32" s="196"/>
      <c r="AN32" s="196"/>
      <c r="AO32" s="196"/>
      <c r="AP32" s="196"/>
      <c r="AQ32" s="196"/>
      <c r="AR32" s="190"/>
      <c r="AS32" s="124"/>
    </row>
    <row r="33">
      <c r="A33" s="53" t="s">
        <v>103</v>
      </c>
      <c r="B33" s="248">
        <f>VLOOKUP(A33,SILOMS!C:F,4,0)</f>
        <v>2740</v>
      </c>
      <c r="C33" s="249">
        <f>VLOOKUP(A33,SILOMS!O:Q,3,0)</f>
        <v>137.5729167</v>
      </c>
      <c r="D33" s="250">
        <f t="shared" si="7"/>
        <v>698.25</v>
      </c>
      <c r="E33" s="248">
        <f>VLOOKUP(B33,'Hora por anv'!B:D,3,0)</f>
        <v>55.52851064</v>
      </c>
      <c r="F33" s="251">
        <f>E33*'Hora por anv'!$H$1</f>
        <v>260.984</v>
      </c>
      <c r="G33" s="252">
        <f t="shared" si="1"/>
        <v>12.57462143</v>
      </c>
      <c r="H33" s="69">
        <v>1.0</v>
      </c>
      <c r="I33" s="69">
        <v>1.0</v>
      </c>
      <c r="J33" s="69">
        <v>1.0</v>
      </c>
      <c r="K33" s="69"/>
      <c r="L33" s="69"/>
      <c r="M33" s="70"/>
      <c r="N33" s="70"/>
      <c r="O33" s="71"/>
      <c r="P33" s="71"/>
      <c r="Q33" s="71"/>
      <c r="R33" s="71"/>
      <c r="S33" s="71"/>
      <c r="T33" s="75"/>
      <c r="U33" s="75"/>
      <c r="V33" s="75"/>
      <c r="W33" s="75"/>
      <c r="X33" s="75"/>
      <c r="Y33" s="75"/>
      <c r="Z33" s="75"/>
      <c r="AA33" s="166" t="s">
        <v>163</v>
      </c>
      <c r="AB33" s="75"/>
      <c r="AC33" s="75"/>
      <c r="AD33" s="75"/>
      <c r="AE33" s="75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81"/>
      <c r="AS33" s="124"/>
    </row>
    <row r="34">
      <c r="A34" s="248" t="s">
        <v>60</v>
      </c>
      <c r="B34" s="248">
        <f>VLOOKUP(A34,SILOMS!C:F,4,0)</f>
        <v>2708</v>
      </c>
      <c r="C34" s="249">
        <f>VLOOKUP(A34,SILOMS!O:Q,3,0)</f>
        <v>95.65625</v>
      </c>
      <c r="D34" s="250">
        <f t="shared" si="7"/>
        <v>704.25</v>
      </c>
      <c r="E34" s="248">
        <f>VLOOKUP(B34,'Hora por anv'!B:D,3,0)</f>
        <v>42.09219858</v>
      </c>
      <c r="F34" s="251">
        <f>E34*'Hora por anv'!$H$1</f>
        <v>197.8333333</v>
      </c>
      <c r="G34" s="252">
        <f t="shared" si="1"/>
        <v>16.7311289</v>
      </c>
      <c r="H34" s="69">
        <v>1.0</v>
      </c>
      <c r="I34" s="69">
        <v>1.0</v>
      </c>
      <c r="J34" s="69">
        <v>1.0</v>
      </c>
      <c r="K34" s="69"/>
      <c r="L34" s="69"/>
      <c r="M34" s="70"/>
      <c r="N34" s="70"/>
      <c r="O34" s="71"/>
      <c r="P34" s="71"/>
      <c r="Q34" s="71"/>
      <c r="R34" s="71"/>
      <c r="S34" s="71"/>
      <c r="T34" s="75"/>
      <c r="U34" s="75"/>
      <c r="V34" s="75"/>
      <c r="W34" s="75"/>
      <c r="X34" s="75"/>
      <c r="Y34" s="75"/>
      <c r="Z34" s="75"/>
      <c r="AA34" s="75"/>
      <c r="AB34" s="75"/>
      <c r="AC34" s="75"/>
      <c r="AD34" s="75"/>
      <c r="AE34" s="75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155"/>
      <c r="AS34" s="137"/>
    </row>
    <row r="35" hidden="1">
      <c r="A35" s="264" t="s">
        <v>182</v>
      </c>
      <c r="B35" s="264" t="b">
        <f>VLOOKUP(A35,SILOMS!C:F,4,0)</f>
        <v>0</v>
      </c>
      <c r="C35" s="266">
        <f>VLOOKUP(A35,SILOMS!O:Q,3,0)</f>
        <v>20.08680556</v>
      </c>
      <c r="D35" s="250">
        <f t="shared" si="7"/>
        <v>1017.916667</v>
      </c>
      <c r="E35" s="264" t="str">
        <f>VLOOKUP(B35,'Hora por anv'!B:D,3,0)</f>
        <v>#N/A</v>
      </c>
      <c r="F35" s="269" t="str">
        <f>E35*'Hora por anv'!$H$1</f>
        <v>#N/A</v>
      </c>
      <c r="G35" s="270" t="str">
        <f t="shared" si="1"/>
        <v>#N/A</v>
      </c>
      <c r="H35" s="195" t="s">
        <v>79</v>
      </c>
      <c r="I35" s="195" t="s">
        <v>79</v>
      </c>
      <c r="J35" s="195" t="s">
        <v>79</v>
      </c>
      <c r="K35" s="195" t="s">
        <v>79</v>
      </c>
      <c r="L35" s="195" t="s">
        <v>79</v>
      </c>
      <c r="M35" s="196"/>
      <c r="N35" s="196"/>
      <c r="O35" s="196"/>
      <c r="P35" s="196"/>
      <c r="Q35" s="196"/>
      <c r="R35" s="196"/>
      <c r="S35" s="196"/>
      <c r="T35" s="196"/>
      <c r="U35" s="196"/>
      <c r="V35" s="196"/>
      <c r="W35" s="196"/>
      <c r="X35" s="196"/>
      <c r="Y35" s="196"/>
      <c r="Z35" s="196"/>
      <c r="AA35" s="196"/>
      <c r="AB35" s="196"/>
      <c r="AC35" s="196"/>
      <c r="AD35" s="196"/>
      <c r="AE35" s="196"/>
      <c r="AF35" s="196"/>
      <c r="AG35" s="196"/>
      <c r="AH35" s="196"/>
      <c r="AI35" s="196"/>
      <c r="AJ35" s="196"/>
      <c r="AK35" s="196"/>
      <c r="AL35" s="196"/>
      <c r="AM35" s="196"/>
      <c r="AN35" s="196"/>
      <c r="AO35" s="196"/>
      <c r="AP35" s="196"/>
      <c r="AQ35" s="196"/>
      <c r="AR35" s="190"/>
      <c r="AS35" s="124"/>
    </row>
    <row r="36">
      <c r="A36" s="247" t="s">
        <v>121</v>
      </c>
      <c r="B36" s="248">
        <f>VLOOKUP(A36,SILOMS!C:F,4,0)</f>
        <v>2736</v>
      </c>
      <c r="C36" s="249">
        <f>VLOOKUP(A36,SILOMS!O:Q,3,0)</f>
        <v>166.3472222</v>
      </c>
      <c r="D36" s="250">
        <f t="shared" ref="D36:D38" si="8">IF(C36*24&lt;1500,1500-(C36*24),IF(C36*24&lt;3000,3000-(C36*24),4200-(C36*24)))
</f>
        <v>207.6666667</v>
      </c>
      <c r="E36" s="248">
        <f>VLOOKUP(B36,'Hora por anv'!B:D,3,0)</f>
        <v>55.52851064</v>
      </c>
      <c r="F36" s="251">
        <f>E36*'Hora por anv'!$H$1</f>
        <v>260.984</v>
      </c>
      <c r="G36" s="252">
        <f t="shared" si="1"/>
        <v>3.739820576</v>
      </c>
      <c r="H36" s="69">
        <v>1.0</v>
      </c>
      <c r="I36" s="69">
        <v>1.0</v>
      </c>
      <c r="J36" s="69">
        <v>1.0</v>
      </c>
      <c r="K36" s="69"/>
      <c r="L36" s="69"/>
      <c r="M36" s="70"/>
      <c r="N36" s="70"/>
      <c r="O36" s="71"/>
      <c r="P36" s="71"/>
      <c r="Q36" s="71"/>
      <c r="R36" s="71"/>
      <c r="S36" s="71"/>
      <c r="T36" s="75"/>
      <c r="U36" s="75"/>
      <c r="V36" s="75"/>
      <c r="W36" s="75"/>
      <c r="X36" s="75"/>
      <c r="Y36" s="75"/>
      <c r="Z36" s="75"/>
      <c r="AA36" s="75"/>
      <c r="AB36" s="75"/>
      <c r="AC36" s="75"/>
      <c r="AD36" s="75"/>
      <c r="AE36" s="75"/>
      <c r="AF36" s="70"/>
      <c r="AG36" s="70"/>
      <c r="AH36" s="70"/>
      <c r="AI36" s="70"/>
      <c r="AJ36" s="70"/>
      <c r="AL36" s="70"/>
      <c r="AM36" s="70"/>
      <c r="AN36" s="70"/>
      <c r="AO36" s="70"/>
      <c r="AP36" s="70"/>
      <c r="AQ36" s="77" t="s">
        <v>51</v>
      </c>
      <c r="AR36" s="124"/>
      <c r="AS36" s="124"/>
    </row>
    <row r="37">
      <c r="A37" s="247" t="s">
        <v>59</v>
      </c>
      <c r="B37" s="248" t="b">
        <f>VLOOKUP(A37,SILOMS!C:F,4,0)</f>
        <v>0</v>
      </c>
      <c r="C37" s="249">
        <f>VLOOKUP(A37,SILOMS!O:Q,3,0)</f>
        <v>185.4131944</v>
      </c>
      <c r="D37" s="250">
        <f t="shared" si="8"/>
        <v>-249.9166667</v>
      </c>
      <c r="E37" s="248" t="str">
        <f>VLOOKUP(B37,'Hora por anv'!B:D,3,0)</f>
        <v>#N/A</v>
      </c>
      <c r="F37" s="251" t="str">
        <f>E37*'Hora por anv'!$H$1</f>
        <v>#N/A</v>
      </c>
      <c r="G37" s="252" t="str">
        <f t="shared" si="1"/>
        <v>#N/A</v>
      </c>
      <c r="H37" s="69" t="s">
        <v>79</v>
      </c>
      <c r="I37" s="69" t="s">
        <v>79</v>
      </c>
      <c r="J37" s="69" t="s">
        <v>79</v>
      </c>
      <c r="K37" s="69" t="s">
        <v>79</v>
      </c>
      <c r="L37" s="69" t="s">
        <v>79</v>
      </c>
      <c r="M37" s="70"/>
      <c r="N37" s="70"/>
      <c r="O37" s="71"/>
      <c r="P37" s="71"/>
      <c r="Q37" s="71"/>
      <c r="R37" s="71"/>
      <c r="S37" s="71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0"/>
      <c r="AG37" s="70"/>
      <c r="AH37" s="70"/>
      <c r="AI37" s="70"/>
      <c r="AJ37" s="70"/>
      <c r="AK37" s="70"/>
      <c r="AL37" s="77" t="s">
        <v>51</v>
      </c>
      <c r="AM37" s="70"/>
      <c r="AN37" s="70"/>
      <c r="AO37" s="70"/>
      <c r="AP37" s="70"/>
      <c r="AQ37" s="70"/>
      <c r="AR37" s="124"/>
      <c r="AS37" s="124"/>
    </row>
    <row r="38">
      <c r="A38" s="247" t="s">
        <v>114</v>
      </c>
      <c r="B38" s="248">
        <f>VLOOKUP(A38,SILOMS!C:F,4,0)</f>
        <v>2743</v>
      </c>
      <c r="C38" s="249">
        <f>VLOOKUP(A38,SILOMS!O:Q,3,0)</f>
        <v>183.8715278</v>
      </c>
      <c r="D38" s="250">
        <f t="shared" si="8"/>
        <v>-212.9166667</v>
      </c>
      <c r="E38" s="248">
        <f>VLOOKUP(B38,'Hora por anv'!B:D,3,0)</f>
        <v>95.14042553</v>
      </c>
      <c r="F38" s="251">
        <f>E38*'Hora por anv'!$H$1</f>
        <v>447.16</v>
      </c>
      <c r="G38" s="252">
        <f t="shared" si="1"/>
        <v>-2.237920058</v>
      </c>
      <c r="H38" s="69">
        <v>1.0</v>
      </c>
      <c r="I38" s="69">
        <v>1.0</v>
      </c>
      <c r="J38" s="69">
        <v>1.0</v>
      </c>
      <c r="K38" s="69"/>
      <c r="L38" s="69"/>
      <c r="M38" s="70"/>
      <c r="N38" s="70"/>
      <c r="O38" s="71"/>
      <c r="P38" s="71"/>
      <c r="Q38" s="71"/>
      <c r="R38" s="71"/>
      <c r="S38" s="71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0"/>
      <c r="AG38" s="70"/>
      <c r="AH38" s="70"/>
      <c r="AI38" s="70"/>
      <c r="AJ38" s="70"/>
      <c r="AK38" s="70"/>
      <c r="AL38" s="77" t="s">
        <v>51</v>
      </c>
      <c r="AM38" s="70"/>
      <c r="AN38" s="70"/>
      <c r="AO38" s="70"/>
      <c r="AP38" s="70"/>
      <c r="AQ38" s="70"/>
      <c r="AR38" s="155"/>
      <c r="AS38" s="137"/>
    </row>
    <row r="39" hidden="1">
      <c r="A39" s="264" t="s">
        <v>198</v>
      </c>
      <c r="B39" s="264" t="b">
        <f>VLOOKUP(A39,SILOMS!C:F,4,0)</f>
        <v>0</v>
      </c>
      <c r="C39" s="266">
        <f>VLOOKUP(A39,SILOMS!O:Q,3,0)</f>
        <v>75.78819444</v>
      </c>
      <c r="D39" s="250">
        <f t="shared" ref="D39:D42" si="9">IF(C39*24&lt;1500,1500-(C39*24),IF(C39*24&lt;3000,3000-(C39*24),4000-(C39*24)))
</f>
        <v>1181.083333</v>
      </c>
      <c r="E39" s="264" t="str">
        <f>VLOOKUP(B39,'Hora por anv'!B:D,3,0)</f>
        <v>#N/A</v>
      </c>
      <c r="F39" s="269" t="str">
        <f>E39*'Hora por anv'!$H$1</f>
        <v>#N/A</v>
      </c>
      <c r="G39" s="270" t="str">
        <f t="shared" si="1"/>
        <v>#N/A</v>
      </c>
      <c r="H39" s="195" t="s">
        <v>79</v>
      </c>
      <c r="I39" s="195" t="s">
        <v>79</v>
      </c>
      <c r="J39" s="195" t="s">
        <v>79</v>
      </c>
      <c r="K39" s="195" t="s">
        <v>79</v>
      </c>
      <c r="L39" s="195" t="s">
        <v>79</v>
      </c>
      <c r="M39" s="196"/>
      <c r="N39" s="196"/>
      <c r="O39" s="196"/>
      <c r="P39" s="196"/>
      <c r="Q39" s="196"/>
      <c r="R39" s="196"/>
      <c r="S39" s="196"/>
      <c r="T39" s="196"/>
      <c r="U39" s="196"/>
      <c r="V39" s="196"/>
      <c r="W39" s="196"/>
      <c r="X39" s="196"/>
      <c r="Y39" s="196"/>
      <c r="Z39" s="196"/>
      <c r="AA39" s="196"/>
      <c r="AB39" s="196"/>
      <c r="AC39" s="196"/>
      <c r="AD39" s="196"/>
      <c r="AE39" s="196"/>
      <c r="AF39" s="196"/>
      <c r="AG39" s="196"/>
      <c r="AH39" s="196"/>
      <c r="AI39" s="196"/>
      <c r="AJ39" s="196"/>
      <c r="AK39" s="196"/>
      <c r="AL39" s="196"/>
      <c r="AM39" s="196"/>
      <c r="AN39" s="196"/>
      <c r="AO39" s="196"/>
      <c r="AP39" s="196"/>
      <c r="AQ39" s="196"/>
      <c r="AR39" s="190"/>
      <c r="AS39" s="124"/>
    </row>
    <row r="40">
      <c r="A40" s="53" t="s">
        <v>118</v>
      </c>
      <c r="B40" s="248">
        <f>VLOOKUP(A40,SILOMS!C:F,4,0)</f>
        <v>2720</v>
      </c>
      <c r="C40" s="249">
        <f>VLOOKUP(A40,SILOMS!O:Q,3,0)</f>
        <v>133.7222222</v>
      </c>
      <c r="D40" s="250">
        <f t="shared" si="9"/>
        <v>790.6666667</v>
      </c>
      <c r="E40" s="248">
        <f>VLOOKUP(B40,'Hora por anv'!B:D,3,0)</f>
        <v>51.37446809</v>
      </c>
      <c r="F40" s="251">
        <f>E40*'Hora por anv'!$H$1</f>
        <v>241.46</v>
      </c>
      <c r="G40" s="252">
        <f t="shared" si="1"/>
        <v>15.39026478</v>
      </c>
      <c r="H40" s="69">
        <v>1.0</v>
      </c>
      <c r="I40" s="69">
        <v>1.0</v>
      </c>
      <c r="J40" s="69">
        <v>1.0</v>
      </c>
      <c r="K40" s="69" t="s">
        <v>79</v>
      </c>
      <c r="L40" s="69" t="s">
        <v>79</v>
      </c>
      <c r="M40" s="70"/>
      <c r="N40" s="70"/>
      <c r="O40" s="71"/>
      <c r="P40" s="71"/>
      <c r="Q40" s="71"/>
      <c r="R40" s="71"/>
      <c r="S40" s="71"/>
      <c r="T40" s="75"/>
      <c r="U40" s="75"/>
      <c r="V40" s="75"/>
      <c r="W40" s="75"/>
      <c r="X40" s="75"/>
      <c r="Y40" s="75"/>
      <c r="Z40" s="75"/>
      <c r="AA40" s="75"/>
      <c r="AB40" s="75"/>
      <c r="AC40" s="75"/>
      <c r="AD40" s="75"/>
      <c r="AE40" s="75"/>
      <c r="AF40" s="70"/>
      <c r="AG40" s="70"/>
      <c r="AH40" s="70"/>
      <c r="AI40" s="70"/>
      <c r="AJ40" s="166" t="s">
        <v>163</v>
      </c>
      <c r="AK40" s="70"/>
      <c r="AL40" s="70"/>
      <c r="AM40" s="70"/>
      <c r="AN40" s="70"/>
      <c r="AO40" s="70"/>
      <c r="AP40" s="70"/>
      <c r="AQ40" s="70"/>
      <c r="AR40" s="81"/>
      <c r="AS40" s="124"/>
    </row>
    <row r="41">
      <c r="A41" s="53" t="s">
        <v>160</v>
      </c>
      <c r="B41" s="248" t="b">
        <f>VLOOKUP(A41,SILOMS!C:F,4,0)</f>
        <v>0</v>
      </c>
      <c r="C41" s="249">
        <f>VLOOKUP(A41,SILOMS!O:Q,3,0)</f>
        <v>128.9722222</v>
      </c>
      <c r="D41" s="250">
        <f t="shared" si="9"/>
        <v>904.6666667</v>
      </c>
      <c r="E41" s="248" t="str">
        <f>VLOOKUP(B41,'Hora por anv'!B:D,3,0)</f>
        <v>#N/A</v>
      </c>
      <c r="F41" s="251" t="str">
        <f>E41*'Hora por anv'!$H$1</f>
        <v>#N/A</v>
      </c>
      <c r="G41" s="252" t="str">
        <f t="shared" si="1"/>
        <v>#N/A</v>
      </c>
      <c r="H41" s="69">
        <v>1.0</v>
      </c>
      <c r="I41" s="69">
        <v>1.0</v>
      </c>
      <c r="J41" s="69">
        <v>1.0</v>
      </c>
      <c r="K41" s="69"/>
      <c r="L41" s="69"/>
      <c r="M41" s="196"/>
      <c r="N41" s="70"/>
      <c r="O41" s="150"/>
      <c r="P41" s="71"/>
      <c r="Q41" s="71"/>
      <c r="R41" s="71"/>
      <c r="S41" s="71"/>
      <c r="T41" s="75"/>
      <c r="U41" s="166" t="s">
        <v>163</v>
      </c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124"/>
    </row>
    <row r="42">
      <c r="A42" s="330" t="s">
        <v>116</v>
      </c>
      <c r="B42" s="331">
        <f>VLOOKUP(A42,SILOMS!C:F,4,0)</f>
        <v>2709</v>
      </c>
      <c r="C42" s="332">
        <f>VLOOKUP(A42,SILOMS!O:Q,3,0)</f>
        <v>114.8020833</v>
      </c>
      <c r="D42" s="250">
        <f t="shared" si="9"/>
        <v>244.75</v>
      </c>
      <c r="E42" s="331">
        <f>VLOOKUP(B42,'Hora por anv'!B:D,3,0)</f>
        <v>51.37446809</v>
      </c>
      <c r="F42" s="333">
        <f>E42*'Hora por anv'!$H$1</f>
        <v>241.46</v>
      </c>
      <c r="G42" s="334">
        <f t="shared" si="1"/>
        <v>4.764039592</v>
      </c>
      <c r="H42" s="69">
        <v>1.0</v>
      </c>
      <c r="I42" s="69">
        <v>1.0</v>
      </c>
      <c r="J42" s="69">
        <v>1.0</v>
      </c>
      <c r="K42" s="69"/>
      <c r="L42" s="69"/>
      <c r="M42" s="70"/>
      <c r="N42" s="70"/>
      <c r="O42" s="71"/>
      <c r="P42" s="71"/>
      <c r="Q42" s="71"/>
      <c r="R42" s="71"/>
      <c r="S42" s="71"/>
      <c r="T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81"/>
      <c r="AS42" s="124"/>
    </row>
    <row r="43">
      <c r="A43" s="17"/>
      <c r="B43" s="17"/>
      <c r="C43" s="17"/>
      <c r="D43" s="302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10"/>
    </row>
    <row r="44">
      <c r="A44" s="17"/>
      <c r="B44" s="17"/>
      <c r="C44" s="17"/>
      <c r="D44" s="302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302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3" t="s">
        <v>51</v>
      </c>
      <c r="B46" s="313" t="s">
        <v>163</v>
      </c>
      <c r="C46" s="22"/>
      <c r="D46" s="314"/>
      <c r="E46" s="22"/>
      <c r="F46" s="22"/>
      <c r="G46" s="22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6">
        <v>4000.0</v>
      </c>
      <c r="B47" s="313">
        <v>1500.0</v>
      </c>
      <c r="C47" s="22"/>
      <c r="D47" s="314"/>
      <c r="E47" s="22"/>
      <c r="F47" s="22"/>
      <c r="G47" s="22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2" t="s">
        <v>264</v>
      </c>
      <c r="C48" s="22"/>
      <c r="D48" s="314"/>
      <c r="E48" s="22"/>
      <c r="F48" s="22"/>
      <c r="G48" s="22"/>
      <c r="H48" s="17"/>
      <c r="I48" s="17"/>
      <c r="J48" s="17"/>
      <c r="K48" s="17"/>
      <c r="L48" s="17"/>
      <c r="M48" s="17"/>
      <c r="N48" s="17"/>
      <c r="O48" s="17"/>
      <c r="P48" s="318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302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302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302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302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302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302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302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302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2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2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2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2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2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2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2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2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2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2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2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2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2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2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2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2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2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2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2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2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2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2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2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2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2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2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2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2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2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2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2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2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2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2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2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2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2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2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2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265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266</v>
      </c>
      <c r="E2" s="346" t="s">
        <v>267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72</v>
      </c>
      <c r="E3" s="346" t="s">
        <v>268</v>
      </c>
      <c r="F3" s="346" t="s">
        <v>41</v>
      </c>
      <c r="G3" s="346" t="s">
        <v>269</v>
      </c>
      <c r="H3" s="346" t="s">
        <v>270</v>
      </c>
      <c r="I3" s="346" t="s">
        <v>39</v>
      </c>
      <c r="J3" s="346" t="s">
        <v>271</v>
      </c>
      <c r="K3" s="346" t="s">
        <v>40</v>
      </c>
      <c r="L3" s="346" t="s">
        <v>272</v>
      </c>
      <c r="M3" s="346" t="s">
        <v>273</v>
      </c>
      <c r="N3" s="346" t="s">
        <v>5</v>
      </c>
      <c r="O3" s="346" t="s">
        <v>274</v>
      </c>
      <c r="P3" s="346" t="s">
        <v>275</v>
      </c>
      <c r="Q3" s="346" t="s">
        <v>276</v>
      </c>
      <c r="R3" s="346" t="s">
        <v>277</v>
      </c>
      <c r="S3" s="346" t="s">
        <v>278</v>
      </c>
      <c r="T3" s="346" t="s">
        <v>279</v>
      </c>
      <c r="U3" s="346" t="s">
        <v>280</v>
      </c>
      <c r="V3" s="346" t="s">
        <v>281</v>
      </c>
      <c r="W3" s="346" t="s">
        <v>282</v>
      </c>
      <c r="X3" s="346" t="s">
        <v>283</v>
      </c>
      <c r="Y3" s="346" t="s">
        <v>284</v>
      </c>
      <c r="Z3" s="346" t="s">
        <v>285</v>
      </c>
      <c r="AA3" s="346" t="s">
        <v>286</v>
      </c>
      <c r="AB3" s="346" t="s">
        <v>287</v>
      </c>
      <c r="AC3" s="346" t="s">
        <v>288</v>
      </c>
      <c r="AD3" s="346" t="s">
        <v>289</v>
      </c>
      <c r="AE3" s="346" t="s">
        <v>290</v>
      </c>
      <c r="AF3" s="346" t="s">
        <v>291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292</v>
      </c>
      <c r="G4" s="346" t="s">
        <v>293</v>
      </c>
      <c r="H4" s="349">
        <v>45686.0</v>
      </c>
      <c r="I4" s="346" t="s">
        <v>294</v>
      </c>
      <c r="J4" s="349">
        <v>45492.0</v>
      </c>
      <c r="K4" s="348">
        <v>3044000.0</v>
      </c>
      <c r="L4" s="348">
        <v>198.0</v>
      </c>
      <c r="M4" s="346" t="s">
        <v>136</v>
      </c>
      <c r="N4" s="346" t="s">
        <v>149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295</v>
      </c>
      <c r="Y4" s="348">
        <v>3.1324001592E11</v>
      </c>
      <c r="Z4" s="346" t="s">
        <v>64</v>
      </c>
      <c r="AA4" s="346" t="s">
        <v>296</v>
      </c>
      <c r="AB4" s="348">
        <v>3.810496453E9</v>
      </c>
      <c r="AC4" s="346" t="s">
        <v>150</v>
      </c>
      <c r="AD4" s="346" t="s">
        <v>297</v>
      </c>
      <c r="AE4" s="346" t="s">
        <v>298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292</v>
      </c>
      <c r="G5" s="346" t="s">
        <v>299</v>
      </c>
      <c r="H5" s="349">
        <v>45728.0</v>
      </c>
      <c r="I5" s="346" t="s">
        <v>294</v>
      </c>
      <c r="J5" s="349">
        <v>45631.0</v>
      </c>
      <c r="K5" s="348">
        <v>3044000.0</v>
      </c>
      <c r="L5" s="348">
        <v>198.0</v>
      </c>
      <c r="M5" s="346" t="s">
        <v>136</v>
      </c>
      <c r="N5" s="346" t="s">
        <v>198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300</v>
      </c>
      <c r="Y5" s="347"/>
      <c r="Z5" s="346" t="s">
        <v>64</v>
      </c>
      <c r="AA5" s="346" t="s">
        <v>296</v>
      </c>
      <c r="AB5" s="348">
        <v>3.810499719E9</v>
      </c>
      <c r="AC5" s="346" t="s">
        <v>301</v>
      </c>
      <c r="AD5" s="346" t="s">
        <v>302</v>
      </c>
      <c r="AE5" s="346" t="s">
        <v>303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292</v>
      </c>
      <c r="G6" s="346" t="s">
        <v>299</v>
      </c>
      <c r="H6" s="349">
        <v>45716.0</v>
      </c>
      <c r="I6" s="346" t="s">
        <v>294</v>
      </c>
      <c r="J6" s="349">
        <v>45716.0</v>
      </c>
      <c r="K6" s="348">
        <v>3044000.0</v>
      </c>
      <c r="L6" s="348">
        <v>198.0</v>
      </c>
      <c r="M6" s="346" t="s">
        <v>136</v>
      </c>
      <c r="N6" s="346" t="s">
        <v>139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300</v>
      </c>
      <c r="Y6" s="347"/>
      <c r="Z6" s="346" t="s">
        <v>64</v>
      </c>
      <c r="AA6" s="346" t="s">
        <v>296</v>
      </c>
      <c r="AB6" s="348">
        <v>3.810500784E9</v>
      </c>
      <c r="AC6" s="346" t="s">
        <v>150</v>
      </c>
      <c r="AD6" s="346" t="s">
        <v>304</v>
      </c>
      <c r="AE6" s="346" t="s">
        <v>298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292</v>
      </c>
      <c r="G7" s="346" t="s">
        <v>299</v>
      </c>
      <c r="H7" s="349">
        <v>45728.0</v>
      </c>
      <c r="I7" s="346" t="s">
        <v>294</v>
      </c>
      <c r="J7" s="349">
        <v>45728.0</v>
      </c>
      <c r="K7" s="348">
        <v>3044000.0</v>
      </c>
      <c r="L7" s="348">
        <v>198.0</v>
      </c>
      <c r="M7" s="346" t="s">
        <v>136</v>
      </c>
      <c r="N7" s="346" t="s">
        <v>74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300</v>
      </c>
      <c r="Y7" s="347"/>
      <c r="Z7" s="346" t="s">
        <v>64</v>
      </c>
      <c r="AA7" s="346" t="s">
        <v>296</v>
      </c>
      <c r="AB7" s="348">
        <v>3.810501279E9</v>
      </c>
      <c r="AC7" s="346" t="s">
        <v>150</v>
      </c>
      <c r="AD7" s="346" t="s">
        <v>297</v>
      </c>
      <c r="AE7" s="346" t="s">
        <v>298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266</v>
      </c>
      <c r="E9" s="346" t="s">
        <v>305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72</v>
      </c>
      <c r="E10" s="346" t="s">
        <v>268</v>
      </c>
      <c r="F10" s="346" t="s">
        <v>41</v>
      </c>
      <c r="G10" s="346" t="s">
        <v>269</v>
      </c>
      <c r="H10" s="346" t="s">
        <v>270</v>
      </c>
      <c r="I10" s="346" t="s">
        <v>39</v>
      </c>
      <c r="J10" s="346" t="s">
        <v>271</v>
      </c>
      <c r="K10" s="346" t="s">
        <v>40</v>
      </c>
      <c r="L10" s="346" t="s">
        <v>272</v>
      </c>
      <c r="M10" s="346" t="s">
        <v>273</v>
      </c>
      <c r="N10" s="346" t="s">
        <v>5</v>
      </c>
      <c r="O10" s="346" t="s">
        <v>274</v>
      </c>
      <c r="P10" s="346" t="s">
        <v>275</v>
      </c>
      <c r="Q10" s="346" t="s">
        <v>276</v>
      </c>
      <c r="R10" s="346" t="s">
        <v>277</v>
      </c>
      <c r="S10" s="346" t="s">
        <v>278</v>
      </c>
      <c r="T10" s="346" t="s">
        <v>279</v>
      </c>
      <c r="U10" s="346" t="s">
        <v>280</v>
      </c>
      <c r="V10" s="346" t="s">
        <v>281</v>
      </c>
      <c r="W10" s="346" t="s">
        <v>282</v>
      </c>
      <c r="X10" s="346" t="s">
        <v>283</v>
      </c>
      <c r="Y10" s="346" t="s">
        <v>284</v>
      </c>
      <c r="Z10" s="346" t="s">
        <v>285</v>
      </c>
      <c r="AA10" s="346" t="s">
        <v>286</v>
      </c>
      <c r="AB10" s="346" t="s">
        <v>287</v>
      </c>
      <c r="AC10" s="346" t="s">
        <v>288</v>
      </c>
      <c r="AD10" s="346" t="s">
        <v>289</v>
      </c>
      <c r="AE10" s="346" t="s">
        <v>290</v>
      </c>
      <c r="AF10" s="346" t="s">
        <v>291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292</v>
      </c>
      <c r="G11" s="346" t="s">
        <v>299</v>
      </c>
      <c r="H11" s="349">
        <v>45755.0</v>
      </c>
      <c r="I11" s="346" t="s">
        <v>294</v>
      </c>
      <c r="J11" s="349">
        <v>45755.0</v>
      </c>
      <c r="K11" s="348">
        <v>3044000.0</v>
      </c>
      <c r="L11" s="348">
        <v>198.0</v>
      </c>
      <c r="M11" s="346" t="s">
        <v>136</v>
      </c>
      <c r="N11" s="346" t="s">
        <v>74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300</v>
      </c>
      <c r="Y11" s="347"/>
      <c r="Z11" s="346" t="s">
        <v>64</v>
      </c>
      <c r="AA11" s="346" t="s">
        <v>306</v>
      </c>
      <c r="AB11" s="348">
        <v>3.810502614E9</v>
      </c>
      <c r="AC11" s="346" t="s">
        <v>64</v>
      </c>
      <c r="AD11" s="346" t="s">
        <v>296</v>
      </c>
      <c r="AE11" s="346" t="s">
        <v>307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292</v>
      </c>
      <c r="G12" s="346" t="s">
        <v>308</v>
      </c>
      <c r="H12" s="349">
        <v>45772.0</v>
      </c>
      <c r="I12" s="346" t="s">
        <v>294</v>
      </c>
      <c r="J12" s="347"/>
      <c r="K12" s="348">
        <v>3044000.0</v>
      </c>
      <c r="L12" s="348">
        <v>198.0</v>
      </c>
      <c r="M12" s="346" t="s">
        <v>136</v>
      </c>
      <c r="N12" s="346" t="s">
        <v>74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300</v>
      </c>
      <c r="Y12" s="347"/>
      <c r="Z12" s="346" t="s">
        <v>64</v>
      </c>
      <c r="AA12" s="346" t="s">
        <v>306</v>
      </c>
      <c r="AB12" s="348">
        <v>3.810504268E9</v>
      </c>
      <c r="AC12" s="346" t="s">
        <v>64</v>
      </c>
      <c r="AD12" s="346" t="s">
        <v>309</v>
      </c>
      <c r="AE12" s="346" t="s">
        <v>307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292</v>
      </c>
      <c r="G13" s="346" t="s">
        <v>308</v>
      </c>
      <c r="H13" s="349">
        <v>45762.0</v>
      </c>
      <c r="I13" s="346" t="s">
        <v>294</v>
      </c>
      <c r="J13" s="347"/>
      <c r="K13" s="348">
        <v>3044000.0</v>
      </c>
      <c r="L13" s="348">
        <v>198.0</v>
      </c>
      <c r="M13" s="346" t="s">
        <v>136</v>
      </c>
      <c r="N13" s="346" t="s">
        <v>74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300</v>
      </c>
      <c r="Y13" s="347"/>
      <c r="Z13" s="346" t="s">
        <v>64</v>
      </c>
      <c r="AA13" s="346" t="s">
        <v>306</v>
      </c>
      <c r="AB13" s="348">
        <v>3.810504159E9</v>
      </c>
      <c r="AC13" s="346" t="s">
        <v>64</v>
      </c>
      <c r="AD13" s="346" t="s">
        <v>310</v>
      </c>
      <c r="AE13" s="346" t="s">
        <v>311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292</v>
      </c>
      <c r="G14" s="346" t="s">
        <v>308</v>
      </c>
      <c r="H14" s="349">
        <v>45763.0</v>
      </c>
      <c r="I14" s="346" t="s">
        <v>294</v>
      </c>
      <c r="J14" s="347"/>
      <c r="K14" s="348">
        <v>3044000.0</v>
      </c>
      <c r="L14" s="348">
        <v>198.0</v>
      </c>
      <c r="M14" s="346" t="s">
        <v>136</v>
      </c>
      <c r="N14" s="346" t="s">
        <v>74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300</v>
      </c>
      <c r="Y14" s="347"/>
      <c r="Z14" s="346" t="s">
        <v>64</v>
      </c>
      <c r="AA14" s="346" t="s">
        <v>306</v>
      </c>
      <c r="AB14" s="348">
        <v>3.810504182E9</v>
      </c>
      <c r="AC14" s="346" t="s">
        <v>64</v>
      </c>
      <c r="AD14" s="346" t="s">
        <v>310</v>
      </c>
      <c r="AE14" s="346" t="s">
        <v>312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266</v>
      </c>
      <c r="E16" s="346" t="s">
        <v>313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72</v>
      </c>
      <c r="E17" s="346" t="s">
        <v>268</v>
      </c>
      <c r="F17" s="346" t="s">
        <v>41</v>
      </c>
      <c r="G17" s="346" t="s">
        <v>269</v>
      </c>
      <c r="H17" s="346" t="s">
        <v>270</v>
      </c>
      <c r="I17" s="346" t="s">
        <v>39</v>
      </c>
      <c r="J17" s="346" t="s">
        <v>271</v>
      </c>
      <c r="K17" s="346" t="s">
        <v>40</v>
      </c>
      <c r="L17" s="346" t="s">
        <v>272</v>
      </c>
      <c r="M17" s="346" t="s">
        <v>273</v>
      </c>
      <c r="N17" s="346" t="s">
        <v>5</v>
      </c>
      <c r="O17" s="346" t="s">
        <v>274</v>
      </c>
      <c r="P17" s="346" t="s">
        <v>275</v>
      </c>
      <c r="Q17" s="346" t="s">
        <v>276</v>
      </c>
      <c r="R17" s="346" t="s">
        <v>277</v>
      </c>
      <c r="S17" s="346" t="s">
        <v>278</v>
      </c>
      <c r="T17" s="346" t="s">
        <v>279</v>
      </c>
      <c r="U17" s="346" t="s">
        <v>280</v>
      </c>
      <c r="V17" s="346" t="s">
        <v>281</v>
      </c>
      <c r="W17" s="346" t="s">
        <v>282</v>
      </c>
      <c r="X17" s="346" t="s">
        <v>283</v>
      </c>
      <c r="Y17" s="346" t="s">
        <v>284</v>
      </c>
      <c r="Z17" s="346" t="s">
        <v>285</v>
      </c>
      <c r="AA17" s="346" t="s">
        <v>286</v>
      </c>
      <c r="AB17" s="346" t="s">
        <v>287</v>
      </c>
      <c r="AC17" s="346" t="s">
        <v>288</v>
      </c>
      <c r="AD17" s="346" t="s">
        <v>289</v>
      </c>
      <c r="AE17" s="346" t="s">
        <v>290</v>
      </c>
      <c r="AF17" s="346" t="s">
        <v>291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292</v>
      </c>
      <c r="G18" s="346" t="s">
        <v>299</v>
      </c>
      <c r="H18" s="349">
        <v>45755.0</v>
      </c>
      <c r="I18" s="346" t="s">
        <v>294</v>
      </c>
      <c r="J18" s="349">
        <v>45755.0</v>
      </c>
      <c r="K18" s="348">
        <v>3044000.0</v>
      </c>
      <c r="L18" s="348">
        <v>198.0</v>
      </c>
      <c r="M18" s="346" t="s">
        <v>136</v>
      </c>
      <c r="N18" s="346" t="s">
        <v>74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300</v>
      </c>
      <c r="Y18" s="347"/>
      <c r="Z18" s="346" t="s">
        <v>64</v>
      </c>
      <c r="AA18" s="346" t="s">
        <v>310</v>
      </c>
      <c r="AB18" s="348">
        <v>3.810503807E9</v>
      </c>
      <c r="AC18" s="346" t="s">
        <v>64</v>
      </c>
      <c r="AD18" s="346" t="s">
        <v>309</v>
      </c>
      <c r="AE18" s="346" t="s">
        <v>314</v>
      </c>
      <c r="AF18" s="347"/>
      <c r="AG18" s="347"/>
    </row>
    <row r="19">
      <c r="A19" s="345"/>
      <c r="B19" s="345"/>
      <c r="C19" s="345"/>
      <c r="D19" s="346" t="s">
        <v>315</v>
      </c>
      <c r="E19" s="346" t="s">
        <v>316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72</v>
      </c>
      <c r="E20" s="346" t="s">
        <v>268</v>
      </c>
      <c r="F20" s="346" t="s">
        <v>41</v>
      </c>
      <c r="G20" s="346" t="s">
        <v>269</v>
      </c>
      <c r="H20" s="346" t="s">
        <v>270</v>
      </c>
      <c r="I20" s="346" t="s">
        <v>39</v>
      </c>
      <c r="J20" s="346" t="s">
        <v>271</v>
      </c>
      <c r="K20" s="346" t="s">
        <v>40</v>
      </c>
      <c r="L20" s="346" t="s">
        <v>272</v>
      </c>
      <c r="M20" s="346" t="s">
        <v>273</v>
      </c>
      <c r="N20" s="346" t="s">
        <v>5</v>
      </c>
      <c r="O20" s="346" t="s">
        <v>274</v>
      </c>
      <c r="P20" s="346" t="s">
        <v>275</v>
      </c>
      <c r="Q20" s="346" t="s">
        <v>276</v>
      </c>
      <c r="R20" s="346" t="s">
        <v>277</v>
      </c>
      <c r="S20" s="346" t="s">
        <v>278</v>
      </c>
      <c r="T20" s="346" t="s">
        <v>279</v>
      </c>
      <c r="U20" s="346" t="s">
        <v>280</v>
      </c>
      <c r="V20" s="346" t="s">
        <v>281</v>
      </c>
      <c r="W20" s="346" t="s">
        <v>282</v>
      </c>
      <c r="X20" s="346" t="s">
        <v>283</v>
      </c>
      <c r="Y20" s="346" t="s">
        <v>284</v>
      </c>
      <c r="Z20" s="346" t="s">
        <v>285</v>
      </c>
      <c r="AA20" s="346" t="s">
        <v>286</v>
      </c>
      <c r="AB20" s="346" t="s">
        <v>287</v>
      </c>
      <c r="AC20" s="346" t="s">
        <v>288</v>
      </c>
      <c r="AD20" s="346" t="s">
        <v>289</v>
      </c>
      <c r="AE20" s="346" t="s">
        <v>290</v>
      </c>
      <c r="AF20" s="346" t="s">
        <v>291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317</v>
      </c>
      <c r="G21" s="346" t="s">
        <v>299</v>
      </c>
      <c r="H21" s="349">
        <v>44973.0</v>
      </c>
      <c r="I21" s="346" t="s">
        <v>294</v>
      </c>
      <c r="J21" s="349">
        <v>44973.0</v>
      </c>
      <c r="K21" s="348">
        <v>3044000.0</v>
      </c>
      <c r="L21" s="348">
        <v>198.0</v>
      </c>
      <c r="M21" s="346" t="s">
        <v>136</v>
      </c>
      <c r="N21" s="346" t="s">
        <v>257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300</v>
      </c>
      <c r="Y21" s="347"/>
      <c r="Z21" s="346" t="s">
        <v>64</v>
      </c>
      <c r="AA21" s="346" t="s">
        <v>318</v>
      </c>
      <c r="AB21" s="348">
        <v>3.810481813E9</v>
      </c>
      <c r="AC21" s="346" t="s">
        <v>64</v>
      </c>
      <c r="AD21" s="346" t="s">
        <v>296</v>
      </c>
      <c r="AE21" s="346" t="s">
        <v>319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317</v>
      </c>
      <c r="G22" s="346" t="s">
        <v>299</v>
      </c>
      <c r="H22" s="349">
        <v>45358.0</v>
      </c>
      <c r="I22" s="346" t="s">
        <v>294</v>
      </c>
      <c r="J22" s="349">
        <v>45358.0</v>
      </c>
      <c r="K22" s="348">
        <v>3044000.0</v>
      </c>
      <c r="L22" s="348">
        <v>198.0</v>
      </c>
      <c r="M22" s="346" t="s">
        <v>136</v>
      </c>
      <c r="N22" s="346" t="s">
        <v>169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300</v>
      </c>
      <c r="Y22" s="347"/>
      <c r="Z22" s="346" t="s">
        <v>64</v>
      </c>
      <c r="AA22" s="346" t="s">
        <v>318</v>
      </c>
      <c r="AB22" s="348">
        <v>3.810492521E9</v>
      </c>
      <c r="AC22" s="346" t="s">
        <v>320</v>
      </c>
      <c r="AD22" s="346" t="s">
        <v>321</v>
      </c>
      <c r="AE22" s="346" t="s">
        <v>322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317</v>
      </c>
      <c r="G23" s="346" t="s">
        <v>299</v>
      </c>
      <c r="H23" s="349">
        <v>45573.0</v>
      </c>
      <c r="I23" s="346" t="s">
        <v>294</v>
      </c>
      <c r="J23" s="349">
        <v>45573.0</v>
      </c>
      <c r="K23" s="348">
        <v>3044000.0</v>
      </c>
      <c r="L23" s="348">
        <v>198.0</v>
      </c>
      <c r="M23" s="346" t="s">
        <v>136</v>
      </c>
      <c r="N23" s="346" t="s">
        <v>89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295</v>
      </c>
      <c r="Y23" s="348">
        <v>3.13240016031E11</v>
      </c>
      <c r="Z23" s="346" t="s">
        <v>64</v>
      </c>
      <c r="AA23" s="346" t="s">
        <v>318</v>
      </c>
      <c r="AB23" s="348">
        <v>3.810499557E9</v>
      </c>
      <c r="AC23" s="346" t="s">
        <v>64</v>
      </c>
      <c r="AD23" s="346" t="s">
        <v>296</v>
      </c>
      <c r="AE23" s="346" t="s">
        <v>323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317</v>
      </c>
      <c r="G24" s="346" t="s">
        <v>299</v>
      </c>
      <c r="H24" s="349">
        <v>45747.0</v>
      </c>
      <c r="I24" s="346" t="s">
        <v>294</v>
      </c>
      <c r="J24" s="349">
        <v>45747.0</v>
      </c>
      <c r="K24" s="348">
        <v>3044000.0</v>
      </c>
      <c r="L24" s="348">
        <v>198.0</v>
      </c>
      <c r="M24" s="346" t="s">
        <v>136</v>
      </c>
      <c r="N24" s="346" t="s">
        <v>125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300</v>
      </c>
      <c r="Y24" s="347"/>
      <c r="Z24" s="346" t="s">
        <v>64</v>
      </c>
      <c r="AA24" s="346" t="s">
        <v>318</v>
      </c>
      <c r="AB24" s="348">
        <v>3.810499086E9</v>
      </c>
      <c r="AC24" s="346" t="s">
        <v>64</v>
      </c>
      <c r="AD24" s="346" t="s">
        <v>296</v>
      </c>
      <c r="AE24" s="346" t="s">
        <v>324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6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785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792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725</v>
      </c>
      <c r="E10" s="352"/>
    </row>
    <row r="11">
      <c r="A11" s="352" t="s">
        <v>6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74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149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60">
        <f>'Cenários'!AW89</f>
        <v>2729</v>
      </c>
      <c r="C2" s="160" t="str">
        <f>'Cenários'!AX89</f>
        <v>OS</v>
      </c>
      <c r="D2" s="160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60" t="str">
        <f>'Cenários'!BE184</f>
        <v/>
      </c>
      <c r="J2" s="160" t="str">
        <f>'Cenários'!BF184</f>
        <v/>
      </c>
      <c r="K2" s="160" t="str">
        <f>'Cenários'!BG184</f>
        <v/>
      </c>
      <c r="L2" s="160" t="str">
        <f>'Cenários'!BH184</f>
        <v>HSI</v>
      </c>
      <c r="M2" s="160" t="str">
        <f>'Cenários'!BI184</f>
        <v/>
      </c>
      <c r="N2" s="160" t="str">
        <f>'Cenários'!BJ184</f>
        <v/>
      </c>
      <c r="O2" s="160" t="str">
        <f>'Cenários'!BK184</f>
        <v/>
      </c>
      <c r="P2" s="160" t="str">
        <f>'Cenários'!BL184</f>
        <v/>
      </c>
      <c r="Q2" s="160" t="str">
        <f>'Cenários'!BM184</f>
        <v/>
      </c>
      <c r="R2" s="160" t="str">
        <f>'Cenários'!BN184</f>
        <v/>
      </c>
      <c r="S2" s="160" t="str">
        <f>'Cenários'!BO184</f>
        <v/>
      </c>
      <c r="T2" s="160" t="str">
        <f>'Cenários'!BP184</f>
        <v/>
      </c>
      <c r="U2" s="160" t="str">
        <f>'Cenários'!BQ184</f>
        <v/>
      </c>
      <c r="V2" s="160" t="str">
        <f>'Cenários'!BR184</f>
        <v/>
      </c>
      <c r="W2" s="160" t="str">
        <f>'Cenários'!BS184</f>
        <v/>
      </c>
      <c r="X2" s="160" t="str">
        <f>'Cenários'!BT184</f>
        <v/>
      </c>
      <c r="Y2" s="160" t="str">
        <f>'Cenários'!BU184</f>
        <v/>
      </c>
      <c r="Z2" s="160" t="str">
        <f>'Cenários'!BV184</f>
        <v/>
      </c>
      <c r="AA2" s="160" t="str">
        <f>'Cenários'!BW184</f>
        <v/>
      </c>
      <c r="AB2" s="160" t="str">
        <f>'Cenários'!BX184</f>
        <v/>
      </c>
      <c r="AC2" s="160" t="str">
        <f>'Cenários'!BY184</f>
        <v/>
      </c>
      <c r="AD2" s="160" t="str">
        <f>'Cenários'!BZ184</f>
        <v/>
      </c>
      <c r="AE2" s="160" t="str">
        <f>'Cenários'!CA184</f>
        <v/>
      </c>
      <c r="AF2" s="160" t="str">
        <f>'Cenários'!CB184</f>
        <v/>
      </c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  <c r="BU2" s="44"/>
      <c r="BV2" s="44"/>
      <c r="BW2" s="44"/>
      <c r="BX2" s="44"/>
      <c r="BY2" s="44"/>
      <c r="BZ2" s="44"/>
      <c r="CA2" s="44"/>
      <c r="CB2" s="44"/>
      <c r="CC2" s="44"/>
    </row>
    <row r="3">
      <c r="A3" s="367" t="str">
        <f>'Cenários'!AV88</f>
        <v>PCE-PC2289</v>
      </c>
      <c r="B3" s="160">
        <f>'Cenários'!AW88</f>
        <v>2731</v>
      </c>
      <c r="C3" s="160" t="str">
        <f>'Cenários'!AX88</f>
        <v>OS</v>
      </c>
      <c r="D3" s="160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60" t="str">
        <f>'Cenários'!BE183</f>
        <v>#DIV/0!</v>
      </c>
      <c r="J3" s="160" t="str">
        <f>'Cenários'!BF183</f>
        <v>#DIV/0!</v>
      </c>
      <c r="K3" s="160" t="str">
        <f>'Cenários'!BG183</f>
        <v>#DIV/0!</v>
      </c>
      <c r="L3" s="160" t="str">
        <f>'Cenários'!BH183</f>
        <v>#DIV/0!</v>
      </c>
      <c r="M3" s="160" t="str">
        <f>'Cenários'!BI183</f>
        <v>#DIV/0!</v>
      </c>
      <c r="N3" s="160" t="str">
        <f>'Cenários'!BJ183</f>
        <v>#DIV/0!</v>
      </c>
      <c r="O3" s="160" t="str">
        <f>'Cenários'!BK183</f>
        <v>#DIV/0!</v>
      </c>
      <c r="P3" s="160" t="str">
        <f>'Cenários'!BL183</f>
        <v>#DIV/0!</v>
      </c>
      <c r="Q3" s="160" t="str">
        <f>'Cenários'!BM183</f>
        <v>#DIV/0!</v>
      </c>
      <c r="R3" s="160" t="str">
        <f>'Cenários'!BN183</f>
        <v>#DIV/0!</v>
      </c>
      <c r="S3" s="160" t="str">
        <f>'Cenários'!BO183</f>
        <v>#DIV/0!</v>
      </c>
      <c r="T3" s="160" t="str">
        <f>'Cenários'!BP183</f>
        <v>#DIV/0!</v>
      </c>
      <c r="U3" s="160" t="str">
        <f>'Cenários'!BQ183</f>
        <v>#DIV/0!</v>
      </c>
      <c r="V3" s="160" t="str">
        <f>'Cenários'!BR183</f>
        <v>#DIV/0!</v>
      </c>
      <c r="W3" s="160" t="str">
        <f>'Cenários'!BS183</f>
        <v>#DIV/0!</v>
      </c>
      <c r="X3" s="160" t="str">
        <f>'Cenários'!BT183</f>
        <v>#DIV/0!</v>
      </c>
      <c r="Y3" s="160" t="str">
        <f>'Cenários'!BU183</f>
        <v>#DIV/0!</v>
      </c>
      <c r="Z3" s="160" t="str">
        <f>'Cenários'!BV183</f>
        <v>#DIV/0!</v>
      </c>
      <c r="AA3" s="160" t="str">
        <f>'Cenários'!BW183</f>
        <v>#DIV/0!</v>
      </c>
      <c r="AB3" s="160" t="str">
        <f>'Cenários'!BX183</f>
        <v>#DIV/0!</v>
      </c>
      <c r="AC3" s="160" t="str">
        <f>'Cenários'!BY183</f>
        <v>#DIV/0!</v>
      </c>
      <c r="AD3" s="160" t="str">
        <f>'Cenários'!BZ183</f>
        <v>#DIV/0!</v>
      </c>
      <c r="AE3" s="160" t="str">
        <f>'Cenários'!CA183</f>
        <v>#DIV/0!</v>
      </c>
      <c r="AF3" s="160" t="str">
        <f>'Cenários'!CB183</f>
        <v>#DIV/0!</v>
      </c>
      <c r="AU3" s="44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  <c r="BG3" s="44"/>
      <c r="BH3" s="44"/>
      <c r="BI3" s="44"/>
      <c r="BJ3" s="44"/>
      <c r="BK3" s="44"/>
      <c r="BL3" s="44"/>
      <c r="BM3" s="44"/>
      <c r="BN3" s="44"/>
      <c r="BO3" s="44"/>
      <c r="BP3" s="44"/>
      <c r="BQ3" s="44"/>
      <c r="BR3" s="44"/>
      <c r="BS3" s="44"/>
      <c r="BT3" s="44"/>
      <c r="BU3" s="44"/>
      <c r="BV3" s="44"/>
      <c r="BW3" s="44"/>
      <c r="BX3" s="44"/>
      <c r="BY3" s="44"/>
      <c r="BZ3" s="44"/>
      <c r="CA3" s="44"/>
      <c r="CB3" s="44"/>
      <c r="CC3" s="44"/>
    </row>
    <row r="4" hidden="1">
      <c r="A4" s="367" t="str">
        <f>'Cenários'!AV53</f>
        <v>PC-E17371</v>
      </c>
      <c r="B4" s="160">
        <f>'Cenários'!AW53</f>
        <v>2702</v>
      </c>
      <c r="C4" s="160" t="str">
        <f>'Cenários'!AX53</f>
        <v>OS</v>
      </c>
      <c r="D4" s="160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60" t="str">
        <f>'Cenários'!BE148</f>
        <v>#DIV/0!</v>
      </c>
      <c r="J4" s="160" t="str">
        <f>'Cenários'!BF148</f>
        <v>#DIV/0!</v>
      </c>
      <c r="K4" s="160" t="str">
        <f>'Cenários'!BG148</f>
        <v>#DIV/0!</v>
      </c>
      <c r="L4" s="160" t="str">
        <f>'Cenários'!BH148</f>
        <v>#DIV/0!</v>
      </c>
      <c r="M4" s="160" t="str">
        <f>'Cenários'!BI148</f>
        <v>#DIV/0!</v>
      </c>
      <c r="N4" s="160" t="str">
        <f>'Cenários'!BJ148</f>
        <v>#DIV/0!</v>
      </c>
      <c r="O4" s="160" t="str">
        <f>'Cenários'!BK148</f>
        <v>#DIV/0!</v>
      </c>
      <c r="P4" s="160" t="str">
        <f>'Cenários'!BL148</f>
        <v>#DIV/0!</v>
      </c>
      <c r="Q4" s="160" t="str">
        <f>'Cenários'!BM148</f>
        <v>#DIV/0!</v>
      </c>
      <c r="R4" s="160" t="str">
        <f>'Cenários'!BN148</f>
        <v>#DIV/0!</v>
      </c>
      <c r="S4" s="160" t="str">
        <f>'Cenários'!BO148</f>
        <v>#DIV/0!</v>
      </c>
      <c r="T4" s="160" t="str">
        <f>'Cenários'!BP148</f>
        <v>#DIV/0!</v>
      </c>
      <c r="U4" s="160" t="str">
        <f>'Cenários'!BQ148</f>
        <v>#DIV/0!</v>
      </c>
      <c r="V4" s="160" t="str">
        <f>'Cenários'!BR148</f>
        <v>#DIV/0!</v>
      </c>
      <c r="W4" s="160" t="str">
        <f>'Cenários'!BS148</f>
        <v>#DIV/0!</v>
      </c>
      <c r="X4" s="160" t="str">
        <f>'Cenários'!BT148</f>
        <v>#DIV/0!</v>
      </c>
      <c r="Y4" s="160" t="str">
        <f>'Cenários'!BU148</f>
        <v>#DIV/0!</v>
      </c>
      <c r="Z4" s="160" t="str">
        <f>'Cenários'!BV148</f>
        <v>#DIV/0!</v>
      </c>
      <c r="AA4" s="160" t="str">
        <f>'Cenários'!BW148</f>
        <v>#DIV/0!</v>
      </c>
      <c r="AB4" s="160" t="str">
        <f>'Cenários'!BX148</f>
        <v>#DIV/0!</v>
      </c>
      <c r="AC4" s="160" t="str">
        <f>'Cenários'!BY148</f>
        <v>#DIV/0!</v>
      </c>
      <c r="AD4" s="160" t="str">
        <f>'Cenários'!BZ148</f>
        <v>#DIV/0!</v>
      </c>
      <c r="AE4" s="160" t="str">
        <f>'Cenários'!CA148</f>
        <v>#DIV/0!</v>
      </c>
      <c r="AF4" s="160" t="str">
        <f>'Cenários'!CB148</f>
        <v>#DIV/0!</v>
      </c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  <c r="BY4" s="44"/>
      <c r="BZ4" s="44"/>
      <c r="CA4" s="44"/>
      <c r="CB4" s="44"/>
      <c r="CC4" s="44"/>
    </row>
    <row r="5">
      <c r="A5" s="367" t="str">
        <f>'Cenários'!AV86</f>
        <v>PCE-PC2257</v>
      </c>
      <c r="B5" s="160">
        <f>'Cenários'!AW86</f>
        <v>2709</v>
      </c>
      <c r="C5" s="160" t="str">
        <f>'Cenários'!AX86</f>
        <v>APL</v>
      </c>
      <c r="D5" s="160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60" t="str">
        <f>'Cenários'!BE181</f>
        <v/>
      </c>
      <c r="J5" s="160" t="str">
        <f>'Cenários'!BF181</f>
        <v/>
      </c>
      <c r="K5" s="160" t="str">
        <f>'Cenários'!BG181</f>
        <v/>
      </c>
      <c r="L5" s="160" t="str">
        <f>'Cenários'!BH181</f>
        <v/>
      </c>
      <c r="M5" s="160" t="str">
        <f>'Cenários'!BI181</f>
        <v/>
      </c>
      <c r="N5" s="160" t="str">
        <f>'Cenários'!BJ181</f>
        <v/>
      </c>
      <c r="O5" s="160" t="str">
        <f>'Cenários'!BK181</f>
        <v/>
      </c>
      <c r="P5" s="160" t="str">
        <f>'Cenários'!BL181</f>
        <v/>
      </c>
      <c r="Q5" s="160" t="str">
        <f>'Cenários'!BM181</f>
        <v/>
      </c>
      <c r="R5" s="160" t="str">
        <f>'Cenários'!BN181</f>
        <v/>
      </c>
      <c r="S5" s="160" t="str">
        <f>'Cenários'!BO181</f>
        <v/>
      </c>
      <c r="T5" s="160" t="str">
        <f>'Cenários'!BP181</f>
        <v/>
      </c>
      <c r="U5" s="160" t="str">
        <f>'Cenários'!BQ181</f>
        <v/>
      </c>
      <c r="V5" s="160" t="str">
        <f>'Cenários'!BR181</f>
        <v/>
      </c>
      <c r="W5" s="160" t="str">
        <f>'Cenários'!BS181</f>
        <v/>
      </c>
      <c r="X5" s="160" t="str">
        <f>'Cenários'!BT181</f>
        <v/>
      </c>
      <c r="Y5" s="160" t="str">
        <f>'Cenários'!BU181</f>
        <v/>
      </c>
      <c r="Z5" s="160" t="str">
        <f>'Cenários'!BV181</f>
        <v/>
      </c>
      <c r="AA5" s="160" t="str">
        <f>'Cenários'!BW181</f>
        <v/>
      </c>
      <c r="AB5" s="160" t="str">
        <f>'Cenários'!BX181</f>
        <v/>
      </c>
      <c r="AC5" s="160" t="str">
        <f>'Cenários'!BY181</f>
        <v/>
      </c>
      <c r="AD5" s="160" t="str">
        <f>'Cenários'!BZ181</f>
        <v/>
      </c>
      <c r="AE5" s="160" t="str">
        <f>'Cenários'!CA181</f>
        <v/>
      </c>
      <c r="AF5" s="160" t="str">
        <f>'Cenários'!CB181</f>
        <v/>
      </c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4"/>
      <c r="BL5" s="44"/>
      <c r="BM5" s="44"/>
      <c r="BN5" s="44"/>
      <c r="BO5" s="44"/>
      <c r="BP5" s="44"/>
      <c r="BQ5" s="44"/>
      <c r="BR5" s="44"/>
      <c r="BS5" s="44"/>
      <c r="BT5" s="44"/>
      <c r="BU5" s="44"/>
      <c r="BV5" s="44"/>
      <c r="BW5" s="44"/>
      <c r="BX5" s="44"/>
      <c r="BY5" s="44"/>
      <c r="BZ5" s="44"/>
      <c r="CA5" s="44"/>
      <c r="CB5" s="44"/>
      <c r="CC5" s="44"/>
    </row>
    <row r="6" hidden="1">
      <c r="A6" s="367" t="str">
        <f>'Cenários'!AV57</f>
        <v>PCE-PC0743</v>
      </c>
      <c r="B6" s="160">
        <f>'Cenários'!AW57</f>
        <v>2742</v>
      </c>
      <c r="C6" s="160" t="str">
        <f>'Cenários'!AX57</f>
        <v>APL</v>
      </c>
      <c r="D6" s="160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60" t="str">
        <f>'Cenários'!BE152</f>
        <v/>
      </c>
      <c r="J6" s="160" t="str">
        <f>'Cenários'!BF152</f>
        <v/>
      </c>
      <c r="K6" s="160" t="str">
        <f>'Cenários'!BG152</f>
        <v/>
      </c>
      <c r="L6" s="160" t="str">
        <f>'Cenários'!BH152</f>
        <v/>
      </c>
      <c r="M6" s="160" t="str">
        <f>'Cenários'!BI152</f>
        <v/>
      </c>
      <c r="N6" s="160" t="str">
        <f>'Cenários'!BJ152</f>
        <v/>
      </c>
      <c r="O6" s="160" t="str">
        <f>'Cenários'!BK152</f>
        <v/>
      </c>
      <c r="P6" s="160" t="str">
        <f>'Cenários'!BL152</f>
        <v/>
      </c>
      <c r="Q6" s="160" t="str">
        <f>'Cenários'!BM152</f>
        <v/>
      </c>
      <c r="R6" s="160" t="str">
        <f>'Cenários'!BN152</f>
        <v/>
      </c>
      <c r="S6" s="160" t="str">
        <f>'Cenários'!BO152</f>
        <v/>
      </c>
      <c r="T6" s="160" t="str">
        <f>'Cenários'!BP152</f>
        <v/>
      </c>
      <c r="U6" s="160" t="str">
        <f>'Cenários'!BQ152</f>
        <v/>
      </c>
      <c r="V6" s="160" t="str">
        <f>'Cenários'!BR152</f>
        <v/>
      </c>
      <c r="W6" s="160" t="str">
        <f>'Cenários'!BS152</f>
        <v/>
      </c>
      <c r="X6" s="160" t="str">
        <f>'Cenários'!BT152</f>
        <v/>
      </c>
      <c r="Y6" s="160" t="str">
        <f>'Cenários'!BU152</f>
        <v/>
      </c>
      <c r="Z6" s="160" t="str">
        <f>'Cenários'!BV152</f>
        <v/>
      </c>
      <c r="AA6" s="160" t="str">
        <f>'Cenários'!BW152</f>
        <v/>
      </c>
      <c r="AB6" s="160" t="str">
        <f>'Cenários'!BX152</f>
        <v/>
      </c>
      <c r="AC6" s="160" t="str">
        <f>'Cenários'!BY152</f>
        <v/>
      </c>
      <c r="AD6" s="160" t="str">
        <f>'Cenários'!BZ152</f>
        <v/>
      </c>
      <c r="AE6" s="160" t="str">
        <f>'Cenários'!CA152</f>
        <v/>
      </c>
      <c r="AF6" s="160" t="str">
        <f>'Cenários'!CB152</f>
        <v/>
      </c>
      <c r="AU6" s="44"/>
      <c r="AV6" s="44"/>
      <c r="AW6" s="44"/>
      <c r="AX6" s="44"/>
      <c r="AY6" s="44"/>
      <c r="AZ6" s="44"/>
      <c r="BA6" s="44"/>
      <c r="BB6" s="44"/>
      <c r="BC6" s="44"/>
      <c r="BD6" s="44"/>
      <c r="BE6" s="44"/>
      <c r="BF6" s="44"/>
      <c r="BG6" s="44"/>
      <c r="BH6" s="44"/>
      <c r="BI6" s="44"/>
      <c r="BJ6" s="44"/>
      <c r="BK6" s="44"/>
      <c r="BL6" s="44"/>
      <c r="BM6" s="44"/>
      <c r="BN6" s="44"/>
      <c r="BO6" s="44"/>
      <c r="BP6" s="44"/>
      <c r="BQ6" s="44"/>
      <c r="BR6" s="44"/>
      <c r="BS6" s="44"/>
      <c r="BT6" s="44"/>
      <c r="BU6" s="44"/>
      <c r="BV6" s="44"/>
      <c r="BW6" s="44"/>
      <c r="BX6" s="44"/>
      <c r="BY6" s="44"/>
      <c r="BZ6" s="44"/>
      <c r="CA6" s="44"/>
      <c r="CB6" s="44"/>
      <c r="CC6" s="44"/>
    </row>
    <row r="7">
      <c r="A7" s="367" t="str">
        <f>'Cenários'!AV82</f>
        <v>PCE-PC2115</v>
      </c>
      <c r="B7" s="160">
        <f>'Cenários'!AW82</f>
        <v>2741</v>
      </c>
      <c r="C7" s="160" t="str">
        <f>'Cenários'!AX82</f>
        <v>APL</v>
      </c>
      <c r="D7" s="160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60" t="str">
        <f>'Cenários'!BE177</f>
        <v/>
      </c>
      <c r="J7" s="160" t="str">
        <f>'Cenários'!BF177</f>
        <v/>
      </c>
      <c r="K7" s="160" t="str">
        <f>'Cenários'!BG177</f>
        <v/>
      </c>
      <c r="L7" s="160" t="str">
        <f>'Cenários'!BH177</f>
        <v/>
      </c>
      <c r="M7" s="160" t="str">
        <f>'Cenários'!BI177</f>
        <v/>
      </c>
      <c r="N7" s="160" t="str">
        <f>'Cenários'!BJ177</f>
        <v/>
      </c>
      <c r="O7" s="160" t="str">
        <f>'Cenários'!BK177</f>
        <v/>
      </c>
      <c r="P7" s="160" t="str">
        <f>'Cenários'!BL177</f>
        <v/>
      </c>
      <c r="Q7" s="160" t="str">
        <f>'Cenários'!BM177</f>
        <v/>
      </c>
      <c r="R7" s="160" t="str">
        <f>'Cenários'!BN177</f>
        <v/>
      </c>
      <c r="S7" s="160" t="str">
        <f>'Cenários'!BO177</f>
        <v/>
      </c>
      <c r="T7" s="160" t="str">
        <f>'Cenários'!BP177</f>
        <v/>
      </c>
      <c r="U7" s="160" t="str">
        <f>'Cenários'!BQ177</f>
        <v/>
      </c>
      <c r="V7" s="160" t="str">
        <f>'Cenários'!BR177</f>
        <v/>
      </c>
      <c r="W7" s="160" t="str">
        <f>'Cenários'!BS177</f>
        <v/>
      </c>
      <c r="X7" s="160" t="str">
        <f>'Cenários'!BT177</f>
        <v/>
      </c>
      <c r="Y7" s="160" t="str">
        <f>'Cenários'!BU177</f>
        <v/>
      </c>
      <c r="Z7" s="160" t="str">
        <f>'Cenários'!BV177</f>
        <v/>
      </c>
      <c r="AA7" s="160" t="str">
        <f>'Cenários'!BW177</f>
        <v/>
      </c>
      <c r="AB7" s="160" t="str">
        <f>'Cenários'!BX177</f>
        <v/>
      </c>
      <c r="AC7" s="160" t="str">
        <f>'Cenários'!BY177</f>
        <v/>
      </c>
      <c r="AD7" s="160" t="str">
        <f>'Cenários'!BZ177</f>
        <v/>
      </c>
      <c r="AE7" s="160" t="str">
        <f>'Cenários'!CA177</f>
        <v/>
      </c>
      <c r="AF7" s="160" t="str">
        <f>'Cenários'!CB177</f>
        <v/>
      </c>
      <c r="AU7" s="44"/>
      <c r="AV7" s="44"/>
      <c r="AW7" s="44"/>
      <c r="AX7" s="44"/>
      <c r="AY7" s="44"/>
      <c r="AZ7" s="44"/>
      <c r="BA7" s="44"/>
      <c r="BB7" s="44"/>
      <c r="BC7" s="44"/>
      <c r="BD7" s="44"/>
      <c r="BE7" s="44"/>
      <c r="BF7" s="44"/>
      <c r="BG7" s="44"/>
      <c r="BH7" s="44"/>
      <c r="BI7" s="44"/>
      <c r="BJ7" s="44"/>
      <c r="BK7" s="44"/>
      <c r="BL7" s="44"/>
      <c r="BM7" s="44"/>
      <c r="BN7" s="44"/>
      <c r="BO7" s="44"/>
      <c r="BP7" s="44"/>
      <c r="BQ7" s="44"/>
      <c r="BR7" s="44"/>
      <c r="BS7" s="44"/>
      <c r="BT7" s="44"/>
      <c r="BU7" s="44"/>
      <c r="BV7" s="44"/>
      <c r="BW7" s="44"/>
      <c r="BX7" s="44"/>
      <c r="BY7" s="44"/>
      <c r="BZ7" s="44"/>
      <c r="CA7" s="44"/>
      <c r="CB7" s="44"/>
      <c r="CC7" s="44"/>
    </row>
    <row r="8" hidden="1">
      <c r="A8" s="367" t="str">
        <f>'Cenários'!AV59</f>
        <v>PCE-PC0776</v>
      </c>
      <c r="B8" s="160">
        <f>'Cenários'!AW59</f>
        <v>2740</v>
      </c>
      <c r="C8" s="160" t="str">
        <f>'Cenários'!AX59</f>
        <v>APL</v>
      </c>
      <c r="D8" s="160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60" t="str">
        <f>'Cenários'!BE154</f>
        <v/>
      </c>
      <c r="J8" s="160" t="str">
        <f>'Cenários'!BF154</f>
        <v/>
      </c>
      <c r="K8" s="160" t="str">
        <f>'Cenários'!BG154</f>
        <v/>
      </c>
      <c r="L8" s="160" t="str">
        <f>'Cenários'!BH154</f>
        <v/>
      </c>
      <c r="M8" s="160" t="str">
        <f>'Cenários'!BI154</f>
        <v/>
      </c>
      <c r="N8" s="160" t="str">
        <f>'Cenários'!BJ154</f>
        <v/>
      </c>
      <c r="O8" s="160" t="str">
        <f>'Cenários'!BK154</f>
        <v/>
      </c>
      <c r="P8" s="160" t="str">
        <f>'Cenários'!BL154</f>
        <v/>
      </c>
      <c r="Q8" s="160" t="str">
        <f>'Cenários'!BM154</f>
        <v/>
      </c>
      <c r="R8" s="160" t="str">
        <f>'Cenários'!BN154</f>
        <v/>
      </c>
      <c r="S8" s="160" t="str">
        <f>'Cenários'!BO154</f>
        <v/>
      </c>
      <c r="T8" s="160" t="str">
        <f>'Cenários'!BP154</f>
        <v/>
      </c>
      <c r="U8" s="160" t="str">
        <f>'Cenários'!BQ154</f>
        <v/>
      </c>
      <c r="V8" s="160" t="str">
        <f>'Cenários'!BR154</f>
        <v/>
      </c>
      <c r="W8" s="160" t="str">
        <f>'Cenários'!BS154</f>
        <v/>
      </c>
      <c r="X8" s="160" t="str">
        <f>'Cenários'!BT154</f>
        <v/>
      </c>
      <c r="Y8" s="160" t="str">
        <f>'Cenários'!BU154</f>
        <v/>
      </c>
      <c r="Z8" s="160" t="str">
        <f>'Cenários'!BV154</f>
        <v/>
      </c>
      <c r="AA8" s="160" t="str">
        <f>'Cenários'!BW154</f>
        <v/>
      </c>
      <c r="AB8" s="160" t="str">
        <f>'Cenários'!BX154</f>
        <v/>
      </c>
      <c r="AC8" s="160" t="str">
        <f>'Cenários'!BY154</f>
        <v/>
      </c>
      <c r="AD8" s="160" t="str">
        <f>'Cenários'!BZ154</f>
        <v/>
      </c>
      <c r="AE8" s="160" t="str">
        <f>'Cenários'!CA154</f>
        <v/>
      </c>
      <c r="AF8" s="160" t="str">
        <f>'Cenários'!CB154</f>
        <v/>
      </c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  <c r="BX8" s="44"/>
      <c r="BY8" s="44"/>
      <c r="BZ8" s="44"/>
      <c r="CA8" s="44"/>
      <c r="CB8" s="44"/>
      <c r="CC8" s="44"/>
    </row>
    <row r="9" hidden="1">
      <c r="A9" s="367" t="str">
        <f>'Cenários'!AV85</f>
        <v>PCE-PC2232</v>
      </c>
      <c r="B9" s="160">
        <f>'Cenários'!AW85</f>
        <v>2743</v>
      </c>
      <c r="C9" s="160" t="str">
        <f>'Cenários'!AX85</f>
        <v>APL</v>
      </c>
      <c r="D9" s="160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60" t="str">
        <f>'Cenários'!BE180</f>
        <v/>
      </c>
      <c r="J9" s="160" t="str">
        <f>'Cenários'!BF180</f>
        <v/>
      </c>
      <c r="K9" s="160" t="str">
        <f>'Cenários'!BG180</f>
        <v/>
      </c>
      <c r="L9" s="160" t="str">
        <f>'Cenários'!BH180</f>
        <v/>
      </c>
      <c r="M9" s="160" t="str">
        <f>'Cenários'!BI180</f>
        <v/>
      </c>
      <c r="N9" s="160" t="str">
        <f>'Cenários'!BJ180</f>
        <v/>
      </c>
      <c r="O9" s="160" t="str">
        <f>'Cenários'!BK180</f>
        <v/>
      </c>
      <c r="P9" s="160" t="str">
        <f>'Cenários'!BL180</f>
        <v/>
      </c>
      <c r="Q9" s="160" t="str">
        <f>'Cenários'!BM180</f>
        <v/>
      </c>
      <c r="R9" s="160" t="str">
        <f>'Cenários'!BN180</f>
        <v/>
      </c>
      <c r="S9" s="160" t="str">
        <f>'Cenários'!BO180</f>
        <v/>
      </c>
      <c r="T9" s="160" t="str">
        <f>'Cenários'!BP180</f>
        <v/>
      </c>
      <c r="U9" s="160" t="str">
        <f>'Cenários'!BQ180</f>
        <v/>
      </c>
      <c r="V9" s="160" t="str">
        <f>'Cenários'!BR180</f>
        <v/>
      </c>
      <c r="W9" s="160" t="str">
        <f>'Cenários'!BS180</f>
        <v/>
      </c>
      <c r="X9" s="160" t="str">
        <f>'Cenários'!BT180</f>
        <v/>
      </c>
      <c r="Y9" s="160" t="str">
        <f>'Cenários'!BU180</f>
        <v/>
      </c>
      <c r="Z9" s="160" t="str">
        <f>'Cenários'!BV180</f>
        <v/>
      </c>
      <c r="AA9" s="160" t="str">
        <f>'Cenários'!BW180</f>
        <v/>
      </c>
      <c r="AB9" s="160" t="str">
        <f>'Cenários'!BX180</f>
        <v/>
      </c>
      <c r="AC9" s="160" t="str">
        <f>'Cenários'!BY180</f>
        <v/>
      </c>
      <c r="AD9" s="160" t="str">
        <f>'Cenários'!BZ180</f>
        <v/>
      </c>
      <c r="AE9" s="160" t="str">
        <f>'Cenários'!CA180</f>
        <v/>
      </c>
      <c r="AF9" s="160" t="str">
        <f>'Cenários'!CB180</f>
        <v/>
      </c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  <c r="BU9" s="44"/>
      <c r="BV9" s="44"/>
      <c r="BW9" s="44"/>
      <c r="BX9" s="44"/>
      <c r="BY9" s="44"/>
      <c r="BZ9" s="44"/>
      <c r="CA9" s="44"/>
      <c r="CB9" s="44"/>
      <c r="CC9" s="44"/>
    </row>
    <row r="10">
      <c r="A10" s="367" t="str">
        <f>'Cenários'!AV64</f>
        <v>PCE-PC1211</v>
      </c>
      <c r="B10" s="160">
        <f>'Cenários'!AW64</f>
        <v>2738</v>
      </c>
      <c r="C10" s="160" t="str">
        <f>'Cenários'!AX64</f>
        <v>APL</v>
      </c>
      <c r="D10" s="160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60" t="str">
        <f>'Cenários'!BE159</f>
        <v/>
      </c>
      <c r="J10" s="160" t="str">
        <f>'Cenários'!BF159</f>
        <v/>
      </c>
      <c r="K10" s="160" t="str">
        <f>'Cenários'!BG159</f>
        <v/>
      </c>
      <c r="L10" s="160" t="str">
        <f>'Cenários'!BH159</f>
        <v/>
      </c>
      <c r="M10" s="160" t="str">
        <f>'Cenários'!BI159</f>
        <v/>
      </c>
      <c r="N10" s="160" t="str">
        <f>'Cenários'!BJ159</f>
        <v/>
      </c>
      <c r="O10" s="160" t="str">
        <f>'Cenários'!BK159</f>
        <v/>
      </c>
      <c r="P10" s="160" t="str">
        <f>'Cenários'!BL159</f>
        <v/>
      </c>
      <c r="Q10" s="160" t="str">
        <f>'Cenários'!BM159</f>
        <v/>
      </c>
      <c r="R10" s="160" t="str">
        <f>'Cenários'!BN159</f>
        <v/>
      </c>
      <c r="S10" s="160" t="str">
        <f>'Cenários'!BO159</f>
        <v/>
      </c>
      <c r="T10" s="160" t="str">
        <f>'Cenários'!BP159</f>
        <v/>
      </c>
      <c r="U10" s="160" t="str">
        <f>'Cenários'!BQ159</f>
        <v/>
      </c>
      <c r="V10" s="160" t="str">
        <f>'Cenários'!BR159</f>
        <v/>
      </c>
      <c r="W10" s="160" t="str">
        <f>'Cenários'!BS159</f>
        <v/>
      </c>
      <c r="X10" s="160" t="str">
        <f>'Cenários'!BT159</f>
        <v/>
      </c>
      <c r="Y10" s="160" t="str">
        <f>'Cenários'!BU159</f>
        <v/>
      </c>
      <c r="Z10" s="160" t="str">
        <f>'Cenários'!BV159</f>
        <v/>
      </c>
      <c r="AA10" s="160" t="str">
        <f>'Cenários'!BW159</f>
        <v/>
      </c>
      <c r="AB10" s="160" t="str">
        <f>'Cenários'!BX159</f>
        <v/>
      </c>
      <c r="AC10" s="160" t="str">
        <f>'Cenários'!BY159</f>
        <v/>
      </c>
      <c r="AD10" s="160" t="str">
        <f>'Cenários'!BZ159</f>
        <v/>
      </c>
      <c r="AE10" s="160" t="str">
        <f>'Cenários'!CA159</f>
        <v/>
      </c>
      <c r="AF10" s="160" t="str">
        <f>'Cenários'!CB159</f>
        <v/>
      </c>
      <c r="AU10" s="44"/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  <c r="BH10" s="44"/>
      <c r="BI10" s="44"/>
      <c r="BJ10" s="44"/>
      <c r="BK10" s="44"/>
      <c r="BL10" s="44"/>
      <c r="BM10" s="44"/>
      <c r="BN10" s="44"/>
      <c r="BO10" s="44"/>
      <c r="BP10" s="44"/>
      <c r="BQ10" s="44"/>
      <c r="BR10" s="44"/>
      <c r="BS10" s="44"/>
      <c r="BT10" s="44"/>
      <c r="BU10" s="44"/>
      <c r="BV10" s="44"/>
      <c r="BW10" s="44"/>
      <c r="BX10" s="44"/>
      <c r="BY10" s="44"/>
      <c r="BZ10" s="44"/>
      <c r="CA10" s="44"/>
      <c r="CB10" s="44"/>
      <c r="CC10" s="44"/>
    </row>
    <row r="11" hidden="1">
      <c r="A11" s="367" t="str">
        <f>'Cenários'!AV73</f>
        <v>PCE-PC1835</v>
      </c>
      <c r="B11" s="160">
        <f>'Cenários'!AW73</f>
        <v>2731</v>
      </c>
      <c r="C11" s="160" t="str">
        <f>'Cenários'!AX73</f>
        <v>OS</v>
      </c>
      <c r="D11" s="160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60" t="str">
        <f>'Cenários'!BE168</f>
        <v>#DIV/0!</v>
      </c>
      <c r="J11" s="160" t="str">
        <f>'Cenários'!BF168</f>
        <v>#DIV/0!</v>
      </c>
      <c r="K11" s="160" t="str">
        <f>'Cenários'!BG168</f>
        <v>#DIV/0!</v>
      </c>
      <c r="L11" s="160" t="str">
        <f>'Cenários'!BH168</f>
        <v>#DIV/0!</v>
      </c>
      <c r="M11" s="160" t="str">
        <f>'Cenários'!BI168</f>
        <v>#DIV/0!</v>
      </c>
      <c r="N11" s="160" t="str">
        <f>'Cenários'!BJ168</f>
        <v>#DIV/0!</v>
      </c>
      <c r="O11" s="160" t="str">
        <f>'Cenários'!BK168</f>
        <v>#DIV/0!</v>
      </c>
      <c r="P11" s="160" t="str">
        <f>'Cenários'!BL168</f>
        <v>#DIV/0!</v>
      </c>
      <c r="Q11" s="160" t="str">
        <f>'Cenários'!BM168</f>
        <v>#DIV/0!</v>
      </c>
      <c r="R11" s="160" t="str">
        <f>'Cenários'!BN168</f>
        <v>#DIV/0!</v>
      </c>
      <c r="S11" s="160" t="str">
        <f>'Cenários'!BO168</f>
        <v>#DIV/0!</v>
      </c>
      <c r="T11" s="160" t="str">
        <f>'Cenários'!BP168</f>
        <v>#DIV/0!</v>
      </c>
      <c r="U11" s="160" t="str">
        <f>'Cenários'!BQ168</f>
        <v>#DIV/0!</v>
      </c>
      <c r="V11" s="160" t="str">
        <f>'Cenários'!BR168</f>
        <v>#DIV/0!</v>
      </c>
      <c r="W11" s="160" t="str">
        <f>'Cenários'!BS168</f>
        <v>#DIV/0!</v>
      </c>
      <c r="X11" s="160" t="str">
        <f>'Cenários'!BT168</f>
        <v>#DIV/0!</v>
      </c>
      <c r="Y11" s="160" t="str">
        <f>'Cenários'!BU168</f>
        <v>#DIV/0!</v>
      </c>
      <c r="Z11" s="160" t="str">
        <f>'Cenários'!BV168</f>
        <v>#DIV/0!</v>
      </c>
      <c r="AA11" s="160" t="str">
        <f>'Cenários'!BW168</f>
        <v>#DIV/0!</v>
      </c>
      <c r="AB11" s="160" t="str">
        <f>'Cenários'!BX168</f>
        <v>#DIV/0!</v>
      </c>
      <c r="AC11" s="160" t="str">
        <f>'Cenários'!BY168</f>
        <v>#DIV/0!</v>
      </c>
      <c r="AD11" s="160" t="str">
        <f>'Cenários'!BZ168</f>
        <v>#DIV/0!</v>
      </c>
      <c r="AE11" s="160" t="str">
        <f>'Cenários'!CA168</f>
        <v>#DIV/0!</v>
      </c>
      <c r="AF11" s="160" t="str">
        <f>'Cenários'!CB168</f>
        <v>#DIV/0!</v>
      </c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  <c r="BJ11" s="44"/>
      <c r="BK11" s="44"/>
      <c r="BL11" s="44"/>
      <c r="BM11" s="44"/>
      <c r="BN11" s="44"/>
      <c r="BO11" s="44"/>
      <c r="BP11" s="44"/>
      <c r="BQ11" s="44"/>
      <c r="BR11" s="44"/>
      <c r="BS11" s="44"/>
      <c r="BT11" s="44"/>
      <c r="BU11" s="44"/>
      <c r="BV11" s="44"/>
      <c r="BW11" s="44"/>
      <c r="BX11" s="44"/>
      <c r="BY11" s="44"/>
      <c r="BZ11" s="44"/>
      <c r="CA11" s="44"/>
      <c r="CB11" s="44"/>
      <c r="CC11" s="44"/>
    </row>
    <row r="12">
      <c r="A12" s="367" t="str">
        <f>'Cenários'!AV61</f>
        <v>PCE-PC0797</v>
      </c>
      <c r="B12" s="160">
        <f>'Cenários'!AW61</f>
        <v>2733</v>
      </c>
      <c r="C12" s="160" t="str">
        <f>'Cenários'!AX61</f>
        <v>APL</v>
      </c>
      <c r="D12" s="160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60" t="str">
        <f>'Cenários'!BE156</f>
        <v/>
      </c>
      <c r="J12" s="160" t="str">
        <f>'Cenários'!BF156</f>
        <v/>
      </c>
      <c r="K12" s="160" t="str">
        <f>'Cenários'!BG156</f>
        <v/>
      </c>
      <c r="L12" s="160" t="str">
        <f>'Cenários'!BH156</f>
        <v/>
      </c>
      <c r="M12" s="160" t="str">
        <f>'Cenários'!BI156</f>
        <v/>
      </c>
      <c r="N12" s="160" t="str">
        <f>'Cenários'!BJ156</f>
        <v/>
      </c>
      <c r="O12" s="160" t="str">
        <f>'Cenários'!BK156</f>
        <v/>
      </c>
      <c r="P12" s="160" t="str">
        <f>'Cenários'!BL156</f>
        <v/>
      </c>
      <c r="Q12" s="160" t="str">
        <f>'Cenários'!BM156</f>
        <v/>
      </c>
      <c r="R12" s="160" t="str">
        <f>'Cenários'!BN156</f>
        <v/>
      </c>
      <c r="S12" s="160" t="str">
        <f>'Cenários'!BO156</f>
        <v/>
      </c>
      <c r="T12" s="160" t="str">
        <f>'Cenários'!BP156</f>
        <v/>
      </c>
      <c r="U12" s="160" t="str">
        <f>'Cenários'!BQ156</f>
        <v/>
      </c>
      <c r="V12" s="160" t="str">
        <f>'Cenários'!BR156</f>
        <v/>
      </c>
      <c r="W12" s="160" t="str">
        <f>'Cenários'!BS156</f>
        <v/>
      </c>
      <c r="X12" s="160" t="str">
        <f>'Cenários'!BT156</f>
        <v/>
      </c>
      <c r="Y12" s="160" t="str">
        <f>'Cenários'!BU156</f>
        <v/>
      </c>
      <c r="Z12" s="160" t="str">
        <f>'Cenários'!BV156</f>
        <v/>
      </c>
      <c r="AA12" s="160" t="str">
        <f>'Cenários'!BW156</f>
        <v>HSI</v>
      </c>
      <c r="AB12" s="160" t="str">
        <f>'Cenários'!BX156</f>
        <v/>
      </c>
      <c r="AC12" s="160" t="str">
        <f>'Cenários'!BY156</f>
        <v/>
      </c>
      <c r="AD12" s="160" t="str">
        <f>'Cenários'!BZ156</f>
        <v/>
      </c>
      <c r="AE12" s="160" t="str">
        <f>'Cenários'!CA156</f>
        <v/>
      </c>
      <c r="AF12" s="160" t="str">
        <f>'Cenários'!CB156</f>
        <v/>
      </c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</row>
    <row r="13">
      <c r="A13" s="367" t="str">
        <f>'Cenários'!AV63</f>
        <v>PCE-PC1002</v>
      </c>
      <c r="B13" s="160">
        <f>'Cenários'!AW63</f>
        <v>2727</v>
      </c>
      <c r="C13" s="160" t="str">
        <f>'Cenários'!AX63</f>
        <v>APL</v>
      </c>
      <c r="D13" s="160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60" t="str">
        <f>'Cenários'!BE158</f>
        <v/>
      </c>
      <c r="J13" s="160" t="str">
        <f>'Cenários'!BF158</f>
        <v/>
      </c>
      <c r="K13" s="160" t="str">
        <f>'Cenários'!BG158</f>
        <v/>
      </c>
      <c r="L13" s="160" t="str">
        <f>'Cenários'!BH158</f>
        <v/>
      </c>
      <c r="M13" s="160" t="str">
        <f>'Cenários'!BI158</f>
        <v/>
      </c>
      <c r="N13" s="160" t="str">
        <f>'Cenários'!BJ158</f>
        <v/>
      </c>
      <c r="O13" s="160" t="str">
        <f>'Cenários'!BK158</f>
        <v/>
      </c>
      <c r="P13" s="160" t="str">
        <f>'Cenários'!BL158</f>
        <v/>
      </c>
      <c r="Q13" s="160" t="str">
        <f>'Cenários'!BM158</f>
        <v/>
      </c>
      <c r="R13" s="160" t="str">
        <f>'Cenários'!BN158</f>
        <v/>
      </c>
      <c r="S13" s="160" t="str">
        <f>'Cenários'!BO158</f>
        <v/>
      </c>
      <c r="T13" s="160" t="str">
        <f>'Cenários'!BP158</f>
        <v/>
      </c>
      <c r="U13" s="160" t="str">
        <f>'Cenários'!BQ158</f>
        <v/>
      </c>
      <c r="V13" s="160" t="str">
        <f>'Cenários'!BR158</f>
        <v/>
      </c>
      <c r="W13" s="160" t="str">
        <f>'Cenários'!BS158</f>
        <v/>
      </c>
      <c r="X13" s="160" t="str">
        <f>'Cenários'!BT158</f>
        <v/>
      </c>
      <c r="Y13" s="160" t="str">
        <f>'Cenários'!BU158</f>
        <v/>
      </c>
      <c r="Z13" s="160" t="str">
        <f>'Cenários'!BV158</f>
        <v/>
      </c>
      <c r="AA13" s="160" t="str">
        <f>'Cenários'!BW158</f>
        <v/>
      </c>
      <c r="AB13" s="160" t="str">
        <f>'Cenários'!BX158</f>
        <v/>
      </c>
      <c r="AC13" s="160" t="str">
        <f>'Cenários'!BY158</f>
        <v/>
      </c>
      <c r="AD13" s="160" t="str">
        <f>'Cenários'!BZ158</f>
        <v/>
      </c>
      <c r="AE13" s="160" t="str">
        <f>'Cenários'!CA158</f>
        <v/>
      </c>
      <c r="AF13" s="160" t="str">
        <f>'Cenários'!CB158</f>
        <v/>
      </c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</row>
    <row r="14">
      <c r="A14" s="367" t="str">
        <f>'Cenários'!AV81</f>
        <v>PCE-PC2081</v>
      </c>
      <c r="B14" s="160">
        <f>'Cenários'!AW81</f>
        <v>2724</v>
      </c>
      <c r="C14" s="160" t="str">
        <f>'Cenários'!AX81</f>
        <v>OS</v>
      </c>
      <c r="D14" s="160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60" t="str">
        <f>'Cenários'!BE176</f>
        <v>#DIV/0!</v>
      </c>
      <c r="J14" s="160" t="str">
        <f>'Cenários'!BF176</f>
        <v>#DIV/0!</v>
      </c>
      <c r="K14" s="160" t="str">
        <f>'Cenários'!BG176</f>
        <v>#DIV/0!</v>
      </c>
      <c r="L14" s="160" t="str">
        <f>'Cenários'!BH176</f>
        <v>#DIV/0!</v>
      </c>
      <c r="M14" s="160" t="str">
        <f>'Cenários'!BI176</f>
        <v>#DIV/0!</v>
      </c>
      <c r="N14" s="160" t="str">
        <f>'Cenários'!BJ176</f>
        <v>#DIV/0!</v>
      </c>
      <c r="O14" s="160" t="str">
        <f>'Cenários'!BK176</f>
        <v>#DIV/0!</v>
      </c>
      <c r="P14" s="160" t="str">
        <f>'Cenários'!BL176</f>
        <v>#DIV/0!</v>
      </c>
      <c r="Q14" s="160" t="str">
        <f>'Cenários'!BM176</f>
        <v>#DIV/0!</v>
      </c>
      <c r="R14" s="160" t="str">
        <f>'Cenários'!BN176</f>
        <v>#DIV/0!</v>
      </c>
      <c r="S14" s="160" t="str">
        <f>'Cenários'!BO176</f>
        <v>#DIV/0!</v>
      </c>
      <c r="T14" s="160" t="str">
        <f>'Cenários'!BP176</f>
        <v>#DIV/0!</v>
      </c>
      <c r="U14" s="160" t="str">
        <f>'Cenários'!BQ176</f>
        <v>#DIV/0!</v>
      </c>
      <c r="V14" s="160" t="str">
        <f>'Cenários'!BR176</f>
        <v>#DIV/0!</v>
      </c>
      <c r="W14" s="160" t="str">
        <f>'Cenários'!BS176</f>
        <v>#DIV/0!</v>
      </c>
      <c r="X14" s="160" t="str">
        <f>'Cenários'!BT176</f>
        <v>#DIV/0!</v>
      </c>
      <c r="Y14" s="160" t="str">
        <f>'Cenários'!BU176</f>
        <v>#DIV/0!</v>
      </c>
      <c r="Z14" s="160" t="str">
        <f>'Cenários'!BV176</f>
        <v>#DIV/0!</v>
      </c>
      <c r="AA14" s="160" t="str">
        <f>'Cenários'!BW176</f>
        <v>#DIV/0!</v>
      </c>
      <c r="AB14" s="160" t="str">
        <f>'Cenários'!BX176</f>
        <v>#DIV/0!</v>
      </c>
      <c r="AC14" s="160" t="str">
        <f>'Cenários'!BY176</f>
        <v>#DIV/0!</v>
      </c>
      <c r="AD14" s="160" t="str">
        <f>'Cenários'!BZ176</f>
        <v>#DIV/0!</v>
      </c>
      <c r="AE14" s="160" t="str">
        <f>'Cenários'!CA176</f>
        <v>#DIV/0!</v>
      </c>
      <c r="AF14" s="160" t="str">
        <f>'Cenários'!CB176</f>
        <v>#DIV/0!</v>
      </c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</row>
    <row r="15">
      <c r="A15" s="367" t="str">
        <f>'Cenários'!AV56</f>
        <v>PCE-PC0499</v>
      </c>
      <c r="B15" s="160">
        <f>'Cenários'!AW56</f>
        <v>2728</v>
      </c>
      <c r="C15" s="160" t="str">
        <f>'Cenários'!AX56</f>
        <v>OS</v>
      </c>
      <c r="D15" s="160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60" t="str">
        <f>'Cenários'!BE151</f>
        <v>#DIV/0!</v>
      </c>
      <c r="J15" s="160" t="str">
        <f>'Cenários'!BF151</f>
        <v>#DIV/0!</v>
      </c>
      <c r="K15" s="160" t="str">
        <f>'Cenários'!BG151</f>
        <v>#DIV/0!</v>
      </c>
      <c r="L15" s="160" t="str">
        <f>'Cenários'!BH151</f>
        <v>#DIV/0!</v>
      </c>
      <c r="M15" s="160" t="str">
        <f>'Cenários'!BI151</f>
        <v>#DIV/0!</v>
      </c>
      <c r="N15" s="160" t="str">
        <f>'Cenários'!BJ151</f>
        <v>#DIV/0!</v>
      </c>
      <c r="O15" s="160" t="str">
        <f>'Cenários'!BK151</f>
        <v>#DIV/0!</v>
      </c>
      <c r="P15" s="160" t="str">
        <f>'Cenários'!BL151</f>
        <v>#DIV/0!</v>
      </c>
      <c r="Q15" s="160" t="str">
        <f>'Cenários'!BM151</f>
        <v>#DIV/0!</v>
      </c>
      <c r="R15" s="160" t="str">
        <f>'Cenários'!BN151</f>
        <v>#DIV/0!</v>
      </c>
      <c r="S15" s="160" t="str">
        <f>'Cenários'!BO151</f>
        <v>#DIV/0!</v>
      </c>
      <c r="T15" s="160" t="str">
        <f>'Cenários'!BP151</f>
        <v>#DIV/0!</v>
      </c>
      <c r="U15" s="160" t="str">
        <f>'Cenários'!BQ151</f>
        <v>#DIV/0!</v>
      </c>
      <c r="V15" s="160" t="str">
        <f>'Cenários'!BR151</f>
        <v>#DIV/0!</v>
      </c>
      <c r="W15" s="160" t="str">
        <f>'Cenários'!BS151</f>
        <v>#DIV/0!</v>
      </c>
      <c r="X15" s="160" t="str">
        <f>'Cenários'!BT151</f>
        <v>#DIV/0!</v>
      </c>
      <c r="Y15" s="160" t="str">
        <f>'Cenários'!BU151</f>
        <v>#DIV/0!</v>
      </c>
      <c r="Z15" s="160" t="str">
        <f>'Cenários'!BV151</f>
        <v>#DIV/0!</v>
      </c>
      <c r="AA15" s="160" t="str">
        <f>'Cenários'!BW151</f>
        <v>#DIV/0!</v>
      </c>
      <c r="AB15" s="160" t="str">
        <f>'Cenários'!BX151</f>
        <v>#DIV/0!</v>
      </c>
      <c r="AC15" s="160" t="str">
        <f>'Cenários'!BY151</f>
        <v>#DIV/0!</v>
      </c>
      <c r="AD15" s="160" t="str">
        <f>'Cenários'!BZ151</f>
        <v>#DIV/0!</v>
      </c>
      <c r="AE15" s="160" t="str">
        <f>'Cenários'!CA151</f>
        <v>#DIV/0!</v>
      </c>
      <c r="AF15" s="160" t="str">
        <f>'Cenários'!CB151</f>
        <v>#DIV/0!</v>
      </c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</row>
    <row r="16" hidden="1">
      <c r="A16" s="367" t="str">
        <f>'Cenários'!AV67</f>
        <v>PCE-PC1659</v>
      </c>
      <c r="B16" s="160">
        <f>'Cenários'!AW67</f>
        <v>2736</v>
      </c>
      <c r="C16" s="160" t="str">
        <f>'Cenários'!AX67</f>
        <v>OS</v>
      </c>
      <c r="D16" s="160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60" t="str">
        <f>'Cenários'!BE162</f>
        <v>#DIV/0!</v>
      </c>
      <c r="J16" s="160" t="str">
        <f>'Cenários'!BF162</f>
        <v>#DIV/0!</v>
      </c>
      <c r="K16" s="160" t="str">
        <f>'Cenários'!BG162</f>
        <v>#DIV/0!</v>
      </c>
      <c r="L16" s="160" t="str">
        <f>'Cenários'!BH162</f>
        <v>#DIV/0!</v>
      </c>
      <c r="M16" s="160" t="str">
        <f>'Cenários'!BI162</f>
        <v>#DIV/0!</v>
      </c>
      <c r="N16" s="160" t="str">
        <f>'Cenários'!BJ162</f>
        <v>#DIV/0!</v>
      </c>
      <c r="O16" s="160" t="str">
        <f>'Cenários'!BK162</f>
        <v>#DIV/0!</v>
      </c>
      <c r="P16" s="160" t="str">
        <f>'Cenários'!BL162</f>
        <v>#DIV/0!</v>
      </c>
      <c r="Q16" s="160" t="str">
        <f>'Cenários'!BM162</f>
        <v>#DIV/0!</v>
      </c>
      <c r="R16" s="160" t="str">
        <f>'Cenários'!BN162</f>
        <v>#DIV/0!</v>
      </c>
      <c r="S16" s="160" t="str">
        <f>'Cenários'!BO162</f>
        <v>#DIV/0!</v>
      </c>
      <c r="T16" s="160" t="str">
        <f>'Cenários'!BP162</f>
        <v>#DIV/0!</v>
      </c>
      <c r="U16" s="160" t="str">
        <f>'Cenários'!BQ162</f>
        <v>#DIV/0!</v>
      </c>
      <c r="V16" s="160" t="str">
        <f>'Cenários'!BR162</f>
        <v>#DIV/0!</v>
      </c>
      <c r="W16" s="160" t="str">
        <f>'Cenários'!BS162</f>
        <v>#DIV/0!</v>
      </c>
      <c r="X16" s="160" t="str">
        <f>'Cenários'!BT162</f>
        <v>#DIV/0!</v>
      </c>
      <c r="Y16" s="160" t="str">
        <f>'Cenários'!BU162</f>
        <v>#DIV/0!</v>
      </c>
      <c r="Z16" s="160" t="str">
        <f>'Cenários'!BV162</f>
        <v>#DIV/0!</v>
      </c>
      <c r="AA16" s="160" t="str">
        <f>'Cenários'!BW162</f>
        <v>#DIV/0!</v>
      </c>
      <c r="AB16" s="160" t="str">
        <f>'Cenários'!BX162</f>
        <v>#DIV/0!</v>
      </c>
      <c r="AC16" s="160" t="str">
        <f>'Cenários'!BY162</f>
        <v>#DIV/0!</v>
      </c>
      <c r="AD16" s="160" t="str">
        <f>'Cenários'!BZ162</f>
        <v>#DIV/0!</v>
      </c>
      <c r="AE16" s="160" t="str">
        <f>'Cenários'!CA162</f>
        <v>#DIV/0!</v>
      </c>
      <c r="AF16" s="160" t="str">
        <f>'Cenários'!CB162</f>
        <v>#DIV/0!</v>
      </c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</row>
    <row r="17">
      <c r="A17" s="367" t="str">
        <f>'Cenários'!AV77</f>
        <v>PCE-PC2042</v>
      </c>
      <c r="B17" s="160">
        <f>'Cenários'!AW77</f>
        <v>2742</v>
      </c>
      <c r="C17" s="160" t="str">
        <f>'Cenários'!AX77</f>
        <v>OS</v>
      </c>
      <c r="D17" s="160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60" t="str">
        <f>'Cenários'!BE172</f>
        <v>#DIV/0!</v>
      </c>
      <c r="J17" s="160" t="str">
        <f>'Cenários'!BF172</f>
        <v>#DIV/0!</v>
      </c>
      <c r="K17" s="160" t="str">
        <f>'Cenários'!BG172</f>
        <v>#DIV/0!</v>
      </c>
      <c r="L17" s="160" t="str">
        <f>'Cenários'!BH172</f>
        <v>#DIV/0!</v>
      </c>
      <c r="M17" s="160" t="str">
        <f>'Cenários'!BI172</f>
        <v>#DIV/0!</v>
      </c>
      <c r="N17" s="160" t="str">
        <f>'Cenários'!BJ172</f>
        <v>#DIV/0!</v>
      </c>
      <c r="O17" s="160" t="str">
        <f>'Cenários'!BK172</f>
        <v>#DIV/0!</v>
      </c>
      <c r="P17" s="160" t="str">
        <f>'Cenários'!BL172</f>
        <v>#DIV/0!</v>
      </c>
      <c r="Q17" s="160" t="str">
        <f>'Cenários'!BM172</f>
        <v>#DIV/0!</v>
      </c>
      <c r="R17" s="160" t="str">
        <f>'Cenários'!BN172</f>
        <v>#DIV/0!</v>
      </c>
      <c r="S17" s="160" t="str">
        <f>'Cenários'!BO172</f>
        <v>#DIV/0!</v>
      </c>
      <c r="T17" s="160" t="str">
        <f>'Cenários'!BP172</f>
        <v>#DIV/0!</v>
      </c>
      <c r="U17" s="160" t="str">
        <f>'Cenários'!BQ172</f>
        <v>#DIV/0!</v>
      </c>
      <c r="V17" s="160" t="str">
        <f>'Cenários'!BR172</f>
        <v>#DIV/0!</v>
      </c>
      <c r="W17" s="160" t="str">
        <f>'Cenários'!BS172</f>
        <v>#DIV/0!</v>
      </c>
      <c r="X17" s="160" t="str">
        <f>'Cenários'!BT172</f>
        <v>#DIV/0!</v>
      </c>
      <c r="Y17" s="160" t="str">
        <f>'Cenários'!BU172</f>
        <v>#DIV/0!</v>
      </c>
      <c r="Z17" s="160" t="str">
        <f>'Cenários'!BV172</f>
        <v>#DIV/0!</v>
      </c>
      <c r="AA17" s="160" t="str">
        <f>'Cenários'!BW172</f>
        <v>#DIV/0!</v>
      </c>
      <c r="AB17" s="160" t="str">
        <f>'Cenários'!BX172</f>
        <v>#DIV/0!</v>
      </c>
      <c r="AC17" s="160" t="str">
        <f>'Cenários'!BY172</f>
        <v>#DIV/0!</v>
      </c>
      <c r="AD17" s="160" t="str">
        <f>'Cenários'!BZ172</f>
        <v>#DIV/0!</v>
      </c>
      <c r="AE17" s="160" t="str">
        <f>'Cenários'!CA172</f>
        <v>#DIV/0!</v>
      </c>
      <c r="AF17" s="160" t="str">
        <f>'Cenários'!CB172</f>
        <v>#DIV/0!</v>
      </c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</row>
    <row r="18" hidden="1">
      <c r="A18" s="367" t="str">
        <f>'Cenários'!AV69</f>
        <v>PCE-PC1734</v>
      </c>
      <c r="B18" s="160">
        <f>'Cenários'!AW69</f>
        <v>2721</v>
      </c>
      <c r="C18" s="160" t="str">
        <f>'Cenários'!AX69</f>
        <v>OS</v>
      </c>
      <c r="D18" s="160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60" t="str">
        <f>'Cenários'!BE164</f>
        <v>#DIV/0!</v>
      </c>
      <c r="J18" s="160" t="str">
        <f>'Cenários'!BF164</f>
        <v>#DIV/0!</v>
      </c>
      <c r="K18" s="160" t="str">
        <f>'Cenários'!BG164</f>
        <v>#DIV/0!</v>
      </c>
      <c r="L18" s="160" t="str">
        <f>'Cenários'!BH164</f>
        <v>#DIV/0!</v>
      </c>
      <c r="M18" s="160" t="str">
        <f>'Cenários'!BI164</f>
        <v>#DIV/0!</v>
      </c>
      <c r="N18" s="160" t="str">
        <f>'Cenários'!BJ164</f>
        <v>#DIV/0!</v>
      </c>
      <c r="O18" s="160" t="str">
        <f>'Cenários'!BK164</f>
        <v>#DIV/0!</v>
      </c>
      <c r="P18" s="160" t="str">
        <f>'Cenários'!BL164</f>
        <v>#DIV/0!</v>
      </c>
      <c r="Q18" s="160" t="str">
        <f>'Cenários'!BM164</f>
        <v>#DIV/0!</v>
      </c>
      <c r="R18" s="160" t="str">
        <f>'Cenários'!BN164</f>
        <v>#DIV/0!</v>
      </c>
      <c r="S18" s="160" t="str">
        <f>'Cenários'!BO164</f>
        <v>#DIV/0!</v>
      </c>
      <c r="T18" s="160" t="str">
        <f>'Cenários'!BP164</f>
        <v>#DIV/0!</v>
      </c>
      <c r="U18" s="160" t="str">
        <f>'Cenários'!BQ164</f>
        <v>#DIV/0!</v>
      </c>
      <c r="V18" s="160" t="str">
        <f>'Cenários'!BR164</f>
        <v>#DIV/0!</v>
      </c>
      <c r="W18" s="160" t="str">
        <f>'Cenários'!BS164</f>
        <v>#DIV/0!</v>
      </c>
      <c r="X18" s="160" t="str">
        <f>'Cenários'!BT164</f>
        <v>#DIV/0!</v>
      </c>
      <c r="Y18" s="160" t="str">
        <f>'Cenários'!BU164</f>
        <v>#DIV/0!</v>
      </c>
      <c r="Z18" s="160" t="str">
        <f>'Cenários'!BV164</f>
        <v>#DIV/0!</v>
      </c>
      <c r="AA18" s="160" t="str">
        <f>'Cenários'!BW164</f>
        <v>#DIV/0!</v>
      </c>
      <c r="AB18" s="160" t="str">
        <f>'Cenários'!BX164</f>
        <v>#DIV/0!</v>
      </c>
      <c r="AC18" s="160" t="str">
        <f>'Cenários'!BY164</f>
        <v>#DIV/0!</v>
      </c>
      <c r="AD18" s="160" t="str">
        <f>'Cenários'!BZ164</f>
        <v>#DIV/0!</v>
      </c>
      <c r="AE18" s="160" t="str">
        <f>'Cenários'!CA164</f>
        <v>#DIV/0!</v>
      </c>
      <c r="AF18" s="160" t="str">
        <f>'Cenários'!CB164</f>
        <v>#DIV/0!</v>
      </c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</row>
    <row r="19">
      <c r="A19" s="367" t="str">
        <f>'Cenários'!AV78</f>
        <v>PCE-PC2047</v>
      </c>
      <c r="B19" s="160">
        <f>'Cenários'!AW78</f>
        <v>2739</v>
      </c>
      <c r="C19" s="160" t="str">
        <f>'Cenários'!AX78</f>
        <v>APL</v>
      </c>
      <c r="D19" s="160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60" t="str">
        <f>'Cenários'!BE173</f>
        <v/>
      </c>
      <c r="J19" s="160" t="str">
        <f>'Cenários'!BF173</f>
        <v/>
      </c>
      <c r="K19" s="160" t="str">
        <f>'Cenários'!BG173</f>
        <v/>
      </c>
      <c r="L19" s="160" t="str">
        <f>'Cenários'!BH173</f>
        <v/>
      </c>
      <c r="M19" s="160" t="str">
        <f>'Cenários'!BI173</f>
        <v/>
      </c>
      <c r="N19" s="160" t="str">
        <f>'Cenários'!BJ173</f>
        <v/>
      </c>
      <c r="O19" s="160" t="str">
        <f>'Cenários'!BK173</f>
        <v/>
      </c>
      <c r="P19" s="160" t="str">
        <f>'Cenários'!BL173</f>
        <v/>
      </c>
      <c r="Q19" s="160" t="str">
        <f>'Cenários'!BM173</f>
        <v/>
      </c>
      <c r="R19" s="160" t="str">
        <f>'Cenários'!BN173</f>
        <v/>
      </c>
      <c r="S19" s="160" t="str">
        <f>'Cenários'!BO173</f>
        <v/>
      </c>
      <c r="T19" s="160" t="str">
        <f>'Cenários'!BP173</f>
        <v/>
      </c>
      <c r="U19" s="160" t="str">
        <f>'Cenários'!BQ173</f>
        <v>HSI</v>
      </c>
      <c r="V19" s="160" t="str">
        <f>'Cenários'!BR173</f>
        <v/>
      </c>
      <c r="W19" s="160" t="str">
        <f>'Cenários'!BS173</f>
        <v/>
      </c>
      <c r="X19" s="160" t="str">
        <f>'Cenários'!BT173</f>
        <v/>
      </c>
      <c r="Y19" s="160" t="str">
        <f>'Cenários'!BU173</f>
        <v/>
      </c>
      <c r="Z19" s="160" t="str">
        <f>'Cenários'!BV173</f>
        <v/>
      </c>
      <c r="AA19" s="160" t="str">
        <f>'Cenários'!BW173</f>
        <v/>
      </c>
      <c r="AB19" s="160" t="str">
        <f>'Cenários'!BX173</f>
        <v/>
      </c>
      <c r="AC19" s="160" t="str">
        <f>'Cenários'!BY173</f>
        <v/>
      </c>
      <c r="AD19" s="160" t="str">
        <f>'Cenários'!BZ173</f>
        <v/>
      </c>
      <c r="AE19" s="160" t="str">
        <f>'Cenários'!CA173</f>
        <v/>
      </c>
      <c r="AF19" s="160" t="str">
        <f>'Cenários'!CB173</f>
        <v/>
      </c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</row>
    <row r="20">
      <c r="A20" s="367" t="str">
        <f>'Cenários'!AV58</f>
        <v>PCE-PC0764</v>
      </c>
      <c r="B20" s="160">
        <f>'Cenários'!AW58</f>
        <v>2734</v>
      </c>
      <c r="C20" s="160" t="str">
        <f>'Cenários'!AX58</f>
        <v>REPARA</v>
      </c>
      <c r="D20" s="160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60" t="str">
        <f>'Cenários'!BE153</f>
        <v>#DIV/0!</v>
      </c>
      <c r="J20" s="160" t="str">
        <f>'Cenários'!BF153</f>
        <v>#DIV/0!</v>
      </c>
      <c r="K20" s="160" t="str">
        <f>'Cenários'!BG153</f>
        <v>#DIV/0!</v>
      </c>
      <c r="L20" s="372" t="str">
        <f>'Cenários'!BH153</f>
        <v>#DIV/0!</v>
      </c>
      <c r="M20" s="160" t="str">
        <f>'Cenários'!BI153</f>
        <v>#DIV/0!</v>
      </c>
      <c r="N20" s="160" t="str">
        <f>'Cenários'!BJ153</f>
        <v>#DIV/0!</v>
      </c>
      <c r="O20" s="160" t="str">
        <f>'Cenários'!BK153</f>
        <v>#DIV/0!</v>
      </c>
      <c r="P20" s="160" t="str">
        <f>'Cenários'!BL153</f>
        <v>#DIV/0!</v>
      </c>
      <c r="Q20" s="160" t="str">
        <f>'Cenários'!BM153</f>
        <v>#DIV/0!</v>
      </c>
      <c r="R20" s="160" t="str">
        <f>'Cenários'!BN153</f>
        <v>#DIV/0!</v>
      </c>
      <c r="S20" s="160" t="str">
        <f>'Cenários'!BO153</f>
        <v>#DIV/0!</v>
      </c>
      <c r="T20" s="160" t="str">
        <f>'Cenários'!BP153</f>
        <v>#DIV/0!</v>
      </c>
      <c r="U20" s="160" t="str">
        <f>'Cenários'!BQ153</f>
        <v>#DIV/0!</v>
      </c>
      <c r="V20" s="160" t="str">
        <f>'Cenários'!BR153</f>
        <v>#DIV/0!</v>
      </c>
      <c r="W20" s="160" t="str">
        <f>'Cenários'!BS153</f>
        <v>#DIV/0!</v>
      </c>
      <c r="X20" s="160" t="str">
        <f>'Cenários'!BT153</f>
        <v>#DIV/0!</v>
      </c>
      <c r="Y20" s="160" t="str">
        <f>'Cenários'!BU153</f>
        <v>#DIV/0!</v>
      </c>
      <c r="Z20" s="160" t="str">
        <f>'Cenários'!BV153</f>
        <v>#DIV/0!</v>
      </c>
      <c r="AA20" s="160" t="str">
        <f>'Cenários'!BW153</f>
        <v>#DIV/0!</v>
      </c>
      <c r="AB20" s="160" t="str">
        <f>'Cenários'!BX153</f>
        <v>#DIV/0!</v>
      </c>
      <c r="AC20" s="160" t="str">
        <f>'Cenários'!BY153</f>
        <v>#DIV/0!</v>
      </c>
      <c r="AD20" s="160" t="str">
        <f>'Cenários'!BZ153</f>
        <v>#DIV/0!</v>
      </c>
      <c r="AE20" s="160" t="str">
        <f>'Cenários'!CA153</f>
        <v>#DIV/0!</v>
      </c>
      <c r="AF20" s="160" t="str">
        <f>'Cenários'!CB153</f>
        <v>#DIV/0!</v>
      </c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</row>
    <row r="21" hidden="1">
      <c r="A21" s="367" t="str">
        <f>'Cenários'!AV60</f>
        <v>PCE-PC0790</v>
      </c>
      <c r="B21" s="160">
        <f>'Cenários'!AW60</f>
        <v>2732</v>
      </c>
      <c r="C21" s="160" t="str">
        <f>'Cenários'!AX60</f>
        <v>REPARA</v>
      </c>
      <c r="D21" s="160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60" t="str">
        <f>'Cenários'!BE155</f>
        <v>#DIV/0!</v>
      </c>
      <c r="J21" s="160" t="str">
        <f>'Cenários'!BF155</f>
        <v>#DIV/0!</v>
      </c>
      <c r="K21" s="160" t="str">
        <f>'Cenários'!BG155</f>
        <v>#DIV/0!</v>
      </c>
      <c r="L21" s="160" t="str">
        <f>'Cenários'!BH155</f>
        <v>#DIV/0!</v>
      </c>
      <c r="M21" s="160" t="str">
        <f>'Cenários'!BI155</f>
        <v>#DIV/0!</v>
      </c>
      <c r="N21" s="160" t="str">
        <f>'Cenários'!BJ155</f>
        <v>#DIV/0!</v>
      </c>
      <c r="O21" s="160" t="str">
        <f>'Cenários'!BK155</f>
        <v>#DIV/0!</v>
      </c>
      <c r="P21" s="160" t="str">
        <f>'Cenários'!BL155</f>
        <v>#DIV/0!</v>
      </c>
      <c r="Q21" s="160" t="str">
        <f>'Cenários'!BM155</f>
        <v>#DIV/0!</v>
      </c>
      <c r="R21" s="160" t="str">
        <f>'Cenários'!BN155</f>
        <v>#DIV/0!</v>
      </c>
      <c r="S21" s="160" t="str">
        <f>'Cenários'!BO155</f>
        <v>#DIV/0!</v>
      </c>
      <c r="T21" s="160" t="str">
        <f>'Cenários'!BP155</f>
        <v>#DIV/0!</v>
      </c>
      <c r="U21" s="160" t="str">
        <f>'Cenários'!BQ155</f>
        <v>#DIV/0!</v>
      </c>
      <c r="V21" s="160" t="str">
        <f>'Cenários'!BR155</f>
        <v>#DIV/0!</v>
      </c>
      <c r="W21" s="160" t="str">
        <f>'Cenários'!BS155</f>
        <v>#DIV/0!</v>
      </c>
      <c r="X21" s="160" t="str">
        <f>'Cenários'!BT155</f>
        <v>#DIV/0!</v>
      </c>
      <c r="Y21" s="160" t="str">
        <f>'Cenários'!BU155</f>
        <v>#DIV/0!</v>
      </c>
      <c r="Z21" s="160" t="str">
        <f>'Cenários'!BV155</f>
        <v>#DIV/0!</v>
      </c>
      <c r="AA21" s="160" t="str">
        <f>'Cenários'!BW155</f>
        <v>#DIV/0!</v>
      </c>
      <c r="AB21" s="160" t="str">
        <f>'Cenários'!BX155</f>
        <v>#DIV/0!</v>
      </c>
      <c r="AC21" s="160" t="str">
        <f>'Cenários'!BY155</f>
        <v>#DIV/0!</v>
      </c>
      <c r="AD21" s="160" t="str">
        <f>'Cenários'!BZ155</f>
        <v>#DIV/0!</v>
      </c>
      <c r="AE21" s="160" t="str">
        <f>'Cenários'!CA155</f>
        <v>#DIV/0!</v>
      </c>
      <c r="AF21" s="160" t="str">
        <f>'Cenários'!CB155</f>
        <v>#DIV/0!</v>
      </c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</row>
    <row r="22">
      <c r="A22" s="367" t="str">
        <f>'Cenários'!AV71</f>
        <v>PCE-PC1801</v>
      </c>
      <c r="B22" s="160">
        <f>'Cenários'!AW71</f>
        <v>2740</v>
      </c>
      <c r="C22" s="160" t="str">
        <f>'Cenários'!AX71</f>
        <v>OS</v>
      </c>
      <c r="D22" s="160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60" t="str">
        <f>'Cenários'!BE166</f>
        <v>#DIV/0!</v>
      </c>
      <c r="J22" s="160" t="str">
        <f>'Cenários'!BF166</f>
        <v>#DIV/0!</v>
      </c>
      <c r="K22" s="160" t="str">
        <f>'Cenários'!BG166</f>
        <v>#DIV/0!</v>
      </c>
      <c r="L22" s="160" t="str">
        <f>'Cenários'!BH166</f>
        <v>#DIV/0!</v>
      </c>
      <c r="M22" s="160" t="str">
        <f>'Cenários'!BI166</f>
        <v>#DIV/0!</v>
      </c>
      <c r="N22" s="160" t="str">
        <f>'Cenários'!BJ166</f>
        <v>#DIV/0!</v>
      </c>
      <c r="O22" s="160" t="str">
        <f>'Cenários'!BK166</f>
        <v>#DIV/0!</v>
      </c>
      <c r="P22" s="160" t="str">
        <f>'Cenários'!BL166</f>
        <v>#DIV/0!</v>
      </c>
      <c r="Q22" s="160" t="str">
        <f>'Cenários'!BM166</f>
        <v>#DIV/0!</v>
      </c>
      <c r="R22" s="160" t="str">
        <f>'Cenários'!BN166</f>
        <v>#DIV/0!</v>
      </c>
      <c r="S22" s="160" t="str">
        <f>'Cenários'!BO166</f>
        <v>#DIV/0!</v>
      </c>
      <c r="T22" s="160" t="str">
        <f>'Cenários'!BP166</f>
        <v>#DIV/0!</v>
      </c>
      <c r="U22" s="160" t="str">
        <f>'Cenários'!BQ166</f>
        <v>#DIV/0!</v>
      </c>
      <c r="V22" s="160" t="str">
        <f>'Cenários'!BR166</f>
        <v>#DIV/0!</v>
      </c>
      <c r="W22" s="160" t="str">
        <f>'Cenários'!BS166</f>
        <v>#DIV/0!</v>
      </c>
      <c r="X22" s="160" t="str">
        <f>'Cenários'!BT166</f>
        <v>#DIV/0!</v>
      </c>
      <c r="Y22" s="160" t="str">
        <f>'Cenários'!BU166</f>
        <v>#DIV/0!</v>
      </c>
      <c r="Z22" s="160" t="str">
        <f>'Cenários'!BV166</f>
        <v>#DIV/0!</v>
      </c>
      <c r="AA22" s="160" t="str">
        <f>'Cenários'!BW166</f>
        <v>#DIV/0!</v>
      </c>
      <c r="AB22" s="160" t="str">
        <f>'Cenários'!BX166</f>
        <v>#DIV/0!</v>
      </c>
      <c r="AC22" s="160" t="str">
        <f>'Cenários'!BY166</f>
        <v>#DIV/0!</v>
      </c>
      <c r="AD22" s="160" t="str">
        <f>'Cenários'!BZ166</f>
        <v>#DIV/0!</v>
      </c>
      <c r="AE22" s="160" t="str">
        <f>'Cenários'!CA166</f>
        <v>#DIV/0!</v>
      </c>
      <c r="AF22" s="160" t="str">
        <f>'Cenários'!CB166</f>
        <v>#DIV/0!</v>
      </c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</row>
    <row r="23">
      <c r="A23" s="367" t="str">
        <f>'Cenários'!AV65</f>
        <v>PCE-PC1391</v>
      </c>
      <c r="B23" s="160">
        <f>'Cenários'!AW65</f>
        <v>2728</v>
      </c>
      <c r="C23" s="160" t="str">
        <f>'Cenários'!AX65</f>
        <v>OS</v>
      </c>
      <c r="D23" s="160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60" t="str">
        <f>'Cenários'!BE160</f>
        <v>#DIV/0!</v>
      </c>
      <c r="J23" s="160" t="str">
        <f>'Cenários'!BF160</f>
        <v>#DIV/0!</v>
      </c>
      <c r="K23" s="160" t="str">
        <f>'Cenários'!BG160</f>
        <v>#DIV/0!</v>
      </c>
      <c r="L23" s="160" t="str">
        <f>'Cenários'!BH160</f>
        <v>#DIV/0!</v>
      </c>
      <c r="M23" s="160" t="str">
        <f>'Cenários'!BI160</f>
        <v>#DIV/0!</v>
      </c>
      <c r="N23" s="160" t="str">
        <f>'Cenários'!BJ160</f>
        <v>#DIV/0!</v>
      </c>
      <c r="O23" s="160" t="str">
        <f>'Cenários'!BK160</f>
        <v>#DIV/0!</v>
      </c>
      <c r="P23" s="160" t="str">
        <f>'Cenários'!BL160</f>
        <v>#DIV/0!</v>
      </c>
      <c r="Q23" s="160" t="str">
        <f>'Cenários'!BM160</f>
        <v>#DIV/0!</v>
      </c>
      <c r="R23" s="160" t="str">
        <f>'Cenários'!BN160</f>
        <v>#DIV/0!</v>
      </c>
      <c r="S23" s="160" t="str">
        <f>'Cenários'!BO160</f>
        <v>#DIV/0!</v>
      </c>
      <c r="T23" s="160" t="str">
        <f>'Cenários'!BP160</f>
        <v>#DIV/0!</v>
      </c>
      <c r="U23" s="160" t="str">
        <f>'Cenários'!BQ160</f>
        <v>#DIV/0!</v>
      </c>
      <c r="V23" s="160" t="str">
        <f>'Cenários'!BR160</f>
        <v>#DIV/0!</v>
      </c>
      <c r="W23" s="160" t="str">
        <f>'Cenários'!BS160</f>
        <v>#DIV/0!</v>
      </c>
      <c r="X23" s="160" t="str">
        <f>'Cenários'!BT160</f>
        <v>#DIV/0!</v>
      </c>
      <c r="Y23" s="160" t="str">
        <f>'Cenários'!BU160</f>
        <v>#DIV/0!</v>
      </c>
      <c r="Z23" s="160" t="str">
        <f>'Cenários'!BV160</f>
        <v>#DIV/0!</v>
      </c>
      <c r="AA23" s="160" t="str">
        <f>'Cenários'!BW160</f>
        <v>#DIV/0!</v>
      </c>
      <c r="AB23" s="160" t="str">
        <f>'Cenários'!BX160</f>
        <v>#DIV/0!</v>
      </c>
      <c r="AC23" s="160" t="str">
        <f>'Cenários'!BY160</f>
        <v>#DIV/0!</v>
      </c>
      <c r="AD23" s="160" t="str">
        <f>'Cenários'!BZ160</f>
        <v>#DIV/0!</v>
      </c>
      <c r="AE23" s="160" t="str">
        <f>'Cenários'!CA160</f>
        <v>#DIV/0!</v>
      </c>
      <c r="AF23" s="160" t="str">
        <f>'Cenários'!CB160</f>
        <v>#DIV/0!</v>
      </c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</row>
    <row r="24" hidden="1">
      <c r="A24" s="367" t="str">
        <f>'Cenários'!AV54</f>
        <v>PC-E17377</v>
      </c>
      <c r="B24" s="160">
        <f>'Cenários'!AW54</f>
        <v>2703</v>
      </c>
      <c r="C24" s="160" t="str">
        <f>'Cenários'!AX54</f>
        <v>APL</v>
      </c>
      <c r="D24" s="160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60" t="str">
        <f>'Cenários'!BE149</f>
        <v/>
      </c>
      <c r="J24" s="160" t="str">
        <f>'Cenários'!BF149</f>
        <v/>
      </c>
      <c r="K24" s="160" t="str">
        <f>'Cenários'!BG149</f>
        <v/>
      </c>
      <c r="L24" s="160" t="str">
        <f>'Cenários'!BH149</f>
        <v/>
      </c>
      <c r="M24" s="160" t="str">
        <f>'Cenários'!BI149</f>
        <v/>
      </c>
      <c r="N24" s="160" t="str">
        <f>'Cenários'!BJ149</f>
        <v>HSI</v>
      </c>
      <c r="O24" s="160" t="str">
        <f>'Cenários'!BK149</f>
        <v/>
      </c>
      <c r="P24" s="160" t="str">
        <f>'Cenários'!BL149</f>
        <v/>
      </c>
      <c r="Q24" s="160" t="str">
        <f>'Cenários'!BM149</f>
        <v/>
      </c>
      <c r="R24" s="160" t="str">
        <f>'Cenários'!BN149</f>
        <v/>
      </c>
      <c r="S24" s="160" t="str">
        <f>'Cenários'!BO149</f>
        <v/>
      </c>
      <c r="T24" s="160" t="str">
        <f>'Cenários'!BP149</f>
        <v/>
      </c>
      <c r="U24" s="160" t="str">
        <f>'Cenários'!BQ149</f>
        <v/>
      </c>
      <c r="V24" s="160" t="str">
        <f>'Cenários'!BR149</f>
        <v/>
      </c>
      <c r="W24" s="160" t="str">
        <f>'Cenários'!BS149</f>
        <v>TBO</v>
      </c>
      <c r="X24" s="160" t="str">
        <f>'Cenários'!BT149</f>
        <v/>
      </c>
      <c r="Y24" s="160" t="str">
        <f>'Cenários'!BU149</f>
        <v/>
      </c>
      <c r="Z24" s="160" t="str">
        <f>'Cenários'!BV149</f>
        <v/>
      </c>
      <c r="AA24" s="160" t="str">
        <f>'Cenários'!BW149</f>
        <v/>
      </c>
      <c r="AB24" s="160" t="str">
        <f>'Cenários'!BX149</f>
        <v/>
      </c>
      <c r="AC24" s="160" t="str">
        <f>'Cenários'!BY149</f>
        <v/>
      </c>
      <c r="AD24" s="160" t="str">
        <f>'Cenários'!BZ149</f>
        <v/>
      </c>
      <c r="AE24" s="160" t="str">
        <f>'Cenários'!CA149</f>
        <v/>
      </c>
      <c r="AF24" s="160" t="str">
        <f>'Cenários'!CB149</f>
        <v/>
      </c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</row>
    <row r="25" hidden="1">
      <c r="A25" s="367" t="str">
        <f>'Cenários'!AV90</f>
        <v>PCE-PC2358</v>
      </c>
      <c r="B25" s="160">
        <f>'Cenários'!AW90</f>
        <v>2736</v>
      </c>
      <c r="C25" s="160" t="str">
        <f>'Cenários'!AX90</f>
        <v>APL</v>
      </c>
      <c r="D25" s="160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60" t="str">
        <f>'Cenários'!BE185</f>
        <v/>
      </c>
      <c r="J25" s="160" t="str">
        <f>'Cenários'!BF185</f>
        <v/>
      </c>
      <c r="K25" s="160" t="str">
        <f>'Cenários'!BG185</f>
        <v/>
      </c>
      <c r="L25" s="160" t="str">
        <f>'Cenários'!BH185</f>
        <v/>
      </c>
      <c r="M25" s="160" t="str">
        <f>'Cenários'!BI185</f>
        <v/>
      </c>
      <c r="N25" s="160" t="str">
        <f>'Cenários'!BJ185</f>
        <v/>
      </c>
      <c r="O25" s="160" t="str">
        <f>'Cenários'!BK185</f>
        <v/>
      </c>
      <c r="P25" s="160" t="str">
        <f>'Cenários'!BL185</f>
        <v/>
      </c>
      <c r="Q25" s="160" t="str">
        <f>'Cenários'!BM185</f>
        <v/>
      </c>
      <c r="R25" s="160" t="str">
        <f>'Cenários'!BN185</f>
        <v/>
      </c>
      <c r="S25" s="160" t="str">
        <f>'Cenários'!BO185</f>
        <v/>
      </c>
      <c r="T25" s="160" t="str">
        <f>'Cenários'!BP185</f>
        <v/>
      </c>
      <c r="U25" s="160" t="str">
        <f>'Cenários'!BQ185</f>
        <v/>
      </c>
      <c r="V25" s="160" t="str">
        <f>'Cenários'!BR185</f>
        <v/>
      </c>
      <c r="W25" s="160" t="str">
        <f>'Cenários'!BS185</f>
        <v/>
      </c>
      <c r="X25" s="160" t="str">
        <f>'Cenários'!BT185</f>
        <v/>
      </c>
      <c r="Y25" s="160" t="str">
        <f>'Cenários'!BU185</f>
        <v/>
      </c>
      <c r="Z25" s="160" t="str">
        <f>'Cenários'!BV185</f>
        <v/>
      </c>
      <c r="AA25" s="160" t="str">
        <f>'Cenários'!BW185</f>
        <v/>
      </c>
      <c r="AB25" s="160" t="str">
        <f>'Cenários'!BX185</f>
        <v/>
      </c>
      <c r="AC25" s="160" t="str">
        <f>'Cenários'!BY185</f>
        <v/>
      </c>
      <c r="AD25" s="160" t="str">
        <f>'Cenários'!BZ185</f>
        <v/>
      </c>
      <c r="AE25" s="160" t="str">
        <f>'Cenários'!CA185</f>
        <v/>
      </c>
      <c r="AF25" s="160" t="str">
        <f>'Cenários'!CB185</f>
        <v/>
      </c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</row>
    <row r="26">
      <c r="A26" s="367" t="str">
        <f>'Cenários'!AV74</f>
        <v>PCE-PC1850</v>
      </c>
      <c r="B26" s="160">
        <f>'Cenários'!AW74</f>
        <v>2737</v>
      </c>
      <c r="C26" s="160" t="str">
        <f>'Cenários'!AX74</f>
        <v>REMOV</v>
      </c>
      <c r="D26" s="160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60" t="str">
        <f>'Cenários'!BE169</f>
        <v>#DIV/0!</v>
      </c>
      <c r="J26" s="160" t="str">
        <f>'Cenários'!BF169</f>
        <v>#DIV/0!</v>
      </c>
      <c r="K26" s="160" t="str">
        <f>'Cenários'!BG169</f>
        <v>#DIV/0!</v>
      </c>
      <c r="L26" s="160" t="str">
        <f>'Cenários'!BH169</f>
        <v>#DIV/0!</v>
      </c>
      <c r="M26" s="160" t="str">
        <f>'Cenários'!BI169</f>
        <v>#DIV/0!</v>
      </c>
      <c r="N26" s="160" t="str">
        <f>'Cenários'!BJ169</f>
        <v>#DIV/0!</v>
      </c>
      <c r="O26" s="160" t="str">
        <f>'Cenários'!BK169</f>
        <v>#DIV/0!</v>
      </c>
      <c r="P26" s="160" t="str">
        <f>'Cenários'!BL169</f>
        <v>#DIV/0!</v>
      </c>
      <c r="Q26" s="160" t="str">
        <f>'Cenários'!BM169</f>
        <v>#DIV/0!</v>
      </c>
      <c r="R26" s="160" t="str">
        <f>'Cenários'!BN169</f>
        <v>#DIV/0!</v>
      </c>
      <c r="S26" s="160" t="str">
        <f>'Cenários'!BO169</f>
        <v>#DIV/0!</v>
      </c>
      <c r="T26" s="160" t="str">
        <f>'Cenários'!BP169</f>
        <v>#DIV/0!</v>
      </c>
      <c r="U26" s="160" t="str">
        <f>'Cenários'!BQ169</f>
        <v>#DIV/0!</v>
      </c>
      <c r="V26" s="160" t="str">
        <f>'Cenários'!BR169</f>
        <v>#DIV/0!</v>
      </c>
      <c r="W26" s="160" t="str">
        <f>'Cenários'!BS169</f>
        <v>#DIV/0!</v>
      </c>
      <c r="X26" s="160" t="str">
        <f>'Cenários'!BT169</f>
        <v>#DIV/0!</v>
      </c>
      <c r="Y26" s="160" t="str">
        <f>'Cenários'!BU169</f>
        <v>#DIV/0!</v>
      </c>
      <c r="Z26" s="160" t="str">
        <f>'Cenários'!BV169</f>
        <v>#DIV/0!</v>
      </c>
      <c r="AA26" s="160" t="str">
        <f>'Cenários'!BW169</f>
        <v>#DIV/0!</v>
      </c>
      <c r="AB26" s="160" t="str">
        <f>'Cenários'!BX169</f>
        <v>#DIV/0!</v>
      </c>
      <c r="AC26" s="160" t="str">
        <f>'Cenários'!BY169</f>
        <v>#DIV/0!</v>
      </c>
      <c r="AD26" s="160" t="str">
        <f>'Cenários'!BZ169</f>
        <v>#DIV/0!</v>
      </c>
      <c r="AE26" s="160" t="str">
        <f>'Cenários'!CA169</f>
        <v>#DIV/0!</v>
      </c>
      <c r="AF26" s="160" t="str">
        <f>'Cenários'!CB169</f>
        <v>#DIV/0!</v>
      </c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</row>
    <row r="27" hidden="1">
      <c r="A27" s="367" t="str">
        <f>'Cenários'!AV84</f>
        <v>PCE-PC2224</v>
      </c>
      <c r="B27" s="160">
        <f>'Cenários'!AW84</f>
        <v>2731</v>
      </c>
      <c r="C27" s="160" t="str">
        <f>'Cenários'!AX84</f>
        <v>REPARA</v>
      </c>
      <c r="D27" s="160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60" t="str">
        <f>'Cenários'!BE179</f>
        <v>#DIV/0!</v>
      </c>
      <c r="J27" s="160" t="str">
        <f>'Cenários'!BF179</f>
        <v>#DIV/0!</v>
      </c>
      <c r="K27" s="160" t="str">
        <f>'Cenários'!BG179</f>
        <v>#DIV/0!</v>
      </c>
      <c r="L27" s="160" t="str">
        <f>'Cenários'!BH179</f>
        <v>#DIV/0!</v>
      </c>
      <c r="M27" s="160" t="str">
        <f>'Cenários'!BI179</f>
        <v>#DIV/0!</v>
      </c>
      <c r="N27" s="160" t="str">
        <f>'Cenários'!BJ179</f>
        <v>#DIV/0!</v>
      </c>
      <c r="O27" s="160" t="str">
        <f>'Cenários'!BK179</f>
        <v>#DIV/0!</v>
      </c>
      <c r="P27" s="160" t="str">
        <f>'Cenários'!BL179</f>
        <v>#DIV/0!</v>
      </c>
      <c r="Q27" s="160" t="str">
        <f>'Cenários'!BM179</f>
        <v>#DIV/0!</v>
      </c>
      <c r="R27" s="160" t="str">
        <f>'Cenários'!BN179</f>
        <v>#DIV/0!</v>
      </c>
      <c r="S27" s="160" t="str">
        <f>'Cenários'!BO179</f>
        <v>#DIV/0!</v>
      </c>
      <c r="T27" s="160" t="str">
        <f>'Cenários'!BP179</f>
        <v>#DIV/0!</v>
      </c>
      <c r="U27" s="160" t="str">
        <f>'Cenários'!BQ179</f>
        <v>#DIV/0!</v>
      </c>
      <c r="V27" s="160" t="str">
        <f>'Cenários'!BR179</f>
        <v>#DIV/0!</v>
      </c>
      <c r="W27" s="160" t="str">
        <f>'Cenários'!BS179</f>
        <v>#DIV/0!</v>
      </c>
      <c r="X27" s="160" t="str">
        <f>'Cenários'!BT179</f>
        <v>#DIV/0!</v>
      </c>
      <c r="Y27" s="160" t="str">
        <f>'Cenários'!BU179</f>
        <v>#DIV/0!</v>
      </c>
      <c r="Z27" s="160" t="str">
        <f>'Cenários'!BV179</f>
        <v>#DIV/0!</v>
      </c>
      <c r="AA27" s="160" t="str">
        <f>'Cenários'!BW179</f>
        <v>#DIV/0!</v>
      </c>
      <c r="AB27" s="160" t="str">
        <f>'Cenários'!BX179</f>
        <v>#DIV/0!</v>
      </c>
      <c r="AC27" s="160" t="str">
        <f>'Cenários'!BY179</f>
        <v>#DIV/0!</v>
      </c>
      <c r="AD27" s="160" t="str">
        <f>'Cenários'!BZ179</f>
        <v>#DIV/0!</v>
      </c>
      <c r="AE27" s="160" t="str">
        <f>'Cenários'!CA179</f>
        <v>#DIV/0!</v>
      </c>
      <c r="AF27" s="160" t="str">
        <f>'Cenários'!CB179</f>
        <v>#DIV/0!</v>
      </c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</row>
    <row r="28" hidden="1">
      <c r="A28" s="367" t="str">
        <f>'Cenários'!AV55</f>
        <v>PC-EPC0431</v>
      </c>
      <c r="B28" s="160">
        <f>'Cenários'!AW55</f>
        <v>2719</v>
      </c>
      <c r="C28" s="160" t="str">
        <f>'Cenários'!AX55</f>
        <v>APL</v>
      </c>
      <c r="D28" s="160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60" t="str">
        <f>'Cenários'!BE150</f>
        <v/>
      </c>
      <c r="J28" s="160" t="str">
        <f>'Cenários'!BF150</f>
        <v/>
      </c>
      <c r="K28" s="160" t="str">
        <f>'Cenários'!BG150</f>
        <v/>
      </c>
      <c r="L28" s="160" t="str">
        <f>'Cenários'!BH150</f>
        <v/>
      </c>
      <c r="M28" s="160" t="str">
        <f>'Cenários'!BI150</f>
        <v/>
      </c>
      <c r="N28" s="160" t="str">
        <f>'Cenários'!BJ150</f>
        <v/>
      </c>
      <c r="O28" s="160" t="str">
        <f>'Cenários'!BK150</f>
        <v/>
      </c>
      <c r="P28" s="160" t="str">
        <f>'Cenários'!BL150</f>
        <v/>
      </c>
      <c r="Q28" s="160" t="str">
        <f>'Cenários'!BM150</f>
        <v/>
      </c>
      <c r="R28" s="160" t="str">
        <f>'Cenários'!BN150</f>
        <v/>
      </c>
      <c r="S28" s="160" t="str">
        <f>'Cenários'!BO150</f>
        <v/>
      </c>
      <c r="T28" s="160" t="str">
        <f>'Cenários'!BP150</f>
        <v/>
      </c>
      <c r="U28" s="160" t="str">
        <f>'Cenários'!BQ150</f>
        <v/>
      </c>
      <c r="V28" s="160" t="str">
        <f>'Cenários'!BR150</f>
        <v/>
      </c>
      <c r="W28" s="160" t="str">
        <f>'Cenários'!BS150</f>
        <v>HSI</v>
      </c>
      <c r="X28" s="160" t="str">
        <f>'Cenários'!BT150</f>
        <v/>
      </c>
      <c r="Y28" s="160" t="str">
        <f>'Cenários'!BU150</f>
        <v/>
      </c>
      <c r="Z28" s="160" t="str">
        <f>'Cenários'!BV150</f>
        <v/>
      </c>
      <c r="AA28" s="160" t="str">
        <f>'Cenários'!BW150</f>
        <v/>
      </c>
      <c r="AB28" s="160" t="str">
        <f>'Cenários'!BX150</f>
        <v/>
      </c>
      <c r="AC28" s="160" t="str">
        <f>'Cenários'!BY150</f>
        <v/>
      </c>
      <c r="AD28" s="160" t="str">
        <f>'Cenários'!BZ150</f>
        <v/>
      </c>
      <c r="AE28" s="160" t="str">
        <f>'Cenários'!CA150</f>
        <v/>
      </c>
      <c r="AF28" s="160" t="str">
        <f>'Cenários'!CB150</f>
        <v/>
      </c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</row>
    <row r="29" hidden="1">
      <c r="A29" s="367" t="str">
        <f>'Cenários'!AV80</f>
        <v>PCE-PC2055</v>
      </c>
      <c r="B29" s="160">
        <f>'Cenários'!AW80</f>
        <v>2722</v>
      </c>
      <c r="C29" s="160" t="str">
        <f>'Cenários'!AX80</f>
        <v>APL</v>
      </c>
      <c r="D29" s="160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60" t="str">
        <f>'Cenários'!BE175</f>
        <v/>
      </c>
      <c r="J29" s="160" t="str">
        <f>'Cenários'!BF175</f>
        <v/>
      </c>
      <c r="K29" s="160" t="str">
        <f>'Cenários'!BG175</f>
        <v/>
      </c>
      <c r="L29" s="160" t="str">
        <f>'Cenários'!BH175</f>
        <v/>
      </c>
      <c r="M29" s="160" t="str">
        <f>'Cenários'!BI175</f>
        <v/>
      </c>
      <c r="N29" s="160" t="str">
        <f>'Cenários'!BJ175</f>
        <v/>
      </c>
      <c r="O29" s="160" t="str">
        <f>'Cenários'!BK175</f>
        <v/>
      </c>
      <c r="P29" s="160" t="str">
        <f>'Cenários'!BL175</f>
        <v/>
      </c>
      <c r="Q29" s="160" t="str">
        <f>'Cenários'!BM175</f>
        <v/>
      </c>
      <c r="R29" s="160" t="str">
        <f>'Cenários'!BN175</f>
        <v/>
      </c>
      <c r="S29" s="160" t="str">
        <f>'Cenários'!BO175</f>
        <v/>
      </c>
      <c r="T29" s="160" t="str">
        <f>'Cenários'!BP175</f>
        <v/>
      </c>
      <c r="U29" s="160" t="str">
        <f>'Cenários'!BQ175</f>
        <v/>
      </c>
      <c r="V29" s="160" t="str">
        <f>'Cenários'!BR175</f>
        <v/>
      </c>
      <c r="W29" s="160" t="str">
        <f>'Cenários'!BS175</f>
        <v/>
      </c>
      <c r="X29" s="160" t="str">
        <f>'Cenários'!BT175</f>
        <v/>
      </c>
      <c r="Y29" s="160" t="str">
        <f>'Cenários'!BU175</f>
        <v/>
      </c>
      <c r="Z29" s="160" t="str">
        <f>'Cenários'!BV175</f>
        <v/>
      </c>
      <c r="AA29" s="160" t="str">
        <f>'Cenários'!BW175</f>
        <v/>
      </c>
      <c r="AB29" s="160" t="str">
        <f>'Cenários'!BX175</f>
        <v/>
      </c>
      <c r="AC29" s="160" t="str">
        <f>'Cenários'!BY175</f>
        <v/>
      </c>
      <c r="AD29" s="160" t="str">
        <f>'Cenários'!BZ175</f>
        <v/>
      </c>
      <c r="AE29" s="160" t="str">
        <f>'Cenários'!CA175</f>
        <v/>
      </c>
      <c r="AF29" s="160" t="str">
        <f>'Cenários'!CB175</f>
        <v/>
      </c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</row>
    <row r="30">
      <c r="A30" s="367" t="str">
        <f>'Cenários'!AV72</f>
        <v>PCE-PC1832</v>
      </c>
      <c r="B30" s="160">
        <f>'Cenários'!AW72</f>
        <v>2738</v>
      </c>
      <c r="C30" s="160" t="str">
        <f>'Cenários'!AX72</f>
        <v>RECOLH</v>
      </c>
      <c r="D30" s="160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60" t="str">
        <f>'Cenários'!BE167</f>
        <v/>
      </c>
      <c r="J30" s="160" t="str">
        <f>'Cenários'!BF167</f>
        <v/>
      </c>
      <c r="K30" s="160" t="str">
        <f>'Cenários'!BG167</f>
        <v/>
      </c>
      <c r="L30" s="160" t="str">
        <f>'Cenários'!BH167</f>
        <v/>
      </c>
      <c r="M30" s="160" t="str">
        <f>'Cenários'!BI167</f>
        <v/>
      </c>
      <c r="N30" s="160" t="str">
        <f>'Cenários'!BJ167</f>
        <v/>
      </c>
      <c r="O30" s="160" t="str">
        <f>'Cenários'!BK167</f>
        <v/>
      </c>
      <c r="P30" s="160" t="str">
        <f>'Cenários'!BL167</f>
        <v/>
      </c>
      <c r="Q30" s="160" t="str">
        <f>'Cenários'!BM167</f>
        <v/>
      </c>
      <c r="R30" s="160" t="str">
        <f>'Cenários'!BN167</f>
        <v/>
      </c>
      <c r="S30" s="160" t="str">
        <f>'Cenários'!BO167</f>
        <v/>
      </c>
      <c r="T30" s="160" t="str">
        <f>'Cenários'!BP167</f>
        <v/>
      </c>
      <c r="U30" s="160" t="str">
        <f>'Cenários'!BQ167</f>
        <v/>
      </c>
      <c r="V30" s="160" t="str">
        <f>'Cenários'!BR167</f>
        <v/>
      </c>
      <c r="W30" s="160" t="str">
        <f>'Cenários'!BS167</f>
        <v/>
      </c>
      <c r="X30" s="160" t="str">
        <f>'Cenários'!BT167</f>
        <v/>
      </c>
      <c r="Y30" s="160" t="str">
        <f>'Cenários'!BU167</f>
        <v/>
      </c>
      <c r="Z30" s="160" t="str">
        <f>'Cenários'!BV167</f>
        <v/>
      </c>
      <c r="AA30" s="160" t="str">
        <f>'Cenários'!BW167</f>
        <v/>
      </c>
      <c r="AB30" s="160" t="str">
        <f>'Cenários'!BX167</f>
        <v/>
      </c>
      <c r="AC30" s="160" t="str">
        <f>'Cenários'!BY167</f>
        <v/>
      </c>
      <c r="AD30" s="160" t="str">
        <f>'Cenários'!BZ167</f>
        <v/>
      </c>
      <c r="AE30" s="160" t="str">
        <f>'Cenários'!CA167</f>
        <v/>
      </c>
      <c r="AF30" s="160" t="str">
        <f>'Cenários'!CB167</f>
        <v/>
      </c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</row>
    <row r="31">
      <c r="A31" s="367" t="str">
        <f>'Cenários'!AV70</f>
        <v>PCE-PC1783</v>
      </c>
      <c r="B31" s="160">
        <f>'Cenários'!AW70</f>
        <v>2727</v>
      </c>
      <c r="C31" s="160" t="str">
        <f>'Cenários'!AX70</f>
        <v>RECOLH</v>
      </c>
      <c r="D31" s="160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60" t="str">
        <f>'Cenários'!BE165</f>
        <v>#DIV/0!</v>
      </c>
      <c r="J31" s="160" t="str">
        <f>'Cenários'!BF165</f>
        <v>#DIV/0!</v>
      </c>
      <c r="K31" s="160" t="str">
        <f>'Cenários'!BG165</f>
        <v>#DIV/0!</v>
      </c>
      <c r="L31" s="160" t="str">
        <f>'Cenários'!BH165</f>
        <v>#DIV/0!</v>
      </c>
      <c r="M31" s="160" t="str">
        <f>'Cenários'!BI165</f>
        <v>#DIV/0!</v>
      </c>
      <c r="N31" s="160" t="str">
        <f>'Cenários'!BJ165</f>
        <v>#DIV/0!</v>
      </c>
      <c r="O31" s="160" t="str">
        <f>'Cenários'!BK165</f>
        <v>#DIV/0!</v>
      </c>
      <c r="P31" s="160" t="str">
        <f>'Cenários'!BL165</f>
        <v>#DIV/0!</v>
      </c>
      <c r="Q31" s="160" t="str">
        <f>'Cenários'!BM165</f>
        <v>#DIV/0!</v>
      </c>
      <c r="R31" s="160" t="str">
        <f>'Cenários'!BN165</f>
        <v>#DIV/0!</v>
      </c>
      <c r="S31" s="160" t="str">
        <f>'Cenários'!BO165</f>
        <v>#DIV/0!</v>
      </c>
      <c r="T31" s="160" t="str">
        <f>'Cenários'!BP165</f>
        <v>#DIV/0!</v>
      </c>
      <c r="U31" s="160" t="str">
        <f>'Cenários'!BQ165</f>
        <v>#DIV/0!</v>
      </c>
      <c r="V31" s="160" t="str">
        <f>'Cenários'!BR165</f>
        <v>#DIV/0!</v>
      </c>
      <c r="W31" s="160" t="str">
        <f>'Cenários'!BS165</f>
        <v>#DIV/0!</v>
      </c>
      <c r="X31" s="160" t="str">
        <f>'Cenários'!BT165</f>
        <v>#DIV/0!</v>
      </c>
      <c r="Y31" s="160" t="str">
        <f>'Cenários'!BU165</f>
        <v>#DIV/0!</v>
      </c>
      <c r="Z31" s="160" t="str">
        <f>'Cenários'!BV165</f>
        <v>#DIV/0!</v>
      </c>
      <c r="AA31" s="160" t="str">
        <f>'Cenários'!BW165</f>
        <v>#DIV/0!</v>
      </c>
      <c r="AB31" s="160" t="str">
        <f>'Cenários'!BX165</f>
        <v>#DIV/0!</v>
      </c>
      <c r="AC31" s="160" t="str">
        <f>'Cenários'!BY165</f>
        <v>#DIV/0!</v>
      </c>
      <c r="AD31" s="160" t="str">
        <f>'Cenários'!BZ165</f>
        <v>#DIV/0!</v>
      </c>
      <c r="AE31" s="160" t="str">
        <f>'Cenários'!CA165</f>
        <v>#DIV/0!</v>
      </c>
      <c r="AF31" s="160" t="str">
        <f>'Cenários'!CB165</f>
        <v>#DIV/0!</v>
      </c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</row>
    <row r="32" hidden="1">
      <c r="A32" s="367" t="str">
        <f>'Cenários'!AV83</f>
        <v>PCE-PC2223</v>
      </c>
      <c r="B32" s="160">
        <f>'Cenários'!AW83</f>
        <v>2723</v>
      </c>
      <c r="C32" s="160" t="str">
        <f>'Cenários'!AX83</f>
        <v>APL</v>
      </c>
      <c r="D32" s="160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60" t="str">
        <f>'Cenários'!BE178</f>
        <v/>
      </c>
      <c r="J32" s="160" t="str">
        <f>'Cenários'!BF178</f>
        <v/>
      </c>
      <c r="K32" s="160" t="str">
        <f>'Cenários'!BG178</f>
        <v/>
      </c>
      <c r="L32" s="160" t="str">
        <f>'Cenários'!BH178</f>
        <v/>
      </c>
      <c r="M32" s="160" t="str">
        <f>'Cenários'!BI178</f>
        <v/>
      </c>
      <c r="N32" s="160" t="str">
        <f>'Cenários'!BJ178</f>
        <v/>
      </c>
      <c r="O32" s="160" t="str">
        <f>'Cenários'!BK178</f>
        <v>HSI</v>
      </c>
      <c r="P32" s="160" t="str">
        <f>'Cenários'!BL178</f>
        <v/>
      </c>
      <c r="Q32" s="160" t="str">
        <f>'Cenários'!BM178</f>
        <v/>
      </c>
      <c r="R32" s="160" t="str">
        <f>'Cenários'!BN178</f>
        <v/>
      </c>
      <c r="S32" s="160" t="str">
        <f>'Cenários'!BO178</f>
        <v/>
      </c>
      <c r="T32" s="160" t="str">
        <f>'Cenários'!BP178</f>
        <v/>
      </c>
      <c r="U32" s="160" t="str">
        <f>'Cenários'!BQ178</f>
        <v/>
      </c>
      <c r="V32" s="160" t="str">
        <f>'Cenários'!BR178</f>
        <v/>
      </c>
      <c r="W32" s="160" t="str">
        <f>'Cenários'!BS178</f>
        <v/>
      </c>
      <c r="X32" s="160" t="str">
        <f>'Cenários'!BT178</f>
        <v/>
      </c>
      <c r="Y32" s="160" t="str">
        <f>'Cenários'!BU178</f>
        <v/>
      </c>
      <c r="Z32" s="160" t="str">
        <f>'Cenários'!BV178</f>
        <v/>
      </c>
      <c r="AA32" s="160" t="str">
        <f>'Cenários'!BW178</f>
        <v/>
      </c>
      <c r="AB32" s="160" t="str">
        <f>'Cenários'!BX178</f>
        <v/>
      </c>
      <c r="AC32" s="160" t="str">
        <f>'Cenários'!BY178</f>
        <v/>
      </c>
      <c r="AD32" s="160" t="str">
        <f>'Cenários'!BZ178</f>
        <v/>
      </c>
      <c r="AE32" s="160" t="str">
        <f>'Cenários'!CA178</f>
        <v/>
      </c>
      <c r="AF32" s="160" t="str">
        <f>'Cenários'!CB178</f>
        <v/>
      </c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44"/>
    </row>
    <row r="33">
      <c r="A33" s="367" t="str">
        <f>'Cenários'!AV68</f>
        <v>PCE-PC1666</v>
      </c>
      <c r="B33" s="160">
        <f>'Cenários'!AW68</f>
        <v>2731</v>
      </c>
      <c r="C33" s="160" t="str">
        <f>'Cenários'!AX68</f>
        <v>APL</v>
      </c>
      <c r="D33" s="160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60" t="str">
        <f>'Cenários'!BE163</f>
        <v/>
      </c>
      <c r="J33" s="160" t="str">
        <f>'Cenários'!BF163</f>
        <v/>
      </c>
      <c r="K33" s="160" t="str">
        <f>'Cenários'!BG163</f>
        <v/>
      </c>
      <c r="L33" s="160" t="str">
        <f>'Cenários'!BH163</f>
        <v/>
      </c>
      <c r="M33" s="160" t="str">
        <f>'Cenários'!BI163</f>
        <v/>
      </c>
      <c r="N33" s="160" t="str">
        <f>'Cenários'!BJ163</f>
        <v/>
      </c>
      <c r="O33" s="160" t="str">
        <f>'Cenários'!BK163</f>
        <v/>
      </c>
      <c r="P33" s="160" t="str">
        <f>'Cenários'!BL163</f>
        <v/>
      </c>
      <c r="Q33" s="160" t="str">
        <f>'Cenários'!BM163</f>
        <v/>
      </c>
      <c r="R33" s="160" t="str">
        <f>'Cenários'!BN163</f>
        <v/>
      </c>
      <c r="S33" s="160" t="str">
        <f>'Cenários'!BO163</f>
        <v/>
      </c>
      <c r="T33" s="160" t="str">
        <f>'Cenários'!BP163</f>
        <v/>
      </c>
      <c r="U33" s="160" t="str">
        <f>'Cenários'!BQ163</f>
        <v/>
      </c>
      <c r="V33" s="160" t="str">
        <f>'Cenários'!BR163</f>
        <v/>
      </c>
      <c r="W33" s="160" t="str">
        <f>'Cenários'!BS163</f>
        <v/>
      </c>
      <c r="X33" s="160" t="str">
        <f>'Cenários'!BT163</f>
        <v/>
      </c>
      <c r="Y33" s="160" t="str">
        <f>'Cenários'!BU163</f>
        <v/>
      </c>
      <c r="Z33" s="160" t="str">
        <f>'Cenários'!BV163</f>
        <v/>
      </c>
      <c r="AA33" s="160" t="str">
        <f>'Cenários'!BW163</f>
        <v/>
      </c>
      <c r="AB33" s="160" t="str">
        <f>'Cenários'!BX163</f>
        <v/>
      </c>
      <c r="AC33" s="160" t="str">
        <f>'Cenários'!BY163</f>
        <v/>
      </c>
      <c r="AD33" s="160" t="str">
        <f>'Cenários'!BZ163</f>
        <v/>
      </c>
      <c r="AE33" s="160" t="str">
        <f>'Cenários'!CA163</f>
        <v/>
      </c>
      <c r="AF33" s="160" t="str">
        <f>'Cenários'!CB163</f>
        <v/>
      </c>
      <c r="AU33" s="44"/>
      <c r="AV33" s="44"/>
      <c r="AW33" s="44"/>
      <c r="AX33" s="44"/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44"/>
      <c r="BP33" s="44"/>
      <c r="BQ33" s="44"/>
      <c r="BR33" s="44"/>
      <c r="BS33" s="44"/>
      <c r="BT33" s="44"/>
      <c r="BU33" s="44"/>
      <c r="BV33" s="44"/>
      <c r="BW33" s="44"/>
      <c r="BX33" s="44"/>
      <c r="BY33" s="44"/>
      <c r="BZ33" s="44"/>
      <c r="CA33" s="44"/>
      <c r="CB33" s="44"/>
      <c r="CC33" s="44"/>
    </row>
    <row r="34" hidden="1">
      <c r="A34" s="367" t="str">
        <f>'Cenários'!AV79</f>
        <v>PCE-PC2050</v>
      </c>
      <c r="B34" s="160">
        <f>'Cenários'!AW79</f>
        <v>2702</v>
      </c>
      <c r="C34" s="160" t="str">
        <f>'Cenários'!AX79</f>
        <v>APL</v>
      </c>
      <c r="D34" s="160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60" t="str">
        <f>'Cenários'!BE174</f>
        <v/>
      </c>
      <c r="J34" s="160" t="str">
        <f>'Cenários'!BF174</f>
        <v/>
      </c>
      <c r="K34" s="160" t="str">
        <f>'Cenários'!BG174</f>
        <v/>
      </c>
      <c r="L34" s="160" t="str">
        <f>'Cenários'!BH174</f>
        <v/>
      </c>
      <c r="M34" s="160" t="str">
        <f>'Cenários'!BI174</f>
        <v/>
      </c>
      <c r="N34" s="160" t="str">
        <f>'Cenários'!BJ174</f>
        <v/>
      </c>
      <c r="O34" s="160" t="str">
        <f>'Cenários'!BK174</f>
        <v/>
      </c>
      <c r="P34" s="160" t="str">
        <f>'Cenários'!BL174</f>
        <v/>
      </c>
      <c r="Q34" s="160" t="str">
        <f>'Cenários'!BM174</f>
        <v/>
      </c>
      <c r="R34" s="160" t="str">
        <f>'Cenários'!BN174</f>
        <v/>
      </c>
      <c r="S34" s="160" t="str">
        <f>'Cenários'!BO174</f>
        <v/>
      </c>
      <c r="T34" s="160" t="str">
        <f>'Cenários'!BP174</f>
        <v/>
      </c>
      <c r="U34" s="160" t="str">
        <f>'Cenários'!BQ174</f>
        <v/>
      </c>
      <c r="V34" s="160" t="str">
        <f>'Cenários'!BR174</f>
        <v/>
      </c>
      <c r="W34" s="160" t="str">
        <f>'Cenários'!BS174</f>
        <v/>
      </c>
      <c r="X34" s="160" t="str">
        <f>'Cenários'!BT174</f>
        <v/>
      </c>
      <c r="Y34" s="160" t="str">
        <f>'Cenários'!BU174</f>
        <v/>
      </c>
      <c r="Z34" s="160" t="str">
        <f>'Cenários'!BV174</f>
        <v>HSI</v>
      </c>
      <c r="AA34" s="160" t="str">
        <f>'Cenários'!BW174</f>
        <v/>
      </c>
      <c r="AB34" s="160" t="str">
        <f>'Cenários'!BX174</f>
        <v/>
      </c>
      <c r="AC34" s="160" t="str">
        <f>'Cenários'!BY174</f>
        <v/>
      </c>
      <c r="AD34" s="160" t="str">
        <f>'Cenários'!BZ174</f>
        <v/>
      </c>
      <c r="AE34" s="160" t="str">
        <f>'Cenários'!CA174</f>
        <v/>
      </c>
      <c r="AF34" s="160" t="str">
        <f>'Cenários'!CB174</f>
        <v/>
      </c>
      <c r="AU34" s="44"/>
      <c r="AV34" s="44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  <c r="BJ34" s="44"/>
      <c r="BK34" s="44"/>
      <c r="BL34" s="44"/>
      <c r="BM34" s="44"/>
      <c r="BN34" s="44"/>
      <c r="BO34" s="44"/>
      <c r="BP34" s="44"/>
      <c r="BQ34" s="44"/>
      <c r="BR34" s="44"/>
      <c r="BS34" s="44"/>
      <c r="BT34" s="44"/>
      <c r="BU34" s="44"/>
      <c r="BV34" s="44"/>
      <c r="BW34" s="44"/>
      <c r="BX34" s="44"/>
      <c r="BY34" s="44"/>
      <c r="BZ34" s="44"/>
      <c r="CA34" s="44"/>
      <c r="CB34" s="44"/>
      <c r="CC34" s="44"/>
    </row>
    <row r="35">
      <c r="A35" s="367" t="str">
        <f>'Cenários'!AV66</f>
        <v>PCE-PC1570</v>
      </c>
      <c r="B35" s="160">
        <f>'Cenários'!AW66</f>
        <v>2737</v>
      </c>
      <c r="C35" s="160" t="str">
        <f>'Cenários'!AX66</f>
        <v>APL</v>
      </c>
      <c r="D35" s="160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60" t="str">
        <f>'Cenários'!BE161</f>
        <v/>
      </c>
      <c r="J35" s="160" t="str">
        <f>'Cenários'!BF161</f>
        <v/>
      </c>
      <c r="K35" s="160" t="str">
        <f>'Cenários'!BG161</f>
        <v/>
      </c>
      <c r="L35" s="160" t="str">
        <f>'Cenários'!BH161</f>
        <v/>
      </c>
      <c r="M35" s="160" t="str">
        <f>'Cenários'!BI161</f>
        <v/>
      </c>
      <c r="N35" s="160" t="str">
        <f>'Cenários'!BJ161</f>
        <v/>
      </c>
      <c r="O35" s="160" t="str">
        <f>'Cenários'!BK161</f>
        <v/>
      </c>
      <c r="P35" s="160" t="str">
        <f>'Cenários'!BL161</f>
        <v/>
      </c>
      <c r="Q35" s="160" t="str">
        <f>'Cenários'!BM161</f>
        <v/>
      </c>
      <c r="R35" s="160" t="str">
        <f>'Cenários'!BN161</f>
        <v/>
      </c>
      <c r="S35" s="160" t="str">
        <f>'Cenários'!BO161</f>
        <v/>
      </c>
      <c r="T35" s="160" t="str">
        <f>'Cenários'!BP161</f>
        <v/>
      </c>
      <c r="U35" s="160" t="str">
        <f>'Cenários'!BQ161</f>
        <v/>
      </c>
      <c r="V35" s="160" t="str">
        <f>'Cenários'!BR161</f>
        <v/>
      </c>
      <c r="W35" s="160" t="str">
        <f>'Cenários'!BS161</f>
        <v/>
      </c>
      <c r="X35" s="160" t="str">
        <f>'Cenários'!BT161</f>
        <v/>
      </c>
      <c r="Y35" s="160" t="str">
        <f>'Cenários'!BU161</f>
        <v/>
      </c>
      <c r="Z35" s="160" t="str">
        <f>'Cenários'!BV161</f>
        <v/>
      </c>
      <c r="AA35" s="160" t="str">
        <f>'Cenários'!BW161</f>
        <v/>
      </c>
      <c r="AB35" s="160" t="str">
        <f>'Cenários'!BX161</f>
        <v/>
      </c>
      <c r="AC35" s="160" t="str">
        <f>'Cenários'!BY161</f>
        <v/>
      </c>
      <c r="AD35" s="160" t="str">
        <f>'Cenários'!BZ161</f>
        <v/>
      </c>
      <c r="AE35" s="160" t="str">
        <f>'Cenários'!CA161</f>
        <v/>
      </c>
      <c r="AF35" s="160" t="str">
        <f>'Cenários'!CB161</f>
        <v/>
      </c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  <c r="BY35" s="44"/>
      <c r="BZ35" s="44"/>
      <c r="CA35" s="44"/>
      <c r="CB35" s="44"/>
      <c r="CC35" s="44"/>
    </row>
    <row r="36" hidden="1">
      <c r="A36" s="367" t="str">
        <f>'Cenários'!AV87</f>
        <v>PCE-PC2261</v>
      </c>
      <c r="B36" s="160">
        <f>'Cenários'!AW87</f>
        <v>2720</v>
      </c>
      <c r="C36" s="160" t="str">
        <f>'Cenários'!AX87</f>
        <v>APL</v>
      </c>
      <c r="D36" s="160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60" t="str">
        <f>'Cenários'!BE182</f>
        <v/>
      </c>
      <c r="J36" s="160" t="str">
        <f>'Cenários'!BF182</f>
        <v/>
      </c>
      <c r="K36" s="160" t="str">
        <f>'Cenários'!BG182</f>
        <v/>
      </c>
      <c r="L36" s="160" t="str">
        <f>'Cenários'!BH182</f>
        <v/>
      </c>
      <c r="M36" s="160" t="str">
        <f>'Cenários'!BI182</f>
        <v/>
      </c>
      <c r="N36" s="160" t="str">
        <f>'Cenários'!BJ182</f>
        <v/>
      </c>
      <c r="O36" s="160" t="str">
        <f>'Cenários'!BK182</f>
        <v/>
      </c>
      <c r="P36" s="160" t="str">
        <f>'Cenários'!BL182</f>
        <v/>
      </c>
      <c r="Q36" s="160" t="str">
        <f>'Cenários'!BM182</f>
        <v/>
      </c>
      <c r="R36" s="160" t="str">
        <f>'Cenários'!BN182</f>
        <v/>
      </c>
      <c r="S36" s="160" t="str">
        <f>'Cenários'!BO182</f>
        <v/>
      </c>
      <c r="T36" s="160" t="str">
        <f>'Cenários'!BP182</f>
        <v/>
      </c>
      <c r="U36" s="160" t="str">
        <f>'Cenários'!BQ182</f>
        <v/>
      </c>
      <c r="V36" s="160" t="str">
        <f>'Cenários'!BR182</f>
        <v/>
      </c>
      <c r="W36" s="160" t="str">
        <f>'Cenários'!BS182</f>
        <v/>
      </c>
      <c r="X36" s="160" t="str">
        <f>'Cenários'!BT182</f>
        <v/>
      </c>
      <c r="Y36" s="160" t="str">
        <f>'Cenários'!BU182</f>
        <v/>
      </c>
      <c r="Z36" s="160" t="str">
        <f>'Cenários'!BV182</f>
        <v/>
      </c>
      <c r="AA36" s="160" t="str">
        <f>'Cenários'!BW182</f>
        <v/>
      </c>
      <c r="AB36" s="160" t="str">
        <f>'Cenários'!BX182</f>
        <v/>
      </c>
      <c r="AC36" s="160" t="str">
        <f>'Cenários'!BY182</f>
        <v/>
      </c>
      <c r="AD36" s="160" t="str">
        <f>'Cenários'!BZ182</f>
        <v/>
      </c>
      <c r="AE36" s="160" t="str">
        <f>'Cenários'!CA182</f>
        <v/>
      </c>
      <c r="AF36" s="160" t="str">
        <f>'Cenários'!CB182</f>
        <v/>
      </c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44"/>
    </row>
    <row r="37">
      <c r="A37" s="367" t="str">
        <f>'Cenários'!AV76</f>
        <v>PCE-PC1868</v>
      </c>
      <c r="B37" s="160">
        <f>'Cenários'!AW76</f>
        <v>2704</v>
      </c>
      <c r="C37" s="160" t="str">
        <f>'Cenários'!AX76</f>
        <v>APL</v>
      </c>
      <c r="D37" s="160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60" t="str">
        <f>'Cenários'!BE171</f>
        <v>#DIV/0!</v>
      </c>
      <c r="J37" s="160" t="str">
        <f>'Cenários'!BF171</f>
        <v>#DIV/0!</v>
      </c>
      <c r="K37" s="160" t="str">
        <f>'Cenários'!BG171</f>
        <v>#DIV/0!</v>
      </c>
      <c r="L37" s="160" t="str">
        <f>'Cenários'!BH171</f>
        <v>#DIV/0!</v>
      </c>
      <c r="M37" s="160" t="str">
        <f>'Cenários'!BI171</f>
        <v>#DIV/0!</v>
      </c>
      <c r="N37" s="160" t="str">
        <f>'Cenários'!BJ171</f>
        <v>#DIV/0!</v>
      </c>
      <c r="O37" s="160" t="str">
        <f>'Cenários'!BK171</f>
        <v>#DIV/0!</v>
      </c>
      <c r="P37" s="160" t="str">
        <f>'Cenários'!BL171</f>
        <v>#DIV/0!</v>
      </c>
      <c r="Q37" s="160" t="str">
        <f>'Cenários'!BM171</f>
        <v>#DIV/0!</v>
      </c>
      <c r="R37" s="160" t="str">
        <f>'Cenários'!BN171</f>
        <v>#DIV/0!</v>
      </c>
      <c r="S37" s="160" t="str">
        <f>'Cenários'!BO171</f>
        <v>#DIV/0!</v>
      </c>
      <c r="T37" s="160" t="str">
        <f>'Cenários'!BP171</f>
        <v>#DIV/0!</v>
      </c>
      <c r="U37" s="160" t="str">
        <f>'Cenários'!BQ171</f>
        <v>#DIV/0!</v>
      </c>
      <c r="V37" s="160" t="str">
        <f>'Cenários'!BR171</f>
        <v>#DIV/0!</v>
      </c>
      <c r="W37" s="160" t="str">
        <f>'Cenários'!BS171</f>
        <v>#DIV/0!</v>
      </c>
      <c r="X37" s="160" t="str">
        <f>'Cenários'!BT171</f>
        <v>#DIV/0!</v>
      </c>
      <c r="Y37" s="160" t="str">
        <f>'Cenários'!BU171</f>
        <v>#DIV/0!</v>
      </c>
      <c r="Z37" s="160" t="str">
        <f>'Cenários'!BV171</f>
        <v>#DIV/0!</v>
      </c>
      <c r="AA37" s="160" t="str">
        <f>'Cenários'!BW171</f>
        <v>#DIV/0!</v>
      </c>
      <c r="AB37" s="160" t="str">
        <f>'Cenários'!BX171</f>
        <v>#DIV/0!</v>
      </c>
      <c r="AC37" s="160" t="str">
        <f>'Cenários'!BY171</f>
        <v>#DIV/0!</v>
      </c>
      <c r="AD37" s="160" t="str">
        <f>'Cenários'!BZ171</f>
        <v>#DIV/0!</v>
      </c>
      <c r="AE37" s="160" t="str">
        <f>'Cenários'!CA171</f>
        <v>#DIV/0!</v>
      </c>
      <c r="AF37" s="160" t="str">
        <f>'Cenários'!CB171</f>
        <v>#DIV/0!</v>
      </c>
      <c r="AU37" s="44"/>
      <c r="AV37" s="44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  <c r="BU37" s="44"/>
      <c r="BV37" s="44"/>
      <c r="BW37" s="44"/>
      <c r="BX37" s="44"/>
      <c r="BY37" s="44"/>
      <c r="BZ37" s="44"/>
      <c r="CA37" s="44"/>
      <c r="CB37" s="44"/>
      <c r="CC37" s="44"/>
    </row>
    <row r="38">
      <c r="A38" s="367" t="str">
        <f>'Cenários'!AV75</f>
        <v>PCE-PC1860</v>
      </c>
      <c r="B38" s="160">
        <f>'Cenários'!AW75</f>
        <v>2741</v>
      </c>
      <c r="C38" s="160" t="str">
        <f>'Cenários'!AX75</f>
        <v>REMOV</v>
      </c>
      <c r="D38" s="160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60" t="str">
        <f>'Cenários'!BE170</f>
        <v/>
      </c>
      <c r="J38" s="160" t="str">
        <f>'Cenários'!BF170</f>
        <v/>
      </c>
      <c r="K38" s="160" t="str">
        <f>'Cenários'!BG170</f>
        <v/>
      </c>
      <c r="L38" s="160" t="str">
        <f>'Cenários'!BH170</f>
        <v/>
      </c>
      <c r="M38" s="160" t="str">
        <f>'Cenários'!BI170</f>
        <v/>
      </c>
      <c r="N38" s="160" t="str">
        <f>'Cenários'!BJ170</f>
        <v/>
      </c>
      <c r="O38" s="160" t="str">
        <f>'Cenários'!BK170</f>
        <v/>
      </c>
      <c r="P38" s="160" t="str">
        <f>'Cenários'!BL170</f>
        <v/>
      </c>
      <c r="Q38" s="160" t="str">
        <f>'Cenários'!BM170</f>
        <v/>
      </c>
      <c r="R38" s="160" t="str">
        <f>'Cenários'!BN170</f>
        <v/>
      </c>
      <c r="S38" s="160" t="str">
        <f>'Cenários'!BO170</f>
        <v/>
      </c>
      <c r="T38" s="160" t="str">
        <f>'Cenários'!BP170</f>
        <v/>
      </c>
      <c r="U38" s="160" t="str">
        <f>'Cenários'!BQ170</f>
        <v/>
      </c>
      <c r="V38" s="160" t="str">
        <f>'Cenários'!BR170</f>
        <v/>
      </c>
      <c r="W38" s="160" t="str">
        <f>'Cenários'!BS170</f>
        <v/>
      </c>
      <c r="X38" s="160" t="str">
        <f>'Cenários'!BT170</f>
        <v/>
      </c>
      <c r="Y38" s="160" t="str">
        <f>'Cenários'!BU170</f>
        <v/>
      </c>
      <c r="Z38" s="160" t="str">
        <f>'Cenários'!BV170</f>
        <v/>
      </c>
      <c r="AA38" s="160" t="str">
        <f>'Cenários'!BW170</f>
        <v/>
      </c>
      <c r="AB38" s="160" t="str">
        <f>'Cenários'!BX170</f>
        <v/>
      </c>
      <c r="AC38" s="160" t="str">
        <f>'Cenários'!BY170</f>
        <v/>
      </c>
      <c r="AD38" s="160" t="str">
        <f>'Cenários'!BZ170</f>
        <v/>
      </c>
      <c r="AE38" s="160" t="str">
        <f>'Cenários'!CA170</f>
        <v/>
      </c>
      <c r="AF38" s="160" t="str">
        <f>'Cenários'!CB170</f>
        <v/>
      </c>
      <c r="AU38" s="44"/>
      <c r="AV38" s="44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44"/>
      <c r="BP38" s="44"/>
      <c r="BQ38" s="44"/>
      <c r="BR38" s="44"/>
      <c r="BS38" s="44"/>
      <c r="BT38" s="44"/>
      <c r="BU38" s="44"/>
      <c r="BV38" s="44"/>
      <c r="BW38" s="44"/>
      <c r="BX38" s="44"/>
      <c r="BY38" s="44"/>
      <c r="BZ38" s="44"/>
      <c r="CA38" s="44"/>
      <c r="CB38" s="44"/>
      <c r="CC38" s="44"/>
    </row>
    <row r="39">
      <c r="A39" s="367" t="str">
        <f>'Cenários'!AV62</f>
        <v>PCE-PC0863</v>
      </c>
      <c r="B39" s="160">
        <f>'Cenários'!AW62</f>
        <v>2702</v>
      </c>
      <c r="C39" s="160" t="str">
        <f>'Cenários'!AX62</f>
        <v>REQUIS</v>
      </c>
      <c r="D39" s="160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60" t="str">
        <f>'Cenários'!BE157</f>
        <v>#DIV/0!</v>
      </c>
      <c r="J39" s="160" t="str">
        <f>'Cenários'!BF157</f>
        <v>#DIV/0!</v>
      </c>
      <c r="K39" s="160" t="str">
        <f>'Cenários'!BG157</f>
        <v>#DIV/0!</v>
      </c>
      <c r="L39" s="160" t="str">
        <f>'Cenários'!BH157</f>
        <v>#DIV/0!</v>
      </c>
      <c r="M39" s="160" t="str">
        <f>'Cenários'!BI157</f>
        <v>#DIV/0!</v>
      </c>
      <c r="N39" s="160" t="str">
        <f>'Cenários'!BJ157</f>
        <v>#DIV/0!</v>
      </c>
      <c r="O39" s="160" t="str">
        <f>'Cenários'!BK157</f>
        <v>#DIV/0!</v>
      </c>
      <c r="P39" s="160" t="str">
        <f>'Cenários'!BL157</f>
        <v>#DIV/0!</v>
      </c>
      <c r="Q39" s="160" t="str">
        <f>'Cenários'!BM157</f>
        <v>#DIV/0!</v>
      </c>
      <c r="R39" s="160" t="str">
        <f>'Cenários'!BN157</f>
        <v>#DIV/0!</v>
      </c>
      <c r="S39" s="160" t="str">
        <f>'Cenários'!BO157</f>
        <v>#DIV/0!</v>
      </c>
      <c r="T39" s="160" t="str">
        <f>'Cenários'!BP157</f>
        <v>#DIV/0!</v>
      </c>
      <c r="U39" s="160" t="str">
        <f>'Cenários'!BQ157</f>
        <v>#DIV/0!</v>
      </c>
      <c r="V39" s="160" t="str">
        <f>'Cenários'!BR157</f>
        <v>#DIV/0!</v>
      </c>
      <c r="W39" s="160" t="str">
        <f>'Cenários'!BS157</f>
        <v>#DIV/0!</v>
      </c>
      <c r="X39" s="160" t="str">
        <f>'Cenários'!BT157</f>
        <v>#DIV/0!</v>
      </c>
      <c r="Y39" s="160" t="str">
        <f>'Cenários'!BU157</f>
        <v>#DIV/0!</v>
      </c>
      <c r="Z39" s="160" t="str">
        <f>'Cenários'!BV157</f>
        <v>#DIV/0!</v>
      </c>
      <c r="AA39" s="160" t="str">
        <f>'Cenários'!BW157</f>
        <v>#DIV/0!</v>
      </c>
      <c r="AB39" s="160" t="str">
        <f>'Cenários'!BX157</f>
        <v>#DIV/0!</v>
      </c>
      <c r="AC39" s="160" t="str">
        <f>'Cenários'!BY157</f>
        <v>#DIV/0!</v>
      </c>
      <c r="AD39" s="160" t="str">
        <f>'Cenários'!BZ157</f>
        <v>#DIV/0!</v>
      </c>
      <c r="AE39" s="160" t="str">
        <f>'Cenários'!CA157</f>
        <v>#DIV/0!</v>
      </c>
      <c r="AF39" s="160" t="str">
        <f>'Cenários'!CB157</f>
        <v>#DIV/0!</v>
      </c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44"/>
      <c r="BY39" s="44"/>
      <c r="BZ39" s="44"/>
      <c r="CA39" s="44"/>
      <c r="CB39" s="44"/>
      <c r="CC39" s="44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39"/>
      <c r="B41" s="139"/>
      <c r="C41" s="139"/>
      <c r="D41" s="139"/>
      <c r="E41" s="139"/>
      <c r="F41" s="139"/>
      <c r="G41" s="139"/>
      <c r="H41" s="139"/>
      <c r="I41" s="381"/>
      <c r="J41" s="381"/>
      <c r="K41" s="381"/>
      <c r="L41" s="381"/>
      <c r="M41" s="381"/>
    </row>
    <row r="42">
      <c r="A42" s="139"/>
      <c r="B42" s="139"/>
      <c r="C42" s="139"/>
      <c r="D42" s="139"/>
      <c r="E42" s="139"/>
      <c r="F42" s="139"/>
      <c r="G42" s="139"/>
      <c r="H42" s="139"/>
      <c r="I42" s="382"/>
      <c r="J42" s="382"/>
      <c r="K42" s="382"/>
      <c r="L42" s="382"/>
      <c r="M42" s="382"/>
    </row>
    <row r="43">
      <c r="A43" s="383"/>
      <c r="B43" s="384" t="s">
        <v>338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339</v>
      </c>
      <c r="B44" s="158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128</v>
      </c>
      <c r="AJ50" s="393" t="s">
        <v>0</v>
      </c>
      <c r="AK50" s="392" t="s">
        <v>129</v>
      </c>
      <c r="AL50" s="392" t="s">
        <v>130</v>
      </c>
      <c r="AM50" s="392" t="s">
        <v>131</v>
      </c>
      <c r="AN50" s="392" t="s">
        <v>132</v>
      </c>
      <c r="AO50" s="394" t="s">
        <v>133</v>
      </c>
      <c r="AP50" s="395" t="s">
        <v>6</v>
      </c>
      <c r="AQ50" s="395" t="s">
        <v>40</v>
      </c>
      <c r="AR50" s="395" t="s">
        <v>340</v>
      </c>
      <c r="AS50" s="395" t="s">
        <v>5</v>
      </c>
      <c r="AT50" s="395" t="s">
        <v>341</v>
      </c>
      <c r="AV50" s="396" t="s">
        <v>342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52">
        <v>8.8</v>
      </c>
      <c r="AJ51" s="160" t="s">
        <v>259</v>
      </c>
      <c r="AK51" s="160" t="s">
        <v>259</v>
      </c>
      <c r="AL51" s="52">
        <v>38.83</v>
      </c>
      <c r="AM51" s="285">
        <f t="shared" ref="AM51:AM68" si="1">COUNTIF(AT:AT,AK51)</f>
        <v>1</v>
      </c>
      <c r="AN51" s="400">
        <f t="shared" ref="AN51:AN52" si="2">AM51</f>
        <v>1</v>
      </c>
      <c r="AO51" s="116">
        <f t="shared" ref="AO51:AO68" si="3">(AL51/AN51)/(13-$AI$51)</f>
        <v>9.245238095</v>
      </c>
      <c r="AP51" s="401">
        <v>2702.0</v>
      </c>
      <c r="AQ51" s="402" t="s">
        <v>66</v>
      </c>
      <c r="AR51" s="402" t="s">
        <v>138</v>
      </c>
      <c r="AS51" s="402" t="s">
        <v>69</v>
      </c>
      <c r="AT51" s="402" t="s">
        <v>259</v>
      </c>
      <c r="AV51" s="30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60" t="s">
        <v>256</v>
      </c>
      <c r="AK52" s="160" t="s">
        <v>256</v>
      </c>
      <c r="AL52" s="52">
        <v>22.67</v>
      </c>
      <c r="AM52" s="285">
        <f t="shared" si="1"/>
        <v>1</v>
      </c>
      <c r="AN52" s="400">
        <f t="shared" si="2"/>
        <v>1</v>
      </c>
      <c r="AO52" s="116">
        <f t="shared" si="3"/>
        <v>5.397619048</v>
      </c>
      <c r="AP52" s="403">
        <v>2703.0</v>
      </c>
      <c r="AQ52" s="404" t="s">
        <v>66</v>
      </c>
      <c r="AR52" s="404" t="s">
        <v>138</v>
      </c>
      <c r="AS52" s="404" t="s">
        <v>77</v>
      </c>
      <c r="AT52" s="404" t="s">
        <v>256</v>
      </c>
      <c r="AV52" s="352" t="s">
        <v>14</v>
      </c>
      <c r="AW52" s="352" t="s">
        <v>274</v>
      </c>
      <c r="AX52" s="352" t="s">
        <v>54</v>
      </c>
      <c r="AY52" s="352" t="s">
        <v>129</v>
      </c>
      <c r="AZ52" s="405" t="s">
        <v>16</v>
      </c>
      <c r="BA52" s="406" t="s">
        <v>18</v>
      </c>
      <c r="BB52" s="407" t="s">
        <v>19</v>
      </c>
      <c r="BC52" s="405" t="s">
        <v>21</v>
      </c>
      <c r="BD52" s="405" t="s">
        <v>343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30" t="s">
        <v>75</v>
      </c>
      <c r="AK53" s="130" t="s">
        <v>104</v>
      </c>
      <c r="AL53" s="52">
        <v>934.5</v>
      </c>
      <c r="AM53" s="285">
        <f t="shared" si="1"/>
        <v>4</v>
      </c>
      <c r="AN53" s="52">
        <v>4.0</v>
      </c>
      <c r="AO53" s="116">
        <f t="shared" si="3"/>
        <v>55.625</v>
      </c>
      <c r="AP53" s="403">
        <v>2704.0</v>
      </c>
      <c r="AQ53" s="404">
        <v>3044000.0</v>
      </c>
      <c r="AR53" s="404" t="s">
        <v>136</v>
      </c>
      <c r="AS53" s="404" t="s">
        <v>86</v>
      </c>
      <c r="AT53" s="404" t="s">
        <v>104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85" t="str">
        <f t="shared" ref="BE53:BE96" si="8">IF(AND($BC53&gt;=-1000,$BC53&lt;1),$BD53,)</f>
        <v>#DIV/0!</v>
      </c>
      <c r="BF53" s="285" t="str">
        <f t="shared" ref="BF53:BF96" si="9">IF(AND($BC53&gt;=1,$BC53&lt;2),$BD53,)</f>
        <v>#DIV/0!</v>
      </c>
      <c r="BG53" s="285" t="str">
        <f t="shared" ref="BG53:BG96" si="10">IF(AND($BC53&gt;=2,$BC53&lt;3),$BD53,)</f>
        <v>#DIV/0!</v>
      </c>
      <c r="BH53" s="285" t="str">
        <f t="shared" ref="BH53:BH96" si="11">IF(AND($BC53&gt;=3,$BC53&lt;4),$BD53,)</f>
        <v>#DIV/0!</v>
      </c>
      <c r="BI53" s="285" t="str">
        <f t="shared" ref="BI53:BI96" si="12">IF(AND($BC53&gt;=4,$BC53&lt;5),$BD53,)</f>
        <v>#DIV/0!</v>
      </c>
      <c r="BJ53" s="285" t="str">
        <f t="shared" ref="BJ53:BJ96" si="13">IF(AND($BC53&gt;=5,$BC53&lt;6),$BD53,)</f>
        <v>#DIV/0!</v>
      </c>
      <c r="BK53" s="285" t="str">
        <f t="shared" ref="BK53:BK96" si="14">IF(AND($BC53&gt;=6,$BC53&lt;7),$BD53,)</f>
        <v>#DIV/0!</v>
      </c>
      <c r="BL53" s="285" t="str">
        <f t="shared" ref="BL53:BL96" si="15">IF(AND($BC53&gt;=7,$BC53&lt;8),$BD53,)</f>
        <v>#DIV/0!</v>
      </c>
      <c r="BM53" s="285" t="str">
        <f t="shared" ref="BM53:BM96" si="16">IF(AND($BC53&gt;=8,$BC53&lt;9),$BD53,)</f>
        <v>#DIV/0!</v>
      </c>
      <c r="BN53" s="285" t="str">
        <f t="shared" ref="BN53:BN96" si="17">IF(AND($BC53&gt;=9,$BC53&lt;10),$BD53,)</f>
        <v>#DIV/0!</v>
      </c>
      <c r="BO53" s="285" t="str">
        <f t="shared" ref="BO53:BO96" si="18">IF(AND($BC53&gt;=10,$BC53&lt;11),$BD53,)</f>
        <v>#DIV/0!</v>
      </c>
      <c r="BP53" s="285" t="str">
        <f t="shared" ref="BP53:BP96" si="19">IF(AND($BC53&gt;=11,$BC53&lt;12),$BD53,)</f>
        <v>#DIV/0!</v>
      </c>
      <c r="BQ53" s="285" t="str">
        <f t="shared" ref="BQ53:BQ96" si="20">IF(AND($BC53&gt;=12,$BC53&lt;13),$BD53,)</f>
        <v>#DIV/0!</v>
      </c>
      <c r="BR53" s="285" t="str">
        <f t="shared" ref="BR53:BR96" si="21">IF(AND($BC53&gt;=13,$BC53&lt;14),$BD53,)</f>
        <v>#DIV/0!</v>
      </c>
      <c r="BS53" s="285" t="str">
        <f t="shared" ref="BS53:BS96" si="22">IF(AND($BC53&gt;=14,$BC53&lt;15),$BD53,)</f>
        <v>#DIV/0!</v>
      </c>
      <c r="BT53" s="285" t="str">
        <f t="shared" ref="BT53:BT96" si="23">IF(AND($BC53&gt;=15,$BC53&lt;16),$BD53,)</f>
        <v>#DIV/0!</v>
      </c>
      <c r="BU53" s="285" t="str">
        <f t="shared" ref="BU53:BU96" si="24">IF(AND($BC53&gt;=16,$BC53&lt;17),$BD53,)</f>
        <v>#DIV/0!</v>
      </c>
      <c r="BV53" s="285" t="str">
        <f t="shared" ref="BV53:BV96" si="25">IF(AND($BC53&gt;=17,$BC53&lt;18),$BD53,)</f>
        <v>#DIV/0!</v>
      </c>
      <c r="BW53" s="285" t="str">
        <f t="shared" ref="BW53:BW96" si="26">IF(AND($BC53&gt;=18,$BC53&lt;19),$BD53,)</f>
        <v>#DIV/0!</v>
      </c>
      <c r="BX53" s="285" t="str">
        <f t="shared" ref="BX53:BX96" si="27">IF(AND($BC53&gt;=19,$BC53&lt;20),$BD53,)</f>
        <v>#DIV/0!</v>
      </c>
      <c r="BY53" s="285" t="str">
        <f t="shared" ref="BY53:BY96" si="28">IF(AND($BC53&gt;=20,$BC53&lt;21),$BD53,)</f>
        <v>#DIV/0!</v>
      </c>
      <c r="BZ53" s="285" t="str">
        <f t="shared" ref="BZ53:BZ96" si="29">IF(AND($BC53&gt;=21,$BC53&lt;22),$BD53,)</f>
        <v>#DIV/0!</v>
      </c>
      <c r="CA53" s="285" t="str">
        <f t="shared" ref="CA53:CA96" si="30">IF(AND($BC53&gt;=22,$BC53&lt;23),$BD53,)</f>
        <v>#DIV/0!</v>
      </c>
      <c r="CB53" s="285" t="str">
        <f t="shared" ref="CB53:CB96" si="31">IF(AND($BC53&gt;=23,$BC53&lt;24),$BD53,)</f>
        <v>#DIV/0!</v>
      </c>
      <c r="CC53" s="374"/>
    </row>
    <row r="54">
      <c r="M54" s="389"/>
      <c r="AI54" s="127"/>
      <c r="AJ54" s="160" t="s">
        <v>344</v>
      </c>
      <c r="AK54" s="160" t="s">
        <v>344</v>
      </c>
      <c r="AL54" s="52">
        <v>66.5</v>
      </c>
      <c r="AM54" s="285">
        <f t="shared" si="1"/>
        <v>0</v>
      </c>
      <c r="AN54" s="400">
        <f>AM54</f>
        <v>0</v>
      </c>
      <c r="AO54" s="116" t="str">
        <f t="shared" si="3"/>
        <v>#DIV/0!</v>
      </c>
      <c r="AP54" s="403">
        <v>2708.0</v>
      </c>
      <c r="AQ54" s="404">
        <v>3044000.0</v>
      </c>
      <c r="AR54" s="404" t="s">
        <v>136</v>
      </c>
      <c r="AS54" s="404" t="s">
        <v>60</v>
      </c>
      <c r="AT54" s="404" t="s">
        <v>104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85" t="str">
        <f t="shared" si="8"/>
        <v/>
      </c>
      <c r="BF54" s="285" t="str">
        <f t="shared" si="9"/>
        <v/>
      </c>
      <c r="BG54" s="285" t="str">
        <f t="shared" si="10"/>
        <v/>
      </c>
      <c r="BH54" s="285" t="str">
        <f t="shared" si="11"/>
        <v/>
      </c>
      <c r="BI54" s="285" t="str">
        <f t="shared" si="12"/>
        <v/>
      </c>
      <c r="BJ54" s="413" t="str">
        <f t="shared" si="13"/>
        <v>HSI</v>
      </c>
      <c r="BK54" s="285" t="str">
        <f t="shared" si="14"/>
        <v/>
      </c>
      <c r="BL54" s="285" t="str">
        <f t="shared" si="15"/>
        <v/>
      </c>
      <c r="BM54" s="413" t="str">
        <f t="shared" si="16"/>
        <v/>
      </c>
      <c r="BN54" s="285" t="str">
        <f t="shared" si="17"/>
        <v/>
      </c>
      <c r="BO54" s="285" t="str">
        <f t="shared" si="18"/>
        <v/>
      </c>
      <c r="BP54" s="285" t="str">
        <f t="shared" si="19"/>
        <v/>
      </c>
      <c r="BQ54" s="285" t="str">
        <f t="shared" si="20"/>
        <v/>
      </c>
      <c r="BR54" s="285" t="str">
        <f t="shared" si="21"/>
        <v/>
      </c>
      <c r="BS54" s="285" t="str">
        <f t="shared" si="22"/>
        <v/>
      </c>
      <c r="BT54" s="285" t="str">
        <f t="shared" si="23"/>
        <v/>
      </c>
      <c r="BU54" s="285" t="str">
        <f t="shared" si="24"/>
        <v/>
      </c>
      <c r="BV54" s="285" t="str">
        <f t="shared" si="25"/>
        <v/>
      </c>
      <c r="BW54" s="285" t="str">
        <f t="shared" si="26"/>
        <v/>
      </c>
      <c r="BX54" s="285" t="str">
        <f t="shared" si="27"/>
        <v/>
      </c>
      <c r="BY54" s="285" t="str">
        <f t="shared" si="28"/>
        <v/>
      </c>
      <c r="BZ54" s="285" t="str">
        <f t="shared" si="29"/>
        <v/>
      </c>
      <c r="CA54" s="285" t="str">
        <f t="shared" si="30"/>
        <v/>
      </c>
      <c r="CB54" s="285" t="str">
        <f t="shared" si="31"/>
        <v/>
      </c>
      <c r="CC54" s="374"/>
    </row>
    <row r="55">
      <c r="M55" s="389"/>
      <c r="AI55" s="399"/>
      <c r="AJ55" s="130" t="s">
        <v>142</v>
      </c>
      <c r="AK55" s="130" t="s">
        <v>115</v>
      </c>
      <c r="AL55" s="52">
        <v>0.5</v>
      </c>
      <c r="AM55" s="285">
        <f t="shared" si="1"/>
        <v>2</v>
      </c>
      <c r="AN55" s="52">
        <v>2.0</v>
      </c>
      <c r="AO55" s="116">
        <f t="shared" si="3"/>
        <v>0.05952380952</v>
      </c>
      <c r="AP55" s="403">
        <v>2709.0</v>
      </c>
      <c r="AQ55" s="404">
        <v>3044000.0</v>
      </c>
      <c r="AR55" s="404" t="s">
        <v>136</v>
      </c>
      <c r="AS55" s="404" t="s">
        <v>116</v>
      </c>
      <c r="AT55" s="404" t="s">
        <v>115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30" t="s">
        <v>80</v>
      </c>
      <c r="AK56" s="130" t="s">
        <v>107</v>
      </c>
      <c r="AL56" s="52">
        <v>92.16</v>
      </c>
      <c r="AM56" s="285">
        <f t="shared" si="1"/>
        <v>2</v>
      </c>
      <c r="AN56" s="400">
        <f>AM56</f>
        <v>2</v>
      </c>
      <c r="AO56" s="116">
        <f t="shared" si="3"/>
        <v>10.97142857</v>
      </c>
      <c r="AP56" s="403">
        <v>2719.0</v>
      </c>
      <c r="AQ56" s="404">
        <v>3044000.0</v>
      </c>
      <c r="AR56" s="404" t="s">
        <v>136</v>
      </c>
      <c r="AS56" s="404" t="s">
        <v>82</v>
      </c>
      <c r="AT56" s="404" t="s">
        <v>107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1"/>
      <c r="AJ57" s="160" t="s">
        <v>63</v>
      </c>
      <c r="AK57" s="160" t="s">
        <v>63</v>
      </c>
      <c r="AL57" s="52">
        <v>107.0</v>
      </c>
      <c r="AM57" s="285">
        <f t="shared" si="1"/>
        <v>1</v>
      </c>
      <c r="AN57" s="400">
        <v>1.0</v>
      </c>
      <c r="AO57" s="116">
        <f t="shared" si="3"/>
        <v>25.47619048</v>
      </c>
      <c r="AP57" s="403">
        <v>2720.0</v>
      </c>
      <c r="AQ57" s="404">
        <v>3044000.0</v>
      </c>
      <c r="AR57" s="404" t="s">
        <v>136</v>
      </c>
      <c r="AS57" s="404" t="s">
        <v>118</v>
      </c>
      <c r="AT57" s="404" t="s">
        <v>115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27"/>
      <c r="AJ58" s="130" t="s">
        <v>126</v>
      </c>
      <c r="AK58" s="130" t="s">
        <v>95</v>
      </c>
      <c r="AL58" s="52">
        <v>51.33</v>
      </c>
      <c r="AM58" s="285">
        <f t="shared" si="1"/>
        <v>1</v>
      </c>
      <c r="AN58" s="400">
        <v>1.0</v>
      </c>
      <c r="AO58" s="116">
        <f t="shared" si="3"/>
        <v>12.22142857</v>
      </c>
      <c r="AP58" s="403">
        <v>2722.0</v>
      </c>
      <c r="AQ58" s="404">
        <v>3044000.0</v>
      </c>
      <c r="AR58" s="404" t="s">
        <v>136</v>
      </c>
      <c r="AS58" s="404" t="s">
        <v>110</v>
      </c>
      <c r="AT58" s="404" t="s">
        <v>107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30" t="s">
        <v>117</v>
      </c>
      <c r="AK59" s="130" t="s">
        <v>88</v>
      </c>
      <c r="AL59" s="52">
        <v>243.83</v>
      </c>
      <c r="AM59" s="285">
        <f t="shared" si="1"/>
        <v>3</v>
      </c>
      <c r="AN59" s="400">
        <f>AM59</f>
        <v>3</v>
      </c>
      <c r="AO59" s="116">
        <f t="shared" si="3"/>
        <v>19.3515873</v>
      </c>
      <c r="AP59" s="403">
        <v>2723.0</v>
      </c>
      <c r="AQ59" s="404">
        <v>3044000.0</v>
      </c>
      <c r="AR59" s="404" t="s">
        <v>136</v>
      </c>
      <c r="AS59" s="404" t="s">
        <v>71</v>
      </c>
      <c r="AT59" s="404" t="s">
        <v>63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85" t="str">
        <f t="shared" si="8"/>
        <v/>
      </c>
      <c r="BF59" s="285" t="str">
        <f t="shared" si="9"/>
        <v/>
      </c>
      <c r="BG59" s="285" t="str">
        <f t="shared" si="10"/>
        <v/>
      </c>
      <c r="BH59" s="285" t="str">
        <f t="shared" si="11"/>
        <v/>
      </c>
      <c r="BI59" s="285" t="str">
        <f t="shared" si="12"/>
        <v/>
      </c>
      <c r="BJ59" s="285" t="str">
        <f t="shared" si="13"/>
        <v/>
      </c>
      <c r="BK59" s="285" t="str">
        <f t="shared" si="14"/>
        <v/>
      </c>
      <c r="BL59" s="285" t="str">
        <f t="shared" si="15"/>
        <v/>
      </c>
      <c r="BM59" s="285" t="str">
        <f t="shared" si="16"/>
        <v/>
      </c>
      <c r="BN59" s="285" t="str">
        <f t="shared" si="17"/>
        <v/>
      </c>
      <c r="BO59" s="285" t="str">
        <f t="shared" si="18"/>
        <v/>
      </c>
      <c r="BP59" s="285" t="str">
        <f t="shared" si="19"/>
        <v/>
      </c>
      <c r="BQ59" s="285" t="str">
        <f t="shared" si="20"/>
        <v/>
      </c>
      <c r="BR59" s="285" t="str">
        <f t="shared" si="21"/>
        <v/>
      </c>
      <c r="BS59" s="285" t="str">
        <f t="shared" si="22"/>
        <v/>
      </c>
      <c r="BT59" s="285" t="str">
        <f t="shared" si="23"/>
        <v/>
      </c>
      <c r="BU59" s="285" t="str">
        <f t="shared" si="24"/>
        <v/>
      </c>
      <c r="BV59" s="285" t="str">
        <f t="shared" si="25"/>
        <v/>
      </c>
      <c r="BW59" s="285" t="str">
        <f t="shared" si="26"/>
        <v/>
      </c>
      <c r="BX59" s="285" t="str">
        <f t="shared" si="27"/>
        <v/>
      </c>
      <c r="BY59" s="285" t="str">
        <f t="shared" si="28"/>
        <v/>
      </c>
      <c r="BZ59" s="285" t="str">
        <f t="shared" si="29"/>
        <v/>
      </c>
      <c r="CA59" s="285" t="str">
        <f t="shared" si="30"/>
        <v/>
      </c>
      <c r="CB59" s="285" t="str">
        <f t="shared" si="31"/>
        <v/>
      </c>
      <c r="CC59" s="374"/>
    </row>
    <row r="60">
      <c r="M60" s="389"/>
      <c r="AI60" s="399"/>
      <c r="AJ60" s="130" t="s">
        <v>102</v>
      </c>
      <c r="AK60" s="130" t="s">
        <v>12</v>
      </c>
      <c r="AL60" s="52">
        <v>55.58</v>
      </c>
      <c r="AM60" s="285">
        <f t="shared" si="1"/>
        <v>3</v>
      </c>
      <c r="AN60" s="400">
        <v>3.0</v>
      </c>
      <c r="AO60" s="116">
        <f t="shared" si="3"/>
        <v>4.411111111</v>
      </c>
      <c r="AP60" s="403">
        <v>2727.0</v>
      </c>
      <c r="AQ60" s="404">
        <v>3044000.0</v>
      </c>
      <c r="AR60" s="404" t="s">
        <v>136</v>
      </c>
      <c r="AS60" s="404" t="s">
        <v>144</v>
      </c>
      <c r="AT60" s="404" t="s">
        <v>95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0"/>
      <c r="AJ61" s="160" t="s">
        <v>345</v>
      </c>
      <c r="AK61" s="160" t="s">
        <v>345</v>
      </c>
      <c r="AL61" s="52">
        <v>0.5</v>
      </c>
      <c r="AM61" s="285">
        <f t="shared" si="1"/>
        <v>1</v>
      </c>
      <c r="AN61" s="400">
        <f t="shared" ref="AN61:AN64" si="32">AM61</f>
        <v>1</v>
      </c>
      <c r="AO61" s="116">
        <f t="shared" si="3"/>
        <v>0.119047619</v>
      </c>
      <c r="AP61" s="403">
        <v>2728.0</v>
      </c>
      <c r="AQ61" s="404">
        <v>3044000.0</v>
      </c>
      <c r="AR61" s="404" t="s">
        <v>136</v>
      </c>
      <c r="AS61" s="404" t="s">
        <v>135</v>
      </c>
      <c r="AT61" s="404" t="s">
        <v>104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0"/>
      <c r="AJ62" s="160" t="s">
        <v>150</v>
      </c>
      <c r="AK62" s="160" t="s">
        <v>150</v>
      </c>
      <c r="AL62" s="52">
        <v>6.0</v>
      </c>
      <c r="AM62" s="285">
        <f t="shared" si="1"/>
        <v>1</v>
      </c>
      <c r="AN62" s="400">
        <f t="shared" si="32"/>
        <v>1</v>
      </c>
      <c r="AO62" s="116">
        <f t="shared" si="3"/>
        <v>1.428571429</v>
      </c>
      <c r="AP62" s="403">
        <v>2729.0</v>
      </c>
      <c r="AQ62" s="404">
        <v>3044000.0</v>
      </c>
      <c r="AR62" s="404" t="s">
        <v>136</v>
      </c>
      <c r="AS62" s="404" t="s">
        <v>166</v>
      </c>
      <c r="AT62" s="404" t="s">
        <v>104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85" t="str">
        <f t="shared" si="8"/>
        <v>#DIV/0!</v>
      </c>
      <c r="BF62" s="285" t="str">
        <f t="shared" si="9"/>
        <v>#DIV/0!</v>
      </c>
      <c r="BG62" s="285" t="str">
        <f t="shared" si="10"/>
        <v>#DIV/0!</v>
      </c>
      <c r="BH62" s="285" t="str">
        <f t="shared" si="11"/>
        <v>#DIV/0!</v>
      </c>
      <c r="BI62" s="285" t="str">
        <f t="shared" si="12"/>
        <v>#DIV/0!</v>
      </c>
      <c r="BJ62" s="285" t="str">
        <f t="shared" si="13"/>
        <v>#DIV/0!</v>
      </c>
      <c r="BK62" s="285" t="str">
        <f t="shared" si="14"/>
        <v>#DIV/0!</v>
      </c>
      <c r="BL62" s="285" t="str">
        <f t="shared" si="15"/>
        <v>#DIV/0!</v>
      </c>
      <c r="BM62" s="285" t="str">
        <f t="shared" si="16"/>
        <v>#DIV/0!</v>
      </c>
      <c r="BN62" s="285" t="str">
        <f t="shared" si="17"/>
        <v>#DIV/0!</v>
      </c>
      <c r="BO62" s="285" t="str">
        <f t="shared" si="18"/>
        <v>#DIV/0!</v>
      </c>
      <c r="BP62" s="285" t="str">
        <f t="shared" si="19"/>
        <v>#DIV/0!</v>
      </c>
      <c r="BQ62" s="285" t="str">
        <f t="shared" si="20"/>
        <v>#DIV/0!</v>
      </c>
      <c r="BR62" s="285" t="str">
        <f t="shared" si="21"/>
        <v>#DIV/0!</v>
      </c>
      <c r="BS62" s="285" t="str">
        <f t="shared" si="22"/>
        <v>#DIV/0!</v>
      </c>
      <c r="BT62" s="285" t="str">
        <f t="shared" si="23"/>
        <v>#DIV/0!</v>
      </c>
      <c r="BU62" s="285" t="str">
        <f t="shared" si="24"/>
        <v>#DIV/0!</v>
      </c>
      <c r="BV62" s="285" t="str">
        <f t="shared" si="25"/>
        <v>#DIV/0!</v>
      </c>
      <c r="BW62" s="285" t="str">
        <f t="shared" si="26"/>
        <v>#DIV/0!</v>
      </c>
      <c r="BX62" s="285" t="str">
        <f t="shared" si="27"/>
        <v>#DIV/0!</v>
      </c>
      <c r="BY62" s="285" t="str">
        <f t="shared" si="28"/>
        <v>#DIV/0!</v>
      </c>
      <c r="BZ62" s="285" t="str">
        <f t="shared" si="29"/>
        <v>#DIV/0!</v>
      </c>
      <c r="CA62" s="285" t="str">
        <f t="shared" si="30"/>
        <v>#DIV/0!</v>
      </c>
      <c r="CB62" s="285" t="str">
        <f t="shared" si="31"/>
        <v>#DIV/0!</v>
      </c>
      <c r="CC62" s="374"/>
    </row>
    <row r="63">
      <c r="M63" s="389"/>
      <c r="AI63" s="381"/>
      <c r="AJ63" s="130" t="s">
        <v>90</v>
      </c>
      <c r="AK63" s="130" t="s">
        <v>73</v>
      </c>
      <c r="AL63" s="52">
        <v>40.08</v>
      </c>
      <c r="AM63" s="285">
        <f t="shared" si="1"/>
        <v>1</v>
      </c>
      <c r="AN63" s="400">
        <f t="shared" si="32"/>
        <v>1</v>
      </c>
      <c r="AO63" s="116">
        <f t="shared" si="3"/>
        <v>9.542857143</v>
      </c>
      <c r="AP63" s="403">
        <v>2731.0</v>
      </c>
      <c r="AQ63" s="404">
        <v>3044000.0</v>
      </c>
      <c r="AR63" s="404" t="s">
        <v>136</v>
      </c>
      <c r="AS63" s="404" t="s">
        <v>152</v>
      </c>
      <c r="AT63" s="404" t="s">
        <v>88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0"/>
      <c r="AJ64" s="130" t="s">
        <v>140</v>
      </c>
      <c r="AK64" s="130" t="s">
        <v>113</v>
      </c>
      <c r="AL64" s="52">
        <v>0.5</v>
      </c>
      <c r="AM64" s="285">
        <f t="shared" si="1"/>
        <v>1</v>
      </c>
      <c r="AN64" s="400">
        <f t="shared" si="32"/>
        <v>1</v>
      </c>
      <c r="AO64" s="116">
        <f t="shared" si="3"/>
        <v>0.119047619</v>
      </c>
      <c r="AP64" s="403">
        <v>2733.0</v>
      </c>
      <c r="AQ64" s="404">
        <v>3044000.0</v>
      </c>
      <c r="AR64" s="404" t="s">
        <v>136</v>
      </c>
      <c r="AS64" s="404" t="s">
        <v>91</v>
      </c>
      <c r="AT64" s="404" t="s">
        <v>88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0"/>
      <c r="AJ65" s="160" t="s">
        <v>85</v>
      </c>
      <c r="AK65" s="160" t="s">
        <v>85</v>
      </c>
      <c r="AL65" s="52">
        <v>22.0</v>
      </c>
      <c r="AM65" s="285">
        <f t="shared" si="1"/>
        <v>0</v>
      </c>
      <c r="AN65" s="131">
        <v>0.0</v>
      </c>
      <c r="AO65" s="116" t="str">
        <f t="shared" si="3"/>
        <v>#DIV/0!</v>
      </c>
      <c r="AP65" s="403">
        <v>2736.0</v>
      </c>
      <c r="AQ65" s="404">
        <v>3044000.0</v>
      </c>
      <c r="AR65" s="404" t="s">
        <v>136</v>
      </c>
      <c r="AS65" s="404" t="s">
        <v>121</v>
      </c>
      <c r="AT65" s="404" t="s">
        <v>12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44"/>
      <c r="AJ66" s="160" t="s">
        <v>320</v>
      </c>
      <c r="AK66" s="160" t="s">
        <v>320</v>
      </c>
      <c r="AL66" s="52">
        <v>0.5</v>
      </c>
      <c r="AM66" s="285">
        <f t="shared" si="1"/>
        <v>0</v>
      </c>
      <c r="AN66" s="400">
        <f>AM66</f>
        <v>0</v>
      </c>
      <c r="AO66" s="116" t="str">
        <f t="shared" si="3"/>
        <v>#DIV/0!</v>
      </c>
      <c r="AP66" s="403">
        <v>2737.0</v>
      </c>
      <c r="AQ66" s="404">
        <v>3044000.0</v>
      </c>
      <c r="AR66" s="404" t="s">
        <v>136</v>
      </c>
      <c r="AS66" s="404" t="s">
        <v>26</v>
      </c>
      <c r="AT66" s="404" t="s">
        <v>12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44"/>
      <c r="AJ67" s="130" t="s">
        <v>64</v>
      </c>
      <c r="AK67" s="130" t="s">
        <v>64</v>
      </c>
      <c r="AL67" s="131">
        <v>0.0</v>
      </c>
      <c r="AM67" s="285">
        <f t="shared" si="1"/>
        <v>0</v>
      </c>
      <c r="AN67" s="131">
        <v>0.0</v>
      </c>
      <c r="AO67" s="116" t="str">
        <f t="shared" si="3"/>
        <v>#DIV/0!</v>
      </c>
      <c r="AP67" s="403">
        <v>2738.0</v>
      </c>
      <c r="AQ67" s="404">
        <v>3044000.0</v>
      </c>
      <c r="AR67" s="404" t="s">
        <v>136</v>
      </c>
      <c r="AS67" s="404" t="s">
        <v>59</v>
      </c>
      <c r="AT67" s="404" t="s">
        <v>345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85" t="str">
        <f t="shared" si="8"/>
        <v>#DIV/0!</v>
      </c>
      <c r="BF67" s="285" t="str">
        <f t="shared" si="9"/>
        <v>#DIV/0!</v>
      </c>
      <c r="BG67" s="285" t="str">
        <f t="shared" si="10"/>
        <v>#DIV/0!</v>
      </c>
      <c r="BH67" s="285" t="str">
        <f t="shared" si="11"/>
        <v>#DIV/0!</v>
      </c>
      <c r="BI67" s="285" t="str">
        <f t="shared" si="12"/>
        <v>#DIV/0!</v>
      </c>
      <c r="BJ67" s="285" t="str">
        <f t="shared" si="13"/>
        <v>#DIV/0!</v>
      </c>
      <c r="BK67" s="285" t="str">
        <f t="shared" si="14"/>
        <v>#DIV/0!</v>
      </c>
      <c r="BL67" s="285" t="str">
        <f t="shared" si="15"/>
        <v>#DIV/0!</v>
      </c>
      <c r="BM67" s="285" t="str">
        <f t="shared" si="16"/>
        <v>#DIV/0!</v>
      </c>
      <c r="BN67" s="285" t="str">
        <f t="shared" si="17"/>
        <v>#DIV/0!</v>
      </c>
      <c r="BO67" s="285" t="str">
        <f t="shared" si="18"/>
        <v>#DIV/0!</v>
      </c>
      <c r="BP67" s="285" t="str">
        <f t="shared" si="19"/>
        <v>#DIV/0!</v>
      </c>
      <c r="BQ67" s="285" t="str">
        <f t="shared" si="20"/>
        <v>#DIV/0!</v>
      </c>
      <c r="BR67" s="285" t="str">
        <f t="shared" si="21"/>
        <v>#DIV/0!</v>
      </c>
      <c r="BS67" s="285" t="str">
        <f t="shared" si="22"/>
        <v>#DIV/0!</v>
      </c>
      <c r="BT67" s="285" t="str">
        <f t="shared" si="23"/>
        <v>#DIV/0!</v>
      </c>
      <c r="BU67" s="285" t="str">
        <f t="shared" si="24"/>
        <v>#DIV/0!</v>
      </c>
      <c r="BV67" s="285" t="str">
        <f t="shared" si="25"/>
        <v>#DIV/0!</v>
      </c>
      <c r="BW67" s="285" t="str">
        <f t="shared" si="26"/>
        <v>#DIV/0!</v>
      </c>
      <c r="BX67" s="285" t="str">
        <f t="shared" si="27"/>
        <v>#DIV/0!</v>
      </c>
      <c r="BY67" s="285" t="str">
        <f t="shared" si="28"/>
        <v>#DIV/0!</v>
      </c>
      <c r="BZ67" s="285" t="str">
        <f t="shared" si="29"/>
        <v>#DIV/0!</v>
      </c>
      <c r="CA67" s="285" t="str">
        <f t="shared" si="30"/>
        <v>#DIV/0!</v>
      </c>
      <c r="CB67" s="285" t="str">
        <f t="shared" si="31"/>
        <v>#DIV/0!</v>
      </c>
      <c r="CC67" s="374"/>
    </row>
    <row r="68">
      <c r="M68" s="389"/>
      <c r="AI68" s="44"/>
      <c r="AJ68" s="130" t="s">
        <v>346</v>
      </c>
      <c r="AK68" s="130" t="s">
        <v>346</v>
      </c>
      <c r="AL68" s="52">
        <v>0.0</v>
      </c>
      <c r="AM68" s="285">
        <f t="shared" si="1"/>
        <v>0</v>
      </c>
      <c r="AN68" s="400">
        <f>AM68</f>
        <v>0</v>
      </c>
      <c r="AO68" s="116" t="str">
        <f t="shared" si="3"/>
        <v>#DIV/0!</v>
      </c>
      <c r="AP68" s="403">
        <v>2739.0</v>
      </c>
      <c r="AQ68" s="404">
        <v>3044000.0</v>
      </c>
      <c r="AR68" s="404" t="s">
        <v>136</v>
      </c>
      <c r="AS68" s="404" t="s">
        <v>94</v>
      </c>
      <c r="AT68" s="404" t="s">
        <v>88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44"/>
      <c r="AL69" s="44"/>
      <c r="AM69" s="44">
        <f t="shared" ref="AM69:AN69" si="33">SUM(AM51:AM68)</f>
        <v>22</v>
      </c>
      <c r="AN69" s="44">
        <f t="shared" si="33"/>
        <v>22</v>
      </c>
      <c r="AO69" s="44"/>
      <c r="AP69" s="403">
        <v>2740.0</v>
      </c>
      <c r="AQ69" s="404">
        <v>3044000.0</v>
      </c>
      <c r="AR69" s="404" t="s">
        <v>136</v>
      </c>
      <c r="AS69" s="404" t="s">
        <v>103</v>
      </c>
      <c r="AT69" s="404" t="s">
        <v>12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44"/>
      <c r="AL70" s="44"/>
      <c r="AM70" s="44"/>
      <c r="AN70" s="44"/>
      <c r="AO70" s="44"/>
      <c r="AP70" s="403">
        <v>2741.0</v>
      </c>
      <c r="AQ70" s="404">
        <v>3044000.0</v>
      </c>
      <c r="AR70" s="404" t="s">
        <v>136</v>
      </c>
      <c r="AS70" s="404" t="s">
        <v>160</v>
      </c>
      <c r="AT70" s="404" t="s">
        <v>150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44"/>
      <c r="AJ71" s="44"/>
      <c r="AK71" s="44"/>
      <c r="AL71" s="44"/>
      <c r="AM71" s="44"/>
      <c r="AN71" s="44"/>
      <c r="AO71" s="44"/>
      <c r="AP71" s="403">
        <v>2742.0</v>
      </c>
      <c r="AQ71" s="404">
        <v>3044000.0</v>
      </c>
      <c r="AR71" s="404" t="s">
        <v>136</v>
      </c>
      <c r="AS71" s="404" t="s">
        <v>162</v>
      </c>
      <c r="AT71" s="404" t="s">
        <v>73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44"/>
      <c r="AJ72" s="44"/>
      <c r="AK72" s="44"/>
      <c r="AL72" s="44"/>
      <c r="AM72" s="44"/>
      <c r="AN72" s="44"/>
      <c r="AO72" s="44"/>
      <c r="AP72" s="421">
        <v>2743.0</v>
      </c>
      <c r="AQ72" s="422">
        <v>3044000.0</v>
      </c>
      <c r="AR72" s="422" t="s">
        <v>136</v>
      </c>
      <c r="AS72" s="422" t="s">
        <v>114</v>
      </c>
      <c r="AT72" s="422" t="s">
        <v>113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85" t="str">
        <f t="shared" si="8"/>
        <v>#DIV/0!</v>
      </c>
      <c r="BF76" s="285" t="str">
        <f t="shared" si="9"/>
        <v>#DIV/0!</v>
      </c>
      <c r="BG76" s="285" t="str">
        <f t="shared" si="10"/>
        <v>#DIV/0!</v>
      </c>
      <c r="BH76" s="285" t="str">
        <f t="shared" si="11"/>
        <v>#DIV/0!</v>
      </c>
      <c r="BI76" s="285" t="str">
        <f t="shared" si="12"/>
        <v>#DIV/0!</v>
      </c>
      <c r="BJ76" s="285" t="str">
        <f t="shared" si="13"/>
        <v>#DIV/0!</v>
      </c>
      <c r="BK76" s="285" t="str">
        <f t="shared" si="14"/>
        <v>#DIV/0!</v>
      </c>
      <c r="BL76" s="285" t="str">
        <f t="shared" si="15"/>
        <v>#DIV/0!</v>
      </c>
      <c r="BM76" s="285" t="str">
        <f t="shared" si="16"/>
        <v>#DIV/0!</v>
      </c>
      <c r="BN76" s="285" t="str">
        <f t="shared" si="17"/>
        <v>#DIV/0!</v>
      </c>
      <c r="BO76" s="285" t="str">
        <f t="shared" si="18"/>
        <v>#DIV/0!</v>
      </c>
      <c r="BP76" s="285" t="str">
        <f t="shared" si="19"/>
        <v>#DIV/0!</v>
      </c>
      <c r="BQ76" s="285" t="str">
        <f t="shared" si="20"/>
        <v>#DIV/0!</v>
      </c>
      <c r="BR76" s="285" t="str">
        <f t="shared" si="21"/>
        <v>#DIV/0!</v>
      </c>
      <c r="BS76" s="285" t="str">
        <f t="shared" si="22"/>
        <v>#DIV/0!</v>
      </c>
      <c r="BT76" s="285" t="str">
        <f t="shared" si="23"/>
        <v>#DIV/0!</v>
      </c>
      <c r="BU76" s="285" t="str">
        <f t="shared" si="24"/>
        <v>#DIV/0!</v>
      </c>
      <c r="BV76" s="285" t="str">
        <f t="shared" si="25"/>
        <v>#DIV/0!</v>
      </c>
      <c r="BW76" s="285" t="str">
        <f t="shared" si="26"/>
        <v>#DIV/0!</v>
      </c>
      <c r="BX76" s="285" t="str">
        <f t="shared" si="27"/>
        <v>#DIV/0!</v>
      </c>
      <c r="BY76" s="285" t="str">
        <f t="shared" si="28"/>
        <v>#DIV/0!</v>
      </c>
      <c r="BZ76" s="285" t="str">
        <f t="shared" si="29"/>
        <v>#DIV/0!</v>
      </c>
      <c r="CA76" s="285" t="str">
        <f t="shared" si="30"/>
        <v>#DIV/0!</v>
      </c>
      <c r="CB76" s="285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85" t="str">
        <f t="shared" si="8"/>
        <v/>
      </c>
      <c r="BF78" s="285" t="str">
        <f t="shared" si="9"/>
        <v/>
      </c>
      <c r="BG78" s="285" t="str">
        <f t="shared" si="10"/>
        <v/>
      </c>
      <c r="BH78" s="285" t="str">
        <f t="shared" si="11"/>
        <v/>
      </c>
      <c r="BI78" s="285" t="str">
        <f t="shared" si="12"/>
        <v/>
      </c>
      <c r="BJ78" s="285" t="str">
        <f t="shared" si="13"/>
        <v/>
      </c>
      <c r="BK78" s="285" t="str">
        <f t="shared" si="14"/>
        <v/>
      </c>
      <c r="BL78" s="285" t="str">
        <f t="shared" si="15"/>
        <v/>
      </c>
      <c r="BM78" s="285" t="str">
        <f t="shared" si="16"/>
        <v/>
      </c>
      <c r="BN78" s="285" t="str">
        <f t="shared" si="17"/>
        <v/>
      </c>
      <c r="BO78" s="285" t="str">
        <f t="shared" si="18"/>
        <v/>
      </c>
      <c r="BP78" s="285" t="str">
        <f t="shared" si="19"/>
        <v/>
      </c>
      <c r="BQ78" s="413" t="str">
        <f t="shared" si="20"/>
        <v>HSI</v>
      </c>
      <c r="BR78" s="285" t="str">
        <f t="shared" si="21"/>
        <v/>
      </c>
      <c r="BS78" s="285" t="str">
        <f t="shared" si="22"/>
        <v/>
      </c>
      <c r="BT78" s="285" t="str">
        <f t="shared" si="23"/>
        <v/>
      </c>
      <c r="BU78" s="285" t="str">
        <f t="shared" si="24"/>
        <v/>
      </c>
      <c r="BV78" s="285" t="str">
        <f t="shared" si="25"/>
        <v/>
      </c>
      <c r="BW78" s="285" t="str">
        <f t="shared" si="26"/>
        <v/>
      </c>
      <c r="BX78" s="285" t="str">
        <f t="shared" si="27"/>
        <v/>
      </c>
      <c r="BY78" s="285" t="str">
        <f t="shared" si="28"/>
        <v/>
      </c>
      <c r="BZ78" s="285" t="str">
        <f t="shared" si="29"/>
        <v/>
      </c>
      <c r="CA78" s="285" t="str">
        <f t="shared" si="30"/>
        <v/>
      </c>
      <c r="CB78" s="285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85" t="str">
        <f t="shared" si="8"/>
        <v/>
      </c>
      <c r="BF79" s="285" t="str">
        <f t="shared" si="9"/>
        <v/>
      </c>
      <c r="BG79" s="285" t="str">
        <f t="shared" si="10"/>
        <v/>
      </c>
      <c r="BH79" s="285" t="str">
        <f t="shared" si="11"/>
        <v/>
      </c>
      <c r="BI79" s="285" t="str">
        <f t="shared" si="12"/>
        <v/>
      </c>
      <c r="BJ79" s="285" t="str">
        <f t="shared" si="13"/>
        <v/>
      </c>
      <c r="BK79" s="285" t="str">
        <f t="shared" si="14"/>
        <v/>
      </c>
      <c r="BL79" s="285" t="str">
        <f t="shared" si="15"/>
        <v/>
      </c>
      <c r="BM79" s="285" t="str">
        <f t="shared" si="16"/>
        <v/>
      </c>
      <c r="BN79" s="413" t="str">
        <f t="shared" si="17"/>
        <v/>
      </c>
      <c r="BO79" s="285" t="str">
        <f t="shared" si="18"/>
        <v/>
      </c>
      <c r="BP79" s="285" t="str">
        <f t="shared" si="19"/>
        <v/>
      </c>
      <c r="BQ79" s="285" t="str">
        <f t="shared" si="20"/>
        <v/>
      </c>
      <c r="BR79" s="285" t="str">
        <f t="shared" si="21"/>
        <v/>
      </c>
      <c r="BS79" s="285" t="str">
        <f t="shared" si="22"/>
        <v/>
      </c>
      <c r="BT79" s="285" t="str">
        <f t="shared" si="23"/>
        <v/>
      </c>
      <c r="BU79" s="285" t="str">
        <f t="shared" si="24"/>
        <v/>
      </c>
      <c r="BV79" s="413" t="str">
        <f t="shared" si="25"/>
        <v>HSI</v>
      </c>
      <c r="BW79" s="285" t="str">
        <f t="shared" si="26"/>
        <v/>
      </c>
      <c r="BX79" s="285" t="str">
        <f t="shared" si="27"/>
        <v/>
      </c>
      <c r="BY79" s="285" t="str">
        <f t="shared" si="28"/>
        <v/>
      </c>
      <c r="BZ79" s="285" t="str">
        <f t="shared" si="29"/>
        <v/>
      </c>
      <c r="CA79" s="285" t="str">
        <f t="shared" si="30"/>
        <v/>
      </c>
      <c r="CB79" s="285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85" t="str">
        <f t="shared" si="8"/>
        <v>#DIV/0!</v>
      </c>
      <c r="BF81" s="285" t="str">
        <f t="shared" si="9"/>
        <v>#DIV/0!</v>
      </c>
      <c r="BG81" s="285" t="str">
        <f t="shared" si="10"/>
        <v>#DIV/0!</v>
      </c>
      <c r="BH81" s="285" t="str">
        <f t="shared" si="11"/>
        <v>#DIV/0!</v>
      </c>
      <c r="BI81" s="285" t="str">
        <f t="shared" si="12"/>
        <v>#DIV/0!</v>
      </c>
      <c r="BJ81" s="285" t="str">
        <f t="shared" si="13"/>
        <v>#DIV/0!</v>
      </c>
      <c r="BK81" s="285" t="str">
        <f t="shared" si="14"/>
        <v>#DIV/0!</v>
      </c>
      <c r="BL81" s="285" t="str">
        <f t="shared" si="15"/>
        <v>#DIV/0!</v>
      </c>
      <c r="BM81" s="285" t="str">
        <f t="shared" si="16"/>
        <v>#DIV/0!</v>
      </c>
      <c r="BN81" s="285" t="str">
        <f t="shared" si="17"/>
        <v>#DIV/0!</v>
      </c>
      <c r="BO81" s="285" t="str">
        <f t="shared" si="18"/>
        <v>#DIV/0!</v>
      </c>
      <c r="BP81" s="285" t="str">
        <f t="shared" si="19"/>
        <v>#DIV/0!</v>
      </c>
      <c r="BQ81" s="285" t="str">
        <f t="shared" si="20"/>
        <v>#DIV/0!</v>
      </c>
      <c r="BR81" s="285" t="str">
        <f t="shared" si="21"/>
        <v>#DIV/0!</v>
      </c>
      <c r="BS81" s="285" t="str">
        <f t="shared" si="22"/>
        <v>#DIV/0!</v>
      </c>
      <c r="BT81" s="285" t="str">
        <f t="shared" si="23"/>
        <v>#DIV/0!</v>
      </c>
      <c r="BU81" s="285" t="str">
        <f t="shared" si="24"/>
        <v>#DIV/0!</v>
      </c>
      <c r="BV81" s="285" t="str">
        <f t="shared" si="25"/>
        <v>#DIV/0!</v>
      </c>
      <c r="BW81" s="285" t="str">
        <f t="shared" si="26"/>
        <v>#DIV/0!</v>
      </c>
      <c r="BX81" s="285" t="str">
        <f t="shared" si="27"/>
        <v>#DIV/0!</v>
      </c>
      <c r="BY81" s="285" t="str">
        <f t="shared" si="28"/>
        <v>#DIV/0!</v>
      </c>
      <c r="BZ81" s="285" t="str">
        <f t="shared" si="29"/>
        <v>#DIV/0!</v>
      </c>
      <c r="CA81" s="285" t="str">
        <f t="shared" si="30"/>
        <v>#DIV/0!</v>
      </c>
      <c r="CB81" s="285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85" t="str">
        <f t="shared" si="8"/>
        <v/>
      </c>
      <c r="BF82" s="285" t="str">
        <f t="shared" si="9"/>
        <v/>
      </c>
      <c r="BG82" s="285" t="str">
        <f t="shared" si="10"/>
        <v/>
      </c>
      <c r="BH82" s="285" t="str">
        <f t="shared" si="11"/>
        <v/>
      </c>
      <c r="BI82" s="285" t="str">
        <f t="shared" si="12"/>
        <v/>
      </c>
      <c r="BJ82" s="285" t="str">
        <f t="shared" si="13"/>
        <v/>
      </c>
      <c r="BK82" s="285" t="str">
        <f t="shared" si="14"/>
        <v/>
      </c>
      <c r="BL82" s="285" t="str">
        <f t="shared" si="15"/>
        <v/>
      </c>
      <c r="BM82" s="285" t="str">
        <f t="shared" si="16"/>
        <v/>
      </c>
      <c r="BN82" s="285" t="str">
        <f t="shared" si="17"/>
        <v/>
      </c>
      <c r="BO82" s="285" t="str">
        <f t="shared" si="18"/>
        <v/>
      </c>
      <c r="BP82" s="285" t="str">
        <f t="shared" si="19"/>
        <v/>
      </c>
      <c r="BQ82" s="285" t="str">
        <f t="shared" si="20"/>
        <v/>
      </c>
      <c r="BR82" s="285" t="str">
        <f t="shared" si="21"/>
        <v/>
      </c>
      <c r="BS82" s="285" t="str">
        <f t="shared" si="22"/>
        <v/>
      </c>
      <c r="BT82" s="285" t="str">
        <f t="shared" si="23"/>
        <v/>
      </c>
      <c r="BU82" s="285" t="str">
        <f t="shared" si="24"/>
        <v/>
      </c>
      <c r="BV82" s="285" t="str">
        <f t="shared" si="25"/>
        <v/>
      </c>
      <c r="BW82" s="285" t="str">
        <f t="shared" si="26"/>
        <v/>
      </c>
      <c r="BX82" s="285" t="str">
        <f t="shared" si="27"/>
        <v/>
      </c>
      <c r="BY82" s="285" t="str">
        <f t="shared" si="28"/>
        <v/>
      </c>
      <c r="BZ82" s="285" t="str">
        <f t="shared" si="29"/>
        <v/>
      </c>
      <c r="CA82" s="285" t="str">
        <f t="shared" si="30"/>
        <v/>
      </c>
      <c r="CB82" s="285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85" t="str">
        <f t="shared" si="8"/>
        <v/>
      </c>
      <c r="BF83" s="285" t="str">
        <f t="shared" si="9"/>
        <v/>
      </c>
      <c r="BG83" s="285" t="str">
        <f t="shared" si="10"/>
        <v/>
      </c>
      <c r="BH83" s="285" t="str">
        <f t="shared" si="11"/>
        <v/>
      </c>
      <c r="BI83" s="285" t="str">
        <f t="shared" si="12"/>
        <v/>
      </c>
      <c r="BJ83" s="285" t="str">
        <f t="shared" si="13"/>
        <v/>
      </c>
      <c r="BK83" s="413" t="str">
        <f t="shared" si="14"/>
        <v>HSI</v>
      </c>
      <c r="BL83" s="285" t="str">
        <f t="shared" si="15"/>
        <v/>
      </c>
      <c r="BM83" s="285" t="str">
        <f t="shared" si="16"/>
        <v/>
      </c>
      <c r="BN83" s="285" t="str">
        <f t="shared" si="17"/>
        <v/>
      </c>
      <c r="BO83" s="285" t="str">
        <f t="shared" si="18"/>
        <v/>
      </c>
      <c r="BP83" s="285" t="str">
        <f t="shared" si="19"/>
        <v/>
      </c>
      <c r="BQ83" s="285" t="str">
        <f t="shared" si="20"/>
        <v/>
      </c>
      <c r="BR83" s="285" t="str">
        <f t="shared" si="21"/>
        <v/>
      </c>
      <c r="BS83" s="285" t="str">
        <f t="shared" si="22"/>
        <v/>
      </c>
      <c r="BT83" s="285" t="str">
        <f t="shared" si="23"/>
        <v/>
      </c>
      <c r="BU83" s="285" t="str">
        <f t="shared" si="24"/>
        <v/>
      </c>
      <c r="BV83" s="285" t="str">
        <f t="shared" si="25"/>
        <v/>
      </c>
      <c r="BW83" s="285" t="str">
        <f t="shared" si="26"/>
        <v/>
      </c>
      <c r="BX83" s="285" t="str">
        <f t="shared" si="27"/>
        <v/>
      </c>
      <c r="BY83" s="285" t="str">
        <f t="shared" si="28"/>
        <v/>
      </c>
      <c r="BZ83" s="285" t="str">
        <f t="shared" si="29"/>
        <v/>
      </c>
      <c r="CA83" s="285" t="str">
        <f t="shared" si="30"/>
        <v/>
      </c>
      <c r="CB83" s="285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85" t="str">
        <f t="shared" si="8"/>
        <v/>
      </c>
      <c r="BF85" s="285" t="str">
        <f t="shared" si="9"/>
        <v/>
      </c>
      <c r="BG85" s="285" t="str">
        <f t="shared" si="10"/>
        <v/>
      </c>
      <c r="BH85" s="285" t="str">
        <f t="shared" si="11"/>
        <v/>
      </c>
      <c r="BI85" s="285" t="str">
        <f t="shared" si="12"/>
        <v/>
      </c>
      <c r="BJ85" s="285" t="str">
        <f t="shared" si="13"/>
        <v/>
      </c>
      <c r="BK85" s="285" t="str">
        <f t="shared" si="14"/>
        <v/>
      </c>
      <c r="BL85" s="285" t="str">
        <f t="shared" si="15"/>
        <v/>
      </c>
      <c r="BM85" s="285" t="str">
        <f t="shared" si="16"/>
        <v/>
      </c>
      <c r="BN85" s="285" t="str">
        <f t="shared" si="17"/>
        <v/>
      </c>
      <c r="BO85" s="285" t="str">
        <f t="shared" si="18"/>
        <v/>
      </c>
      <c r="BP85" s="285" t="str">
        <f t="shared" si="19"/>
        <v/>
      </c>
      <c r="BQ85" s="285" t="str">
        <f t="shared" si="20"/>
        <v/>
      </c>
      <c r="BR85" s="285" t="str">
        <f t="shared" si="21"/>
        <v/>
      </c>
      <c r="BS85" s="285" t="str">
        <f t="shared" si="22"/>
        <v/>
      </c>
      <c r="BT85" s="285" t="str">
        <f t="shared" si="23"/>
        <v/>
      </c>
      <c r="BU85" s="285" t="str">
        <f t="shared" si="24"/>
        <v/>
      </c>
      <c r="BV85" s="285" t="str">
        <f t="shared" si="25"/>
        <v/>
      </c>
      <c r="BW85" s="285" t="str">
        <f t="shared" si="26"/>
        <v/>
      </c>
      <c r="BX85" s="285" t="str">
        <f t="shared" si="27"/>
        <v/>
      </c>
      <c r="BY85" s="285" t="str">
        <f t="shared" si="28"/>
        <v/>
      </c>
      <c r="BZ85" s="285" t="str">
        <f t="shared" si="29"/>
        <v/>
      </c>
      <c r="CA85" s="285" t="str">
        <f t="shared" si="30"/>
        <v/>
      </c>
      <c r="CB85" s="285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85" t="str">
        <f t="shared" si="8"/>
        <v/>
      </c>
      <c r="BF86" s="285" t="str">
        <f t="shared" si="9"/>
        <v/>
      </c>
      <c r="BG86" s="285" t="str">
        <f t="shared" si="10"/>
        <v/>
      </c>
      <c r="BH86" s="285" t="str">
        <f t="shared" si="11"/>
        <v/>
      </c>
      <c r="BI86" s="285" t="str">
        <f t="shared" si="12"/>
        <v/>
      </c>
      <c r="BJ86" s="285" t="str">
        <f t="shared" si="13"/>
        <v/>
      </c>
      <c r="BK86" s="285" t="str">
        <f t="shared" si="14"/>
        <v/>
      </c>
      <c r="BL86" s="285" t="str">
        <f t="shared" si="15"/>
        <v/>
      </c>
      <c r="BM86" s="285" t="str">
        <f t="shared" si="16"/>
        <v/>
      </c>
      <c r="BN86" s="285" t="str">
        <f t="shared" si="17"/>
        <v/>
      </c>
      <c r="BO86" s="285" t="str">
        <f t="shared" si="18"/>
        <v/>
      </c>
      <c r="BP86" s="285" t="str">
        <f t="shared" si="19"/>
        <v/>
      </c>
      <c r="BQ86" s="285" t="str">
        <f t="shared" si="20"/>
        <v/>
      </c>
      <c r="BR86" s="285" t="str">
        <f t="shared" si="21"/>
        <v/>
      </c>
      <c r="BS86" s="285" t="str">
        <f t="shared" si="22"/>
        <v/>
      </c>
      <c r="BT86" s="285" t="str">
        <f t="shared" si="23"/>
        <v/>
      </c>
      <c r="BU86" s="285" t="str">
        <f t="shared" si="24"/>
        <v/>
      </c>
      <c r="BV86" s="285" t="str">
        <f t="shared" si="25"/>
        <v/>
      </c>
      <c r="BW86" s="285" t="str">
        <f t="shared" si="26"/>
        <v/>
      </c>
      <c r="BX86" s="285" t="str">
        <f t="shared" si="27"/>
        <v/>
      </c>
      <c r="BY86" s="285" t="str">
        <f t="shared" si="28"/>
        <v/>
      </c>
      <c r="BZ86" s="285" t="str">
        <f t="shared" si="29"/>
        <v/>
      </c>
      <c r="CA86" s="285" t="str">
        <f t="shared" si="30"/>
        <v/>
      </c>
      <c r="CB86" s="285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85" t="str">
        <f t="shared" si="8"/>
        <v/>
      </c>
      <c r="BF89" s="285" t="str">
        <f t="shared" si="9"/>
        <v/>
      </c>
      <c r="BG89" s="285" t="str">
        <f t="shared" si="10"/>
        <v/>
      </c>
      <c r="BH89" s="413" t="str">
        <f t="shared" si="11"/>
        <v>HSI</v>
      </c>
      <c r="BI89" s="285" t="str">
        <f t="shared" si="12"/>
        <v/>
      </c>
      <c r="BJ89" s="285" t="str">
        <f t="shared" si="13"/>
        <v/>
      </c>
      <c r="BK89" s="285" t="str">
        <f t="shared" si="14"/>
        <v/>
      </c>
      <c r="BL89" s="285" t="str">
        <f t="shared" si="15"/>
        <v/>
      </c>
      <c r="BM89" s="285" t="str">
        <f t="shared" si="16"/>
        <v/>
      </c>
      <c r="BN89" s="285" t="str">
        <f t="shared" si="17"/>
        <v/>
      </c>
      <c r="BO89" s="285" t="str">
        <f t="shared" si="18"/>
        <v/>
      </c>
      <c r="BP89" s="285" t="str">
        <f t="shared" si="19"/>
        <v/>
      </c>
      <c r="BQ89" s="285" t="str">
        <f t="shared" si="20"/>
        <v/>
      </c>
      <c r="BR89" s="285" t="str">
        <f t="shared" si="21"/>
        <v/>
      </c>
      <c r="BS89" s="285" t="str">
        <f t="shared" si="22"/>
        <v/>
      </c>
      <c r="BT89" s="285" t="str">
        <f t="shared" si="23"/>
        <v/>
      </c>
      <c r="BU89" s="285" t="str">
        <f t="shared" si="24"/>
        <v/>
      </c>
      <c r="BV89" s="285" t="str">
        <f t="shared" si="25"/>
        <v/>
      </c>
      <c r="BW89" s="285" t="str">
        <f t="shared" si="26"/>
        <v/>
      </c>
      <c r="BX89" s="285" t="str">
        <f t="shared" si="27"/>
        <v/>
      </c>
      <c r="BY89" s="285" t="str">
        <f t="shared" si="28"/>
        <v/>
      </c>
      <c r="BZ89" s="285" t="str">
        <f t="shared" si="29"/>
        <v/>
      </c>
      <c r="CA89" s="285" t="str">
        <f t="shared" si="30"/>
        <v/>
      </c>
      <c r="CB89" s="285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85" t="str">
        <f t="shared" si="8"/>
        <v/>
      </c>
      <c r="BF90" s="285" t="str">
        <f t="shared" si="9"/>
        <v/>
      </c>
      <c r="BG90" s="285" t="str">
        <f t="shared" si="10"/>
        <v/>
      </c>
      <c r="BH90" s="285" t="str">
        <f t="shared" si="11"/>
        <v/>
      </c>
      <c r="BI90" s="285" t="str">
        <f t="shared" si="12"/>
        <v/>
      </c>
      <c r="BJ90" s="285" t="str">
        <f t="shared" si="13"/>
        <v/>
      </c>
      <c r="BK90" s="285" t="str">
        <f t="shared" si="14"/>
        <v/>
      </c>
      <c r="BL90" s="285" t="str">
        <f t="shared" si="15"/>
        <v/>
      </c>
      <c r="BM90" s="285" t="str">
        <f t="shared" si="16"/>
        <v/>
      </c>
      <c r="BN90" s="413" t="str">
        <f t="shared" si="17"/>
        <v/>
      </c>
      <c r="BO90" s="285" t="str">
        <f t="shared" si="18"/>
        <v/>
      </c>
      <c r="BP90" s="285" t="str">
        <f t="shared" si="19"/>
        <v/>
      </c>
      <c r="BQ90" s="285" t="str">
        <f t="shared" si="20"/>
        <v/>
      </c>
      <c r="BR90" s="285" t="str">
        <f t="shared" si="21"/>
        <v/>
      </c>
      <c r="BS90" s="285" t="str">
        <f t="shared" si="22"/>
        <v/>
      </c>
      <c r="BT90" s="285" t="str">
        <f t="shared" si="23"/>
        <v/>
      </c>
      <c r="BU90" s="285" t="str">
        <f t="shared" si="24"/>
        <v/>
      </c>
      <c r="BV90" s="285" t="str">
        <f t="shared" si="25"/>
        <v/>
      </c>
      <c r="BW90" s="285" t="str">
        <f t="shared" si="26"/>
        <v/>
      </c>
      <c r="BX90" s="285" t="str">
        <f t="shared" si="27"/>
        <v/>
      </c>
      <c r="BY90" s="285" t="str">
        <f t="shared" si="28"/>
        <v/>
      </c>
      <c r="BZ90" s="285" t="str">
        <f t="shared" si="29"/>
        <v/>
      </c>
      <c r="CA90" s="285" t="str">
        <f t="shared" si="30"/>
        <v/>
      </c>
      <c r="CB90" s="285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85" t="str">
        <f t="shared" si="8"/>
        <v/>
      </c>
      <c r="BF91" s="285" t="str">
        <f t="shared" si="9"/>
        <v/>
      </c>
      <c r="BG91" s="285" t="str">
        <f t="shared" si="10"/>
        <v/>
      </c>
      <c r="BH91" s="285" t="str">
        <f t="shared" si="11"/>
        <v/>
      </c>
      <c r="BI91" s="285" t="str">
        <f t="shared" si="12"/>
        <v/>
      </c>
      <c r="BJ91" s="285" t="str">
        <f t="shared" si="13"/>
        <v/>
      </c>
      <c r="BK91" s="285" t="str">
        <f t="shared" si="14"/>
        <v/>
      </c>
      <c r="BL91" s="285" t="str">
        <f t="shared" si="15"/>
        <v/>
      </c>
      <c r="BM91" s="285" t="str">
        <f t="shared" si="16"/>
        <v/>
      </c>
      <c r="BN91" s="413" t="str">
        <f t="shared" si="17"/>
        <v/>
      </c>
      <c r="BO91" s="285" t="str">
        <f t="shared" si="18"/>
        <v/>
      </c>
      <c r="BP91" s="285" t="str">
        <f t="shared" si="19"/>
        <v/>
      </c>
      <c r="BQ91" s="413" t="str">
        <f t="shared" si="20"/>
        <v>HSI</v>
      </c>
      <c r="BR91" s="285" t="str">
        <f t="shared" si="21"/>
        <v/>
      </c>
      <c r="BS91" s="285" t="str">
        <f t="shared" si="22"/>
        <v/>
      </c>
      <c r="BT91" s="285" t="str">
        <f t="shared" si="23"/>
        <v/>
      </c>
      <c r="BU91" s="285" t="str">
        <f t="shared" si="24"/>
        <v/>
      </c>
      <c r="BV91" s="285" t="str">
        <f t="shared" si="25"/>
        <v/>
      </c>
      <c r="BW91" s="285" t="str">
        <f t="shared" si="26"/>
        <v/>
      </c>
      <c r="BX91" s="285" t="str">
        <f t="shared" si="27"/>
        <v/>
      </c>
      <c r="BY91" s="285" t="str">
        <f t="shared" si="28"/>
        <v/>
      </c>
      <c r="BZ91" s="285" t="str">
        <f t="shared" si="29"/>
        <v/>
      </c>
      <c r="CA91" s="285" t="str">
        <f t="shared" si="30"/>
        <v/>
      </c>
      <c r="CB91" s="285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85" t="str">
        <f t="shared" si="8"/>
        <v>#DIV/0!</v>
      </c>
      <c r="BF92" s="285" t="str">
        <f t="shared" si="9"/>
        <v>#DIV/0!</v>
      </c>
      <c r="BG92" s="285" t="str">
        <f t="shared" si="10"/>
        <v>#DIV/0!</v>
      </c>
      <c r="BH92" s="285" t="str">
        <f t="shared" si="11"/>
        <v>#DIV/0!</v>
      </c>
      <c r="BI92" s="285" t="str">
        <f t="shared" si="12"/>
        <v>#DIV/0!</v>
      </c>
      <c r="BJ92" s="285" t="str">
        <f t="shared" si="13"/>
        <v>#DIV/0!</v>
      </c>
      <c r="BK92" s="285" t="str">
        <f t="shared" si="14"/>
        <v>#DIV/0!</v>
      </c>
      <c r="BL92" s="285" t="str">
        <f t="shared" si="15"/>
        <v>#DIV/0!</v>
      </c>
      <c r="BM92" s="285" t="str">
        <f t="shared" si="16"/>
        <v>#DIV/0!</v>
      </c>
      <c r="BN92" s="413" t="str">
        <f t="shared" si="17"/>
        <v>#DIV/0!</v>
      </c>
      <c r="BO92" s="285" t="str">
        <f t="shared" si="18"/>
        <v>#DIV/0!</v>
      </c>
      <c r="BP92" s="285" t="str">
        <f t="shared" si="19"/>
        <v>#DIV/0!</v>
      </c>
      <c r="BQ92" s="285" t="str">
        <f t="shared" si="20"/>
        <v>#DIV/0!</v>
      </c>
      <c r="BR92" s="285" t="str">
        <f t="shared" si="21"/>
        <v>#DIV/0!</v>
      </c>
      <c r="BS92" s="285" t="str">
        <f t="shared" si="22"/>
        <v>#DIV/0!</v>
      </c>
      <c r="BT92" s="285" t="str">
        <f t="shared" si="23"/>
        <v>#DIV/0!</v>
      </c>
      <c r="BU92" s="285" t="str">
        <f t="shared" si="24"/>
        <v>#DIV/0!</v>
      </c>
      <c r="BV92" s="285" t="str">
        <f t="shared" si="25"/>
        <v>#DIV/0!</v>
      </c>
      <c r="BW92" s="285" t="str">
        <f t="shared" si="26"/>
        <v>#DIV/0!</v>
      </c>
      <c r="BX92" s="285" t="str">
        <f t="shared" si="27"/>
        <v>#DIV/0!</v>
      </c>
      <c r="BY92" s="285" t="str">
        <f t="shared" si="28"/>
        <v>#DIV/0!</v>
      </c>
      <c r="BZ92" s="285" t="str">
        <f t="shared" si="29"/>
        <v>#DIV/0!</v>
      </c>
      <c r="CA92" s="285" t="str">
        <f t="shared" si="30"/>
        <v>#DIV/0!</v>
      </c>
      <c r="CB92" s="285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85" t="str">
        <f t="shared" si="8"/>
        <v>#DIV/0!</v>
      </c>
      <c r="BF93" s="285" t="str">
        <f t="shared" si="9"/>
        <v>#DIV/0!</v>
      </c>
      <c r="BG93" s="285" t="str">
        <f t="shared" si="10"/>
        <v>#DIV/0!</v>
      </c>
      <c r="BH93" s="285" t="str">
        <f t="shared" si="11"/>
        <v>#DIV/0!</v>
      </c>
      <c r="BI93" s="285" t="str">
        <f t="shared" si="12"/>
        <v>#DIV/0!</v>
      </c>
      <c r="BJ93" s="285" t="str">
        <f t="shared" si="13"/>
        <v>#DIV/0!</v>
      </c>
      <c r="BK93" s="285" t="str">
        <f t="shared" si="14"/>
        <v>#DIV/0!</v>
      </c>
      <c r="BL93" s="285" t="str">
        <f t="shared" si="15"/>
        <v>#DIV/0!</v>
      </c>
      <c r="BM93" s="285" t="str">
        <f t="shared" si="16"/>
        <v>#DIV/0!</v>
      </c>
      <c r="BN93" s="413" t="str">
        <f t="shared" si="17"/>
        <v>#DIV/0!</v>
      </c>
      <c r="BO93" s="285" t="str">
        <f t="shared" si="18"/>
        <v>#DIV/0!</v>
      </c>
      <c r="BP93" s="285" t="str">
        <f t="shared" si="19"/>
        <v>#DIV/0!</v>
      </c>
      <c r="BQ93" s="285" t="str">
        <f t="shared" si="20"/>
        <v>#DIV/0!</v>
      </c>
      <c r="BR93" s="285" t="str">
        <f t="shared" si="21"/>
        <v>#DIV/0!</v>
      </c>
      <c r="BS93" s="285" t="str">
        <f t="shared" si="22"/>
        <v>#DIV/0!</v>
      </c>
      <c r="BT93" s="285" t="str">
        <f t="shared" si="23"/>
        <v>#DIV/0!</v>
      </c>
      <c r="BU93" s="285" t="str">
        <f t="shared" si="24"/>
        <v>#DIV/0!</v>
      </c>
      <c r="BV93" s="285" t="str">
        <f t="shared" si="25"/>
        <v>#DIV/0!</v>
      </c>
      <c r="BW93" s="285" t="str">
        <f t="shared" si="26"/>
        <v>#DIV/0!</v>
      </c>
      <c r="BX93" s="285" t="str">
        <f t="shared" si="27"/>
        <v>#DIV/0!</v>
      </c>
      <c r="BY93" s="285" t="str">
        <f t="shared" si="28"/>
        <v>#DIV/0!</v>
      </c>
      <c r="BZ93" s="285" t="str">
        <f t="shared" si="29"/>
        <v>#DIV/0!</v>
      </c>
      <c r="CA93" s="285" t="str">
        <f t="shared" si="30"/>
        <v>#DIV/0!</v>
      </c>
      <c r="CB93" s="285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85" t="str">
        <f t="shared" si="8"/>
        <v>#DIV/0!</v>
      </c>
      <c r="BF94" s="285" t="str">
        <f t="shared" si="9"/>
        <v>#DIV/0!</v>
      </c>
      <c r="BG94" s="285" t="str">
        <f t="shared" si="10"/>
        <v>#DIV/0!</v>
      </c>
      <c r="BH94" s="285" t="str">
        <f t="shared" si="11"/>
        <v>#DIV/0!</v>
      </c>
      <c r="BI94" s="285" t="str">
        <f t="shared" si="12"/>
        <v>#DIV/0!</v>
      </c>
      <c r="BJ94" s="285" t="str">
        <f t="shared" si="13"/>
        <v>#DIV/0!</v>
      </c>
      <c r="BK94" s="285" t="str">
        <f t="shared" si="14"/>
        <v>#DIV/0!</v>
      </c>
      <c r="BL94" s="285" t="str">
        <f t="shared" si="15"/>
        <v>#DIV/0!</v>
      </c>
      <c r="BM94" s="285" t="str">
        <f t="shared" si="16"/>
        <v>#DIV/0!</v>
      </c>
      <c r="BN94" s="413" t="str">
        <f t="shared" si="17"/>
        <v>#DIV/0!</v>
      </c>
      <c r="BO94" s="285" t="str">
        <f t="shared" si="18"/>
        <v>#DIV/0!</v>
      </c>
      <c r="BP94" s="285" t="str">
        <f t="shared" si="19"/>
        <v>#DIV/0!</v>
      </c>
      <c r="BQ94" s="285" t="str">
        <f t="shared" si="20"/>
        <v>#DIV/0!</v>
      </c>
      <c r="BR94" s="285" t="str">
        <f t="shared" si="21"/>
        <v>#DIV/0!</v>
      </c>
      <c r="BS94" s="285" t="str">
        <f t="shared" si="22"/>
        <v>#DIV/0!</v>
      </c>
      <c r="BT94" s="285" t="str">
        <f t="shared" si="23"/>
        <v>#DIV/0!</v>
      </c>
      <c r="BU94" s="285" t="str">
        <f t="shared" si="24"/>
        <v>#DIV/0!</v>
      </c>
      <c r="BV94" s="285" t="str">
        <f t="shared" si="25"/>
        <v>#DIV/0!</v>
      </c>
      <c r="BW94" s="285" t="str">
        <f t="shared" si="26"/>
        <v>#DIV/0!</v>
      </c>
      <c r="BX94" s="285" t="str">
        <f t="shared" si="27"/>
        <v>#DIV/0!</v>
      </c>
      <c r="BY94" s="285" t="str">
        <f t="shared" si="28"/>
        <v>#DIV/0!</v>
      </c>
      <c r="BZ94" s="285" t="str">
        <f t="shared" si="29"/>
        <v>#DIV/0!</v>
      </c>
      <c r="CA94" s="285" t="str">
        <f t="shared" si="30"/>
        <v>#DIV/0!</v>
      </c>
      <c r="CB94" s="285" t="str">
        <f t="shared" si="31"/>
        <v>#DIV/0!</v>
      </c>
      <c r="CC94" s="374"/>
    </row>
    <row r="95">
      <c r="M95" s="389"/>
      <c r="AV95" s="423" t="s">
        <v>242</v>
      </c>
      <c r="AW95" s="423">
        <f>COUNT(AW54:AW92)</f>
        <v>38</v>
      </c>
      <c r="AX95" s="374"/>
      <c r="AY95" s="352"/>
      <c r="AZ95" s="424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25" t="s">
        <v>339</v>
      </c>
      <c r="AW96" s="158"/>
      <c r="AX96" s="374"/>
      <c r="AY96" s="374"/>
      <c r="AZ96" s="424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42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42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342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30"/>
      <c r="AW100" s="374"/>
      <c r="AX100" s="374"/>
      <c r="AY100" s="374"/>
      <c r="AZ100" s="374"/>
      <c r="BA100" s="374"/>
      <c r="BB100" s="377"/>
      <c r="BC100" s="374"/>
      <c r="BD100" s="374"/>
      <c r="BE100" s="426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85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26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14</v>
      </c>
      <c r="AW101" s="352" t="s">
        <v>274</v>
      </c>
      <c r="AX101" s="352" t="s">
        <v>54</v>
      </c>
      <c r="AY101" s="352" t="s">
        <v>129</v>
      </c>
      <c r="AZ101" s="405" t="s">
        <v>16</v>
      </c>
      <c r="BA101" s="406" t="s">
        <v>18</v>
      </c>
      <c r="BB101" s="407" t="s">
        <v>19</v>
      </c>
      <c r="BC101" s="405" t="s">
        <v>21</v>
      </c>
      <c r="BD101" s="405" t="s">
        <v>347</v>
      </c>
      <c r="BE101" s="285" t="str">
        <f t="shared" ref="BE101:CB101" si="35">#REF!</f>
        <v>#REF!</v>
      </c>
      <c r="BF101" s="285" t="str">
        <f t="shared" si="35"/>
        <v>#REF!</v>
      </c>
      <c r="BG101" s="285" t="str">
        <f t="shared" si="35"/>
        <v>#REF!</v>
      </c>
      <c r="BH101" s="285" t="str">
        <f t="shared" si="35"/>
        <v>#REF!</v>
      </c>
      <c r="BI101" s="285" t="str">
        <f t="shared" si="35"/>
        <v>#REF!</v>
      </c>
      <c r="BJ101" s="285" t="str">
        <f t="shared" si="35"/>
        <v>#REF!</v>
      </c>
      <c r="BK101" s="285" t="str">
        <f t="shared" si="35"/>
        <v>#REF!</v>
      </c>
      <c r="BL101" s="285" t="str">
        <f t="shared" si="35"/>
        <v>#REF!</v>
      </c>
      <c r="BM101" s="285" t="str">
        <f t="shared" si="35"/>
        <v>#REF!</v>
      </c>
      <c r="BN101" s="285" t="str">
        <f t="shared" si="35"/>
        <v>#REF!</v>
      </c>
      <c r="BO101" s="285" t="str">
        <f t="shared" si="35"/>
        <v>#REF!</v>
      </c>
      <c r="BP101" s="285" t="str">
        <f t="shared" si="35"/>
        <v>#REF!</v>
      </c>
      <c r="BQ101" s="285" t="str">
        <f t="shared" si="35"/>
        <v>#REF!</v>
      </c>
      <c r="BR101" s="285" t="str">
        <f t="shared" si="35"/>
        <v>#REF!</v>
      </c>
      <c r="BS101" s="285" t="str">
        <f t="shared" si="35"/>
        <v>#REF!</v>
      </c>
      <c r="BT101" s="285" t="str">
        <f t="shared" si="35"/>
        <v>#REF!</v>
      </c>
      <c r="BU101" s="285" t="str">
        <f t="shared" si="35"/>
        <v>#REF!</v>
      </c>
      <c r="BV101" s="285" t="str">
        <f t="shared" si="35"/>
        <v>#REF!</v>
      </c>
      <c r="BW101" s="285" t="str">
        <f t="shared" si="35"/>
        <v>#REF!</v>
      </c>
      <c r="BX101" s="285" t="str">
        <f t="shared" si="35"/>
        <v>#REF!</v>
      </c>
      <c r="BY101" s="285" t="str">
        <f t="shared" si="35"/>
        <v>#REF!</v>
      </c>
      <c r="BZ101" s="285" t="str">
        <f t="shared" si="35"/>
        <v>#REF!</v>
      </c>
      <c r="CA101" s="285" t="str">
        <f t="shared" si="35"/>
        <v>#REF!</v>
      </c>
      <c r="CB101" s="285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85" t="str">
        <f t="shared" ref="BE102:BE142" si="43">IF(AND($BC102&gt;=-1000,$BC102&lt;1),$BD102,)</f>
        <v>#DIV/0!</v>
      </c>
      <c r="BF102" s="285" t="str">
        <f t="shared" ref="BF102:BF142" si="44">IF(AND($BC102&gt;=1,$BC102&lt;2),$BD102,)</f>
        <v>#DIV/0!</v>
      </c>
      <c r="BG102" s="285" t="str">
        <f t="shared" ref="BG102:BG142" si="45">IF(AND($BC102&gt;=2,$BC102&lt;3),$BD102,)</f>
        <v>#DIV/0!</v>
      </c>
      <c r="BH102" s="285" t="str">
        <f t="shared" ref="BH102:BH142" si="46">IF(AND($BC102&gt;=3,$BC102&lt;4),$BD102,)</f>
        <v>#DIV/0!</v>
      </c>
      <c r="BI102" s="285" t="str">
        <f t="shared" ref="BI102:BI142" si="47">IF(AND($BC102&gt;=4,$BC102&lt;5),$BD102,)</f>
        <v>#DIV/0!</v>
      </c>
      <c r="BJ102" s="285" t="str">
        <f t="shared" ref="BJ102:BJ142" si="48">IF(AND($BC102&gt;=5,$BC102&lt;6),$BD102,)</f>
        <v>#DIV/0!</v>
      </c>
      <c r="BK102" s="285" t="str">
        <f t="shared" ref="BK102:BK142" si="49">IF(AND($BC102&gt;=6,$BC102&lt;7),$BD102,)</f>
        <v>#DIV/0!</v>
      </c>
      <c r="BL102" s="285" t="str">
        <f t="shared" ref="BL102:BL142" si="50">IF(AND($BC102&gt;=7,$BC102&lt;8),$BD102,)</f>
        <v>#DIV/0!</v>
      </c>
      <c r="BM102" s="285" t="str">
        <f t="shared" ref="BM102:BM142" si="51">IF(AND($BC102&gt;=8,$BC102&lt;9),$BD102,)</f>
        <v>#DIV/0!</v>
      </c>
      <c r="BN102" s="285" t="str">
        <f t="shared" ref="BN102:BN142" si="52">IF(AND($BC102&gt;=9,$BC102&lt;10),$BD102,)</f>
        <v>#DIV/0!</v>
      </c>
      <c r="BO102" s="285" t="str">
        <f t="shared" ref="BO102:BO142" si="53">IF(AND($BC102&gt;=10,$BC102&lt;11),$BD102,)</f>
        <v>#DIV/0!</v>
      </c>
      <c r="BP102" s="285" t="str">
        <f t="shared" ref="BP102:BP142" si="54">IF(AND($BC102&gt;=11,$BC102&lt;12),$BD102,)</f>
        <v>#DIV/0!</v>
      </c>
      <c r="BQ102" s="285" t="str">
        <f t="shared" ref="BQ102:BQ142" si="55">IF(AND($BC102&gt;=12,$BC102&lt;13),$BD102,)</f>
        <v>#DIV/0!</v>
      </c>
      <c r="BR102" s="285" t="str">
        <f t="shared" ref="BR102:BR142" si="56">IF(AND($BC102&gt;=13,$BC102&lt;14),$BD102,)</f>
        <v>#DIV/0!</v>
      </c>
      <c r="BS102" s="285" t="str">
        <f t="shared" ref="BS102:BS142" si="57">IF(AND($BC102&gt;=14,$BC102&lt;15),$BD102,)</f>
        <v>#DIV/0!</v>
      </c>
      <c r="BT102" s="285" t="str">
        <f t="shared" ref="BT102:BT142" si="58">IF(AND($BC102&gt;=15,$BC102&lt;16),$BD102,)</f>
        <v>#DIV/0!</v>
      </c>
      <c r="BU102" s="285" t="str">
        <f t="shared" ref="BU102:BU142" si="59">IF(AND($BC102&gt;=16,$BC102&lt;17),$BD102,)</f>
        <v>#DIV/0!</v>
      </c>
      <c r="BV102" s="285" t="str">
        <f t="shared" ref="BV102:BV142" si="60">IF(AND($BC102&gt;=17,$BC102&lt;18),$BD102,)</f>
        <v>#DIV/0!</v>
      </c>
      <c r="BW102" s="285" t="str">
        <f t="shared" ref="BW102:BW142" si="61">IF(AND($BC102&gt;=18,$BC102&lt;19),$BD102,)</f>
        <v>#DIV/0!</v>
      </c>
      <c r="BX102" s="285" t="str">
        <f t="shared" ref="BX102:BX142" si="62">IF(AND($BC102&gt;=19,$BC102&lt;20),$BD102,)</f>
        <v>#DIV/0!</v>
      </c>
      <c r="BY102" s="285" t="str">
        <f t="shared" ref="BY102:BY142" si="63">IF(AND($BC102&gt;=20,$BC102&lt;21),$BD102,)</f>
        <v>#DIV/0!</v>
      </c>
      <c r="BZ102" s="285" t="str">
        <f t="shared" ref="BZ102:BZ142" si="64">IF(AND($BC102&gt;=21,$BC102&lt;22),$BD102,)</f>
        <v>#DIV/0!</v>
      </c>
      <c r="CA102" s="285" t="str">
        <f t="shared" ref="CA102:CA142" si="65">IF(AND($BC102&gt;=22,$BC102&lt;23),$BD102,)</f>
        <v>#DIV/0!</v>
      </c>
      <c r="CB102" s="285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85" t="str">
        <f t="shared" si="43"/>
        <v/>
      </c>
      <c r="BF103" s="285" t="str">
        <f t="shared" si="44"/>
        <v/>
      </c>
      <c r="BG103" s="285" t="str">
        <f t="shared" si="45"/>
        <v/>
      </c>
      <c r="BH103" s="285" t="str">
        <f t="shared" si="46"/>
        <v/>
      </c>
      <c r="BI103" s="285" t="str">
        <f t="shared" si="47"/>
        <v/>
      </c>
      <c r="BJ103" s="285" t="str">
        <f t="shared" si="48"/>
        <v/>
      </c>
      <c r="BK103" s="285" t="str">
        <f t="shared" si="49"/>
        <v/>
      </c>
      <c r="BL103" s="285" t="str">
        <f t="shared" si="50"/>
        <v/>
      </c>
      <c r="BM103" s="285" t="str">
        <f t="shared" si="51"/>
        <v/>
      </c>
      <c r="BN103" s="285" t="str">
        <f t="shared" si="52"/>
        <v/>
      </c>
      <c r="BO103" s="285" t="str">
        <f t="shared" si="53"/>
        <v/>
      </c>
      <c r="BP103" s="285" t="str">
        <f t="shared" si="54"/>
        <v/>
      </c>
      <c r="BQ103" s="285" t="str">
        <f t="shared" si="55"/>
        <v/>
      </c>
      <c r="BR103" s="285" t="str">
        <f t="shared" si="56"/>
        <v/>
      </c>
      <c r="BS103" s="413" t="str">
        <f t="shared" si="57"/>
        <v>TBO</v>
      </c>
      <c r="BT103" s="285" t="str">
        <f t="shared" si="58"/>
        <v/>
      </c>
      <c r="BU103" s="285" t="str">
        <f t="shared" si="59"/>
        <v/>
      </c>
      <c r="BV103" s="285" t="str">
        <f t="shared" si="60"/>
        <v/>
      </c>
      <c r="BW103" s="285" t="str">
        <f t="shared" si="61"/>
        <v/>
      </c>
      <c r="BX103" s="285" t="str">
        <f t="shared" si="62"/>
        <v/>
      </c>
      <c r="BY103" s="285" t="str">
        <f t="shared" si="63"/>
        <v/>
      </c>
      <c r="BZ103" s="413" t="str">
        <f t="shared" si="64"/>
        <v/>
      </c>
      <c r="CA103" s="285" t="str">
        <f t="shared" si="65"/>
        <v/>
      </c>
      <c r="CB103" s="285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85" t="str">
        <f t="shared" si="43"/>
        <v/>
      </c>
      <c r="BF108" s="285" t="str">
        <f t="shared" si="44"/>
        <v/>
      </c>
      <c r="BG108" s="285" t="str">
        <f t="shared" si="45"/>
        <v/>
      </c>
      <c r="BH108" s="285" t="str">
        <f t="shared" si="46"/>
        <v/>
      </c>
      <c r="BI108" s="285" t="str">
        <f t="shared" si="47"/>
        <v/>
      </c>
      <c r="BJ108" s="285" t="str">
        <f t="shared" si="48"/>
        <v/>
      </c>
      <c r="BK108" s="285" t="str">
        <f t="shared" si="49"/>
        <v/>
      </c>
      <c r="BL108" s="285" t="str">
        <f t="shared" si="50"/>
        <v/>
      </c>
      <c r="BM108" s="285" t="str">
        <f t="shared" si="51"/>
        <v/>
      </c>
      <c r="BN108" s="285" t="str">
        <f t="shared" si="52"/>
        <v/>
      </c>
      <c r="BO108" s="285" t="str">
        <f t="shared" si="53"/>
        <v/>
      </c>
      <c r="BP108" s="285" t="str">
        <f t="shared" si="54"/>
        <v/>
      </c>
      <c r="BQ108" s="285" t="str">
        <f t="shared" si="55"/>
        <v/>
      </c>
      <c r="BR108" s="285" t="str">
        <f t="shared" si="56"/>
        <v/>
      </c>
      <c r="BS108" s="285" t="str">
        <f t="shared" si="57"/>
        <v/>
      </c>
      <c r="BT108" s="285" t="str">
        <f t="shared" si="58"/>
        <v/>
      </c>
      <c r="BU108" s="285" t="str">
        <f t="shared" si="59"/>
        <v/>
      </c>
      <c r="BV108" s="285" t="str">
        <f t="shared" si="60"/>
        <v/>
      </c>
      <c r="BW108" s="285" t="str">
        <f t="shared" si="61"/>
        <v/>
      </c>
      <c r="BX108" s="285" t="str">
        <f t="shared" si="62"/>
        <v/>
      </c>
      <c r="BY108" s="285" t="str">
        <f t="shared" si="63"/>
        <v/>
      </c>
      <c r="BZ108" s="285" t="str">
        <f t="shared" si="64"/>
        <v/>
      </c>
      <c r="CA108" s="285" t="str">
        <f t="shared" si="65"/>
        <v/>
      </c>
      <c r="CB108" s="285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85" t="str">
        <f t="shared" si="43"/>
        <v>#DIV/0!</v>
      </c>
      <c r="BF111" s="285" t="str">
        <f t="shared" si="44"/>
        <v>#DIV/0!</v>
      </c>
      <c r="BG111" s="285" t="str">
        <f t="shared" si="45"/>
        <v>#DIV/0!</v>
      </c>
      <c r="BH111" s="285" t="str">
        <f t="shared" si="46"/>
        <v>#DIV/0!</v>
      </c>
      <c r="BI111" s="285" t="str">
        <f t="shared" si="47"/>
        <v>#DIV/0!</v>
      </c>
      <c r="BJ111" s="285" t="str">
        <f t="shared" si="48"/>
        <v>#DIV/0!</v>
      </c>
      <c r="BK111" s="285" t="str">
        <f t="shared" si="49"/>
        <v>#DIV/0!</v>
      </c>
      <c r="BL111" s="285" t="str">
        <f t="shared" si="50"/>
        <v>#DIV/0!</v>
      </c>
      <c r="BM111" s="285" t="str">
        <f t="shared" si="51"/>
        <v>#DIV/0!</v>
      </c>
      <c r="BN111" s="285" t="str">
        <f t="shared" si="52"/>
        <v>#DIV/0!</v>
      </c>
      <c r="BO111" s="285" t="str">
        <f t="shared" si="53"/>
        <v>#DIV/0!</v>
      </c>
      <c r="BP111" s="285" t="str">
        <f t="shared" si="54"/>
        <v>#DIV/0!</v>
      </c>
      <c r="BQ111" s="285" t="str">
        <f t="shared" si="55"/>
        <v>#DIV/0!</v>
      </c>
      <c r="BR111" s="285" t="str">
        <f t="shared" si="56"/>
        <v>#DIV/0!</v>
      </c>
      <c r="BS111" s="285" t="str">
        <f t="shared" si="57"/>
        <v>#DIV/0!</v>
      </c>
      <c r="BT111" s="285" t="str">
        <f t="shared" si="58"/>
        <v>#DIV/0!</v>
      </c>
      <c r="BU111" s="285" t="str">
        <f t="shared" si="59"/>
        <v>#DIV/0!</v>
      </c>
      <c r="BV111" s="285" t="str">
        <f t="shared" si="60"/>
        <v>#DIV/0!</v>
      </c>
      <c r="BW111" s="285" t="str">
        <f t="shared" si="61"/>
        <v>#DIV/0!</v>
      </c>
      <c r="BX111" s="285" t="str">
        <f t="shared" si="62"/>
        <v>#DIV/0!</v>
      </c>
      <c r="BY111" s="285" t="str">
        <f t="shared" si="63"/>
        <v>#DIV/0!</v>
      </c>
      <c r="BZ111" s="285" t="str">
        <f t="shared" si="64"/>
        <v>#DIV/0!</v>
      </c>
      <c r="CA111" s="285" t="str">
        <f t="shared" si="65"/>
        <v>#DIV/0!</v>
      </c>
      <c r="CB111" s="285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85" t="str">
        <f t="shared" si="43"/>
        <v>#DIV/0!</v>
      </c>
      <c r="BF116" s="285" t="str">
        <f t="shared" si="44"/>
        <v>#DIV/0!</v>
      </c>
      <c r="BG116" s="285" t="str">
        <f t="shared" si="45"/>
        <v>#DIV/0!</v>
      </c>
      <c r="BH116" s="285" t="str">
        <f t="shared" si="46"/>
        <v>#DIV/0!</v>
      </c>
      <c r="BI116" s="285" t="str">
        <f t="shared" si="47"/>
        <v>#DIV/0!</v>
      </c>
      <c r="BJ116" s="285" t="str">
        <f t="shared" si="48"/>
        <v>#DIV/0!</v>
      </c>
      <c r="BK116" s="285" t="str">
        <f t="shared" si="49"/>
        <v>#DIV/0!</v>
      </c>
      <c r="BL116" s="285" t="str">
        <f t="shared" si="50"/>
        <v>#DIV/0!</v>
      </c>
      <c r="BM116" s="285" t="str">
        <f t="shared" si="51"/>
        <v>#DIV/0!</v>
      </c>
      <c r="BN116" s="285" t="str">
        <f t="shared" si="52"/>
        <v>#DIV/0!</v>
      </c>
      <c r="BO116" s="285" t="str">
        <f t="shared" si="53"/>
        <v>#DIV/0!</v>
      </c>
      <c r="BP116" s="285" t="str">
        <f t="shared" si="54"/>
        <v>#DIV/0!</v>
      </c>
      <c r="BQ116" s="285" t="str">
        <f t="shared" si="55"/>
        <v>#DIV/0!</v>
      </c>
      <c r="BR116" s="285" t="str">
        <f t="shared" si="56"/>
        <v>#DIV/0!</v>
      </c>
      <c r="BS116" s="285" t="str">
        <f t="shared" si="57"/>
        <v>#DIV/0!</v>
      </c>
      <c r="BT116" s="285" t="str">
        <f t="shared" si="58"/>
        <v>#DIV/0!</v>
      </c>
      <c r="BU116" s="285" t="str">
        <f t="shared" si="59"/>
        <v>#DIV/0!</v>
      </c>
      <c r="BV116" s="285" t="str">
        <f t="shared" si="60"/>
        <v>#DIV/0!</v>
      </c>
      <c r="BW116" s="285" t="str">
        <f t="shared" si="61"/>
        <v>#DIV/0!</v>
      </c>
      <c r="BX116" s="285" t="str">
        <f t="shared" si="62"/>
        <v>#DIV/0!</v>
      </c>
      <c r="BY116" s="285" t="str">
        <f t="shared" si="63"/>
        <v>#DIV/0!</v>
      </c>
      <c r="BZ116" s="285" t="str">
        <f t="shared" si="64"/>
        <v>#DIV/0!</v>
      </c>
      <c r="CA116" s="285" t="str">
        <f t="shared" si="65"/>
        <v>#DIV/0!</v>
      </c>
      <c r="CB116" s="285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85" t="str">
        <f t="shared" si="43"/>
        <v>#DIV/0!</v>
      </c>
      <c r="BF125" s="285" t="str">
        <f t="shared" si="44"/>
        <v>#DIV/0!</v>
      </c>
      <c r="BG125" s="285" t="str">
        <f t="shared" si="45"/>
        <v>#DIV/0!</v>
      </c>
      <c r="BH125" s="285" t="str">
        <f t="shared" si="46"/>
        <v>#DIV/0!</v>
      </c>
      <c r="BI125" s="285" t="str">
        <f t="shared" si="47"/>
        <v>#DIV/0!</v>
      </c>
      <c r="BJ125" s="285" t="str">
        <f t="shared" si="48"/>
        <v>#DIV/0!</v>
      </c>
      <c r="BK125" s="285" t="str">
        <f t="shared" si="49"/>
        <v>#DIV/0!</v>
      </c>
      <c r="BL125" s="285" t="str">
        <f t="shared" si="50"/>
        <v>#DIV/0!</v>
      </c>
      <c r="BM125" s="285" t="str">
        <f t="shared" si="51"/>
        <v>#DIV/0!</v>
      </c>
      <c r="BN125" s="285" t="str">
        <f t="shared" si="52"/>
        <v>#DIV/0!</v>
      </c>
      <c r="BO125" s="285" t="str">
        <f t="shared" si="53"/>
        <v>#DIV/0!</v>
      </c>
      <c r="BP125" s="285" t="str">
        <f t="shared" si="54"/>
        <v>#DIV/0!</v>
      </c>
      <c r="BQ125" s="285" t="str">
        <f t="shared" si="55"/>
        <v>#DIV/0!</v>
      </c>
      <c r="BR125" s="285" t="str">
        <f t="shared" si="56"/>
        <v>#DIV/0!</v>
      </c>
      <c r="BS125" s="285" t="str">
        <f t="shared" si="57"/>
        <v>#DIV/0!</v>
      </c>
      <c r="BT125" s="285" t="str">
        <f t="shared" si="58"/>
        <v>#DIV/0!</v>
      </c>
      <c r="BU125" s="285" t="str">
        <f t="shared" si="59"/>
        <v>#DIV/0!</v>
      </c>
      <c r="BV125" s="285" t="str">
        <f t="shared" si="60"/>
        <v>#DIV/0!</v>
      </c>
      <c r="BW125" s="285" t="str">
        <f t="shared" si="61"/>
        <v>#DIV/0!</v>
      </c>
      <c r="BX125" s="285" t="str">
        <f t="shared" si="62"/>
        <v>#DIV/0!</v>
      </c>
      <c r="BY125" s="285" t="str">
        <f t="shared" si="63"/>
        <v>#DIV/0!</v>
      </c>
      <c r="BZ125" s="285" t="str">
        <f t="shared" si="64"/>
        <v>#DIV/0!</v>
      </c>
      <c r="CA125" s="285" t="str">
        <f t="shared" si="65"/>
        <v>#DIV/0!</v>
      </c>
      <c r="CB125" s="285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85" t="str">
        <f t="shared" si="43"/>
        <v/>
      </c>
      <c r="BF127" s="285" t="str">
        <f t="shared" si="44"/>
        <v/>
      </c>
      <c r="BG127" s="285" t="str">
        <f t="shared" si="45"/>
        <v/>
      </c>
      <c r="BH127" s="285" t="str">
        <f t="shared" si="46"/>
        <v/>
      </c>
      <c r="BI127" s="285" t="str">
        <f t="shared" si="47"/>
        <v/>
      </c>
      <c r="BJ127" s="285" t="str">
        <f t="shared" si="48"/>
        <v/>
      </c>
      <c r="BK127" s="285" t="str">
        <f t="shared" si="49"/>
        <v/>
      </c>
      <c r="BL127" s="285" t="str">
        <f t="shared" si="50"/>
        <v/>
      </c>
      <c r="BM127" s="285" t="str">
        <f t="shared" si="51"/>
        <v/>
      </c>
      <c r="BN127" s="285" t="str">
        <f t="shared" si="52"/>
        <v/>
      </c>
      <c r="BO127" s="285" t="str">
        <f t="shared" si="53"/>
        <v/>
      </c>
      <c r="BP127" s="285" t="str">
        <f t="shared" si="54"/>
        <v/>
      </c>
      <c r="BQ127" s="285" t="str">
        <f t="shared" si="55"/>
        <v/>
      </c>
      <c r="BR127" s="285" t="str">
        <f t="shared" si="56"/>
        <v/>
      </c>
      <c r="BS127" s="285" t="str">
        <f t="shared" si="57"/>
        <v/>
      </c>
      <c r="BT127" s="285" t="str">
        <f t="shared" si="58"/>
        <v/>
      </c>
      <c r="BU127" s="285" t="str">
        <f t="shared" si="59"/>
        <v/>
      </c>
      <c r="BV127" s="285" t="str">
        <f t="shared" si="60"/>
        <v/>
      </c>
      <c r="BW127" s="285" t="str">
        <f t="shared" si="61"/>
        <v/>
      </c>
      <c r="BX127" s="285" t="str">
        <f t="shared" si="62"/>
        <v/>
      </c>
      <c r="BY127" s="285" t="str">
        <f t="shared" si="63"/>
        <v/>
      </c>
      <c r="BZ127" s="285" t="str">
        <f t="shared" si="64"/>
        <v/>
      </c>
      <c r="CA127" s="285" t="str">
        <f t="shared" si="65"/>
        <v/>
      </c>
      <c r="CB127" s="285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85" t="str">
        <f t="shared" si="43"/>
        <v/>
      </c>
      <c r="BF128" s="285" t="str">
        <f t="shared" si="44"/>
        <v/>
      </c>
      <c r="BG128" s="285" t="str">
        <f t="shared" si="45"/>
        <v/>
      </c>
      <c r="BH128" s="285" t="str">
        <f t="shared" si="46"/>
        <v/>
      </c>
      <c r="BI128" s="285" t="str">
        <f t="shared" si="47"/>
        <v/>
      </c>
      <c r="BJ128" s="285" t="str">
        <f t="shared" si="48"/>
        <v/>
      </c>
      <c r="BK128" s="285" t="str">
        <f t="shared" si="49"/>
        <v/>
      </c>
      <c r="BL128" s="285" t="str">
        <f t="shared" si="50"/>
        <v/>
      </c>
      <c r="BM128" s="285" t="str">
        <f t="shared" si="51"/>
        <v/>
      </c>
      <c r="BN128" s="285" t="str">
        <f t="shared" si="52"/>
        <v/>
      </c>
      <c r="BO128" s="285" t="str">
        <f t="shared" si="53"/>
        <v/>
      </c>
      <c r="BP128" s="285" t="str">
        <f t="shared" si="54"/>
        <v/>
      </c>
      <c r="BQ128" s="285" t="str">
        <f t="shared" si="55"/>
        <v/>
      </c>
      <c r="BR128" s="285" t="str">
        <f t="shared" si="56"/>
        <v/>
      </c>
      <c r="BS128" s="285" t="str">
        <f t="shared" si="57"/>
        <v/>
      </c>
      <c r="BT128" s="285" t="str">
        <f t="shared" si="58"/>
        <v/>
      </c>
      <c r="BU128" s="285" t="str">
        <f t="shared" si="59"/>
        <v/>
      </c>
      <c r="BV128" s="285" t="str">
        <f t="shared" si="60"/>
        <v/>
      </c>
      <c r="BW128" s="285" t="str">
        <f t="shared" si="61"/>
        <v/>
      </c>
      <c r="BX128" s="285" t="str">
        <f t="shared" si="62"/>
        <v/>
      </c>
      <c r="BY128" s="285" t="str">
        <f t="shared" si="63"/>
        <v/>
      </c>
      <c r="BZ128" s="285" t="str">
        <f t="shared" si="64"/>
        <v/>
      </c>
      <c r="CA128" s="413" t="str">
        <f t="shared" si="65"/>
        <v/>
      </c>
      <c r="CB128" s="285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85" t="str">
        <f t="shared" si="43"/>
        <v>#DIV/0!</v>
      </c>
      <c r="BF130" s="285" t="str">
        <f t="shared" si="44"/>
        <v>#DIV/0!</v>
      </c>
      <c r="BG130" s="285" t="str">
        <f t="shared" si="45"/>
        <v>#DIV/0!</v>
      </c>
      <c r="BH130" s="285" t="str">
        <f t="shared" si="46"/>
        <v>#DIV/0!</v>
      </c>
      <c r="BI130" s="285" t="str">
        <f t="shared" si="47"/>
        <v>#DIV/0!</v>
      </c>
      <c r="BJ130" s="285" t="str">
        <f t="shared" si="48"/>
        <v>#DIV/0!</v>
      </c>
      <c r="BK130" s="285" t="str">
        <f t="shared" si="49"/>
        <v>#DIV/0!</v>
      </c>
      <c r="BL130" s="285" t="str">
        <f t="shared" si="50"/>
        <v>#DIV/0!</v>
      </c>
      <c r="BM130" s="285" t="str">
        <f t="shared" si="51"/>
        <v>#DIV/0!</v>
      </c>
      <c r="BN130" s="285" t="str">
        <f t="shared" si="52"/>
        <v>#DIV/0!</v>
      </c>
      <c r="BO130" s="285" t="str">
        <f t="shared" si="53"/>
        <v>#DIV/0!</v>
      </c>
      <c r="BP130" s="285" t="str">
        <f t="shared" si="54"/>
        <v>#DIV/0!</v>
      </c>
      <c r="BQ130" s="285" t="str">
        <f t="shared" si="55"/>
        <v>#DIV/0!</v>
      </c>
      <c r="BR130" s="285" t="str">
        <f t="shared" si="56"/>
        <v>#DIV/0!</v>
      </c>
      <c r="BS130" s="285" t="str">
        <f t="shared" si="57"/>
        <v>#DIV/0!</v>
      </c>
      <c r="BT130" s="285" t="str">
        <f t="shared" si="58"/>
        <v>#DIV/0!</v>
      </c>
      <c r="BU130" s="285" t="str">
        <f t="shared" si="59"/>
        <v>#DIV/0!</v>
      </c>
      <c r="BV130" s="285" t="str">
        <f t="shared" si="60"/>
        <v>#DIV/0!</v>
      </c>
      <c r="BW130" s="285" t="str">
        <f t="shared" si="61"/>
        <v>#DIV/0!</v>
      </c>
      <c r="BX130" s="285" t="str">
        <f t="shared" si="62"/>
        <v>#DIV/0!</v>
      </c>
      <c r="BY130" s="285" t="str">
        <f t="shared" si="63"/>
        <v>#DIV/0!</v>
      </c>
      <c r="BZ130" s="285" t="str">
        <f t="shared" si="64"/>
        <v>#DIV/0!</v>
      </c>
      <c r="CA130" s="285" t="str">
        <f t="shared" si="65"/>
        <v>#DIV/0!</v>
      </c>
      <c r="CB130" s="285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85" t="str">
        <f t="shared" si="43"/>
        <v/>
      </c>
      <c r="BF131" s="285" t="str">
        <f t="shared" si="44"/>
        <v/>
      </c>
      <c r="BG131" s="285" t="str">
        <f t="shared" si="45"/>
        <v/>
      </c>
      <c r="BH131" s="285" t="str">
        <f t="shared" si="46"/>
        <v/>
      </c>
      <c r="BI131" s="285" t="str">
        <f t="shared" si="47"/>
        <v/>
      </c>
      <c r="BJ131" s="285" t="str">
        <f t="shared" si="48"/>
        <v/>
      </c>
      <c r="BK131" s="285" t="str">
        <f t="shared" si="49"/>
        <v/>
      </c>
      <c r="BL131" s="285" t="str">
        <f t="shared" si="50"/>
        <v/>
      </c>
      <c r="BM131" s="285" t="str">
        <f t="shared" si="51"/>
        <v/>
      </c>
      <c r="BN131" s="285" t="str">
        <f t="shared" si="52"/>
        <v/>
      </c>
      <c r="BO131" s="285" t="str">
        <f t="shared" si="53"/>
        <v/>
      </c>
      <c r="BP131" s="285" t="str">
        <f t="shared" si="54"/>
        <v/>
      </c>
      <c r="BQ131" s="285" t="str">
        <f t="shared" si="55"/>
        <v/>
      </c>
      <c r="BR131" s="285" t="str">
        <f t="shared" si="56"/>
        <v/>
      </c>
      <c r="BS131" s="285" t="str">
        <f t="shared" si="57"/>
        <v/>
      </c>
      <c r="BT131" s="285" t="str">
        <f t="shared" si="58"/>
        <v/>
      </c>
      <c r="BU131" s="285" t="str">
        <f t="shared" si="59"/>
        <v/>
      </c>
      <c r="BV131" s="285" t="str">
        <f t="shared" si="60"/>
        <v/>
      </c>
      <c r="BW131" s="285" t="str">
        <f t="shared" si="61"/>
        <v/>
      </c>
      <c r="BX131" s="285" t="str">
        <f t="shared" si="62"/>
        <v/>
      </c>
      <c r="BY131" s="285" t="str">
        <f t="shared" si="63"/>
        <v/>
      </c>
      <c r="BZ131" s="285" t="str">
        <f t="shared" si="64"/>
        <v/>
      </c>
      <c r="CA131" s="285" t="str">
        <f t="shared" si="65"/>
        <v/>
      </c>
      <c r="CB131" s="285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85" t="str">
        <f t="shared" si="43"/>
        <v/>
      </c>
      <c r="BF132" s="285" t="str">
        <f t="shared" si="44"/>
        <v/>
      </c>
      <c r="BG132" s="285" t="str">
        <f t="shared" si="45"/>
        <v/>
      </c>
      <c r="BH132" s="285" t="str">
        <f t="shared" si="46"/>
        <v/>
      </c>
      <c r="BI132" s="285" t="str">
        <f t="shared" si="47"/>
        <v/>
      </c>
      <c r="BJ132" s="285" t="str">
        <f t="shared" si="48"/>
        <v/>
      </c>
      <c r="BK132" s="285" t="str">
        <f t="shared" si="49"/>
        <v/>
      </c>
      <c r="BL132" s="285" t="str">
        <f t="shared" si="50"/>
        <v/>
      </c>
      <c r="BM132" s="285" t="str">
        <f t="shared" si="51"/>
        <v/>
      </c>
      <c r="BN132" s="285" t="str">
        <f t="shared" si="52"/>
        <v/>
      </c>
      <c r="BO132" s="285" t="str">
        <f t="shared" si="53"/>
        <v/>
      </c>
      <c r="BP132" s="285" t="str">
        <f t="shared" si="54"/>
        <v/>
      </c>
      <c r="BQ132" s="285" t="str">
        <f t="shared" si="55"/>
        <v/>
      </c>
      <c r="BR132" s="285" t="str">
        <f t="shared" si="56"/>
        <v/>
      </c>
      <c r="BS132" s="285" t="str">
        <f t="shared" si="57"/>
        <v/>
      </c>
      <c r="BT132" s="285" t="str">
        <f t="shared" si="58"/>
        <v/>
      </c>
      <c r="BU132" s="285" t="str">
        <f t="shared" si="59"/>
        <v/>
      </c>
      <c r="BV132" s="285" t="str">
        <f t="shared" si="60"/>
        <v/>
      </c>
      <c r="BW132" s="285" t="str">
        <f t="shared" si="61"/>
        <v/>
      </c>
      <c r="BX132" s="285" t="str">
        <f t="shared" si="62"/>
        <v/>
      </c>
      <c r="BY132" s="285" t="str">
        <f t="shared" si="63"/>
        <v/>
      </c>
      <c r="BZ132" s="285" t="str">
        <f t="shared" si="64"/>
        <v/>
      </c>
      <c r="CA132" s="285" t="str">
        <f t="shared" si="65"/>
        <v/>
      </c>
      <c r="CB132" s="285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85" t="str">
        <f t="shared" si="43"/>
        <v/>
      </c>
      <c r="BF134" s="285" t="str">
        <f t="shared" si="44"/>
        <v/>
      </c>
      <c r="BG134" s="285" t="str">
        <f t="shared" si="45"/>
        <v/>
      </c>
      <c r="BH134" s="285" t="str">
        <f t="shared" si="46"/>
        <v/>
      </c>
      <c r="BI134" s="285" t="str">
        <f t="shared" si="47"/>
        <v/>
      </c>
      <c r="BJ134" s="285" t="str">
        <f t="shared" si="48"/>
        <v/>
      </c>
      <c r="BK134" s="285" t="str">
        <f t="shared" si="49"/>
        <v/>
      </c>
      <c r="BL134" s="285" t="str">
        <f t="shared" si="50"/>
        <v/>
      </c>
      <c r="BM134" s="285" t="str">
        <f t="shared" si="51"/>
        <v/>
      </c>
      <c r="BN134" s="285" t="str">
        <f t="shared" si="52"/>
        <v/>
      </c>
      <c r="BO134" s="285" t="str">
        <f t="shared" si="53"/>
        <v/>
      </c>
      <c r="BP134" s="285" t="str">
        <f t="shared" si="54"/>
        <v/>
      </c>
      <c r="BQ134" s="285" t="str">
        <f t="shared" si="55"/>
        <v/>
      </c>
      <c r="BR134" s="285" t="str">
        <f t="shared" si="56"/>
        <v/>
      </c>
      <c r="BS134" s="285" t="str">
        <f t="shared" si="57"/>
        <v/>
      </c>
      <c r="BT134" s="285" t="str">
        <f t="shared" si="58"/>
        <v/>
      </c>
      <c r="BU134" s="285" t="str">
        <f t="shared" si="59"/>
        <v/>
      </c>
      <c r="BV134" s="285" t="str">
        <f t="shared" si="60"/>
        <v/>
      </c>
      <c r="BW134" s="285" t="str">
        <f t="shared" si="61"/>
        <v/>
      </c>
      <c r="BX134" s="285" t="str">
        <f t="shared" si="62"/>
        <v/>
      </c>
      <c r="BY134" s="285" t="str">
        <f t="shared" si="63"/>
        <v/>
      </c>
      <c r="BZ134" s="285" t="str">
        <f t="shared" si="64"/>
        <v/>
      </c>
      <c r="CA134" s="285" t="str">
        <f t="shared" si="65"/>
        <v/>
      </c>
      <c r="CB134" s="285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85" t="str">
        <f t="shared" si="43"/>
        <v/>
      </c>
      <c r="BF135" s="285" t="str">
        <f t="shared" si="44"/>
        <v/>
      </c>
      <c r="BG135" s="285" t="str">
        <f t="shared" si="45"/>
        <v/>
      </c>
      <c r="BH135" s="285" t="str">
        <f t="shared" si="46"/>
        <v/>
      </c>
      <c r="BI135" s="285" t="str">
        <f t="shared" si="47"/>
        <v/>
      </c>
      <c r="BJ135" s="285" t="str">
        <f t="shared" si="48"/>
        <v/>
      </c>
      <c r="BK135" s="285" t="str">
        <f t="shared" si="49"/>
        <v/>
      </c>
      <c r="BL135" s="285" t="str">
        <f t="shared" si="50"/>
        <v/>
      </c>
      <c r="BM135" s="285" t="str">
        <f t="shared" si="51"/>
        <v/>
      </c>
      <c r="BN135" s="285" t="str">
        <f t="shared" si="52"/>
        <v/>
      </c>
      <c r="BO135" s="285" t="str">
        <f t="shared" si="53"/>
        <v/>
      </c>
      <c r="BP135" s="285" t="str">
        <f t="shared" si="54"/>
        <v/>
      </c>
      <c r="BQ135" s="285" t="str">
        <f t="shared" si="55"/>
        <v/>
      </c>
      <c r="BR135" s="285" t="str">
        <f t="shared" si="56"/>
        <v/>
      </c>
      <c r="BS135" s="285" t="str">
        <f t="shared" si="57"/>
        <v/>
      </c>
      <c r="BT135" s="285" t="str">
        <f t="shared" si="58"/>
        <v/>
      </c>
      <c r="BU135" s="285" t="str">
        <f t="shared" si="59"/>
        <v/>
      </c>
      <c r="BV135" s="285" t="str">
        <f t="shared" si="60"/>
        <v/>
      </c>
      <c r="BW135" s="285" t="str">
        <f t="shared" si="61"/>
        <v/>
      </c>
      <c r="BX135" s="285" t="str">
        <f t="shared" si="62"/>
        <v/>
      </c>
      <c r="BY135" s="285" t="str">
        <f t="shared" si="63"/>
        <v/>
      </c>
      <c r="BZ135" s="285" t="str">
        <f t="shared" si="64"/>
        <v/>
      </c>
      <c r="CA135" s="285" t="str">
        <f t="shared" si="65"/>
        <v/>
      </c>
      <c r="CB135" s="285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85" t="str">
        <f t="shared" si="43"/>
        <v/>
      </c>
      <c r="BF138" s="285" t="str">
        <f t="shared" si="44"/>
        <v/>
      </c>
      <c r="BG138" s="285" t="str">
        <f t="shared" si="45"/>
        <v/>
      </c>
      <c r="BH138" s="285" t="str">
        <f t="shared" si="46"/>
        <v/>
      </c>
      <c r="BI138" s="285" t="str">
        <f t="shared" si="47"/>
        <v/>
      </c>
      <c r="BJ138" s="285" t="str">
        <f t="shared" si="48"/>
        <v/>
      </c>
      <c r="BK138" s="285" t="str">
        <f t="shared" si="49"/>
        <v/>
      </c>
      <c r="BL138" s="285" t="str">
        <f t="shared" si="50"/>
        <v/>
      </c>
      <c r="BM138" s="285" t="str">
        <f t="shared" si="51"/>
        <v/>
      </c>
      <c r="BN138" s="285" t="str">
        <f t="shared" si="52"/>
        <v/>
      </c>
      <c r="BO138" s="285" t="str">
        <f t="shared" si="53"/>
        <v/>
      </c>
      <c r="BP138" s="285" t="str">
        <f t="shared" si="54"/>
        <v/>
      </c>
      <c r="BQ138" s="285" t="str">
        <f t="shared" si="55"/>
        <v/>
      </c>
      <c r="BR138" s="285" t="str">
        <f t="shared" si="56"/>
        <v/>
      </c>
      <c r="BS138" s="285" t="str">
        <f t="shared" si="57"/>
        <v/>
      </c>
      <c r="BT138" s="285" t="str">
        <f t="shared" si="58"/>
        <v/>
      </c>
      <c r="BU138" s="285" t="str">
        <f t="shared" si="59"/>
        <v/>
      </c>
      <c r="BV138" s="285" t="str">
        <f t="shared" si="60"/>
        <v/>
      </c>
      <c r="BW138" s="285" t="str">
        <f t="shared" si="61"/>
        <v/>
      </c>
      <c r="BX138" s="285" t="str">
        <f t="shared" si="62"/>
        <v/>
      </c>
      <c r="BY138" s="285" t="str">
        <f t="shared" si="63"/>
        <v/>
      </c>
      <c r="BZ138" s="285" t="str">
        <f t="shared" si="64"/>
        <v/>
      </c>
      <c r="CA138" s="285" t="str">
        <f t="shared" si="65"/>
        <v/>
      </c>
      <c r="CB138" s="285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85" t="str">
        <f t="shared" si="43"/>
        <v/>
      </c>
      <c r="BF139" s="285" t="str">
        <f t="shared" si="44"/>
        <v/>
      </c>
      <c r="BG139" s="285" t="str">
        <f t="shared" si="45"/>
        <v/>
      </c>
      <c r="BH139" s="285" t="str">
        <f t="shared" si="46"/>
        <v/>
      </c>
      <c r="BI139" s="285" t="str">
        <f t="shared" si="47"/>
        <v/>
      </c>
      <c r="BJ139" s="285" t="str">
        <f t="shared" si="48"/>
        <v/>
      </c>
      <c r="BK139" s="285" t="str">
        <f t="shared" si="49"/>
        <v/>
      </c>
      <c r="BL139" s="285" t="str">
        <f t="shared" si="50"/>
        <v/>
      </c>
      <c r="BM139" s="285" t="str">
        <f t="shared" si="51"/>
        <v/>
      </c>
      <c r="BN139" s="285" t="str">
        <f t="shared" si="52"/>
        <v/>
      </c>
      <c r="BO139" s="285" t="str">
        <f t="shared" si="53"/>
        <v/>
      </c>
      <c r="BP139" s="285" t="str">
        <f t="shared" si="54"/>
        <v/>
      </c>
      <c r="BQ139" s="285" t="str">
        <f t="shared" si="55"/>
        <v/>
      </c>
      <c r="BR139" s="285" t="str">
        <f t="shared" si="56"/>
        <v/>
      </c>
      <c r="BS139" s="285" t="str">
        <f t="shared" si="57"/>
        <v/>
      </c>
      <c r="BT139" s="285" t="str">
        <f t="shared" si="58"/>
        <v/>
      </c>
      <c r="BU139" s="285" t="str">
        <f t="shared" si="59"/>
        <v/>
      </c>
      <c r="BV139" s="285" t="str">
        <f t="shared" si="60"/>
        <v/>
      </c>
      <c r="BW139" s="285" t="str">
        <f t="shared" si="61"/>
        <v/>
      </c>
      <c r="BX139" s="285" t="str">
        <f t="shared" si="62"/>
        <v/>
      </c>
      <c r="BY139" s="285" t="str">
        <f t="shared" si="63"/>
        <v/>
      </c>
      <c r="BZ139" s="285" t="str">
        <f t="shared" si="64"/>
        <v/>
      </c>
      <c r="CA139" s="285" t="str">
        <f t="shared" si="65"/>
        <v/>
      </c>
      <c r="CB139" s="285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85" t="str">
        <f t="shared" si="43"/>
        <v/>
      </c>
      <c r="BF140" s="285" t="str">
        <f t="shared" si="44"/>
        <v/>
      </c>
      <c r="BG140" s="285" t="str">
        <f t="shared" si="45"/>
        <v/>
      </c>
      <c r="BH140" s="285" t="str">
        <f t="shared" si="46"/>
        <v/>
      </c>
      <c r="BI140" s="285" t="str">
        <f t="shared" si="47"/>
        <v/>
      </c>
      <c r="BJ140" s="285" t="str">
        <f t="shared" si="48"/>
        <v/>
      </c>
      <c r="BK140" s="285" t="str">
        <f t="shared" si="49"/>
        <v/>
      </c>
      <c r="BL140" s="285" t="str">
        <f t="shared" si="50"/>
        <v/>
      </c>
      <c r="BM140" s="285" t="str">
        <f t="shared" si="51"/>
        <v/>
      </c>
      <c r="BN140" s="285" t="str">
        <f t="shared" si="52"/>
        <v/>
      </c>
      <c r="BO140" s="285" t="str">
        <f t="shared" si="53"/>
        <v/>
      </c>
      <c r="BP140" s="285" t="str">
        <f t="shared" si="54"/>
        <v/>
      </c>
      <c r="BQ140" s="285" t="str">
        <f t="shared" si="55"/>
        <v/>
      </c>
      <c r="BR140" s="285" t="str">
        <f t="shared" si="56"/>
        <v/>
      </c>
      <c r="BS140" s="285" t="str">
        <f t="shared" si="57"/>
        <v/>
      </c>
      <c r="BT140" s="285" t="str">
        <f t="shared" si="58"/>
        <v/>
      </c>
      <c r="BU140" s="285" t="str">
        <f t="shared" si="59"/>
        <v/>
      </c>
      <c r="BV140" s="285" t="str">
        <f t="shared" si="60"/>
        <v/>
      </c>
      <c r="BW140" s="285" t="str">
        <f t="shared" si="61"/>
        <v/>
      </c>
      <c r="BX140" s="285" t="str">
        <f t="shared" si="62"/>
        <v/>
      </c>
      <c r="BY140" s="285" t="str">
        <f t="shared" si="63"/>
        <v/>
      </c>
      <c r="BZ140" s="285" t="str">
        <f t="shared" si="64"/>
        <v/>
      </c>
      <c r="CA140" s="285" t="str">
        <f t="shared" si="65"/>
        <v/>
      </c>
      <c r="CB140" s="285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85" t="str">
        <f t="shared" si="43"/>
        <v>#DIV/0!</v>
      </c>
      <c r="BF141" s="285" t="str">
        <f t="shared" si="44"/>
        <v>#DIV/0!</v>
      </c>
      <c r="BG141" s="285" t="str">
        <f t="shared" si="45"/>
        <v>#DIV/0!</v>
      </c>
      <c r="BH141" s="285" t="str">
        <f t="shared" si="46"/>
        <v>#DIV/0!</v>
      </c>
      <c r="BI141" s="285" t="str">
        <f t="shared" si="47"/>
        <v>#DIV/0!</v>
      </c>
      <c r="BJ141" s="285" t="str">
        <f t="shared" si="48"/>
        <v>#DIV/0!</v>
      </c>
      <c r="BK141" s="285" t="str">
        <f t="shared" si="49"/>
        <v>#DIV/0!</v>
      </c>
      <c r="BL141" s="285" t="str">
        <f t="shared" si="50"/>
        <v>#DIV/0!</v>
      </c>
      <c r="BM141" s="285" t="str">
        <f t="shared" si="51"/>
        <v>#DIV/0!</v>
      </c>
      <c r="BN141" s="285" t="str">
        <f t="shared" si="52"/>
        <v>#DIV/0!</v>
      </c>
      <c r="BO141" s="285" t="str">
        <f t="shared" si="53"/>
        <v>#DIV/0!</v>
      </c>
      <c r="BP141" s="285" t="str">
        <f t="shared" si="54"/>
        <v>#DIV/0!</v>
      </c>
      <c r="BQ141" s="285" t="str">
        <f t="shared" si="55"/>
        <v>#DIV/0!</v>
      </c>
      <c r="BR141" s="285" t="str">
        <f t="shared" si="56"/>
        <v>#DIV/0!</v>
      </c>
      <c r="BS141" s="285" t="str">
        <f t="shared" si="57"/>
        <v>#DIV/0!</v>
      </c>
      <c r="BT141" s="285" t="str">
        <f t="shared" si="58"/>
        <v>#DIV/0!</v>
      </c>
      <c r="BU141" s="285" t="str">
        <f t="shared" si="59"/>
        <v>#DIV/0!</v>
      </c>
      <c r="BV141" s="285" t="str">
        <f t="shared" si="60"/>
        <v>#DIV/0!</v>
      </c>
      <c r="BW141" s="285" t="str">
        <f t="shared" si="61"/>
        <v>#DIV/0!</v>
      </c>
      <c r="BX141" s="285" t="str">
        <f t="shared" si="62"/>
        <v>#DIV/0!</v>
      </c>
      <c r="BY141" s="285" t="str">
        <f t="shared" si="63"/>
        <v>#DIV/0!</v>
      </c>
      <c r="BZ141" s="285" t="str">
        <f t="shared" si="64"/>
        <v>#DIV/0!</v>
      </c>
      <c r="CA141" s="285" t="str">
        <f t="shared" si="65"/>
        <v>#DIV/0!</v>
      </c>
      <c r="CB141" s="285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85" t="str">
        <f t="shared" si="43"/>
        <v>#DIV/0!</v>
      </c>
      <c r="BF142" s="285" t="str">
        <f t="shared" si="44"/>
        <v>#DIV/0!</v>
      </c>
      <c r="BG142" s="285" t="str">
        <f t="shared" si="45"/>
        <v>#DIV/0!</v>
      </c>
      <c r="BH142" s="285" t="str">
        <f t="shared" si="46"/>
        <v>#DIV/0!</v>
      </c>
      <c r="BI142" s="285" t="str">
        <f t="shared" si="47"/>
        <v>#DIV/0!</v>
      </c>
      <c r="BJ142" s="285" t="str">
        <f t="shared" si="48"/>
        <v>#DIV/0!</v>
      </c>
      <c r="BK142" s="285" t="str">
        <f t="shared" si="49"/>
        <v>#DIV/0!</v>
      </c>
      <c r="BL142" s="285" t="str">
        <f t="shared" si="50"/>
        <v>#DIV/0!</v>
      </c>
      <c r="BM142" s="285" t="str">
        <f t="shared" si="51"/>
        <v>#DIV/0!</v>
      </c>
      <c r="BN142" s="285" t="str">
        <f t="shared" si="52"/>
        <v>#DIV/0!</v>
      </c>
      <c r="BO142" s="285" t="str">
        <f t="shared" si="53"/>
        <v>#DIV/0!</v>
      </c>
      <c r="BP142" s="285" t="str">
        <f t="shared" si="54"/>
        <v>#DIV/0!</v>
      </c>
      <c r="BQ142" s="285" t="str">
        <f t="shared" si="55"/>
        <v>#DIV/0!</v>
      </c>
      <c r="BR142" s="285" t="str">
        <f t="shared" si="56"/>
        <v>#DIV/0!</v>
      </c>
      <c r="BS142" s="285" t="str">
        <f t="shared" si="57"/>
        <v>#DIV/0!</v>
      </c>
      <c r="BT142" s="285" t="str">
        <f t="shared" si="58"/>
        <v>#DIV/0!</v>
      </c>
      <c r="BU142" s="285" t="str">
        <f t="shared" si="59"/>
        <v>#DIV/0!</v>
      </c>
      <c r="BV142" s="285" t="str">
        <f t="shared" si="60"/>
        <v>#DIV/0!</v>
      </c>
      <c r="BW142" s="285" t="str">
        <f t="shared" si="61"/>
        <v>#DIV/0!</v>
      </c>
      <c r="BX142" s="285" t="str">
        <f t="shared" si="62"/>
        <v>#DIV/0!</v>
      </c>
      <c r="BY142" s="285" t="str">
        <f t="shared" si="63"/>
        <v>#DIV/0!</v>
      </c>
      <c r="BZ142" s="285" t="str">
        <f t="shared" si="64"/>
        <v>#DIV/0!</v>
      </c>
      <c r="CA142" s="285" t="str">
        <f t="shared" si="65"/>
        <v>#DIV/0!</v>
      </c>
      <c r="CB142" s="285" t="str">
        <f t="shared" si="66"/>
        <v>#DIV/0!</v>
      </c>
      <c r="CC142" s="399"/>
    </row>
    <row r="143">
      <c r="M143" s="389"/>
      <c r="AV143" s="423" t="s">
        <v>242</v>
      </c>
      <c r="AW143" s="374"/>
      <c r="AX143" s="383"/>
      <c r="AY143" s="374"/>
      <c r="AZ143" s="410"/>
      <c r="BA143" s="410"/>
      <c r="BB143" s="411"/>
      <c r="BC143" s="412"/>
      <c r="BD143" s="410"/>
      <c r="BE143" s="285"/>
      <c r="BF143" s="285"/>
      <c r="BG143" s="285"/>
      <c r="BH143" s="285"/>
      <c r="BI143" s="285"/>
      <c r="BJ143" s="285"/>
      <c r="BK143" s="285"/>
      <c r="BL143" s="285"/>
      <c r="BM143" s="285"/>
      <c r="BN143" s="285"/>
      <c r="BO143" s="285"/>
      <c r="BP143" s="285"/>
      <c r="BQ143" s="285"/>
      <c r="BR143" s="285"/>
      <c r="BS143" s="285"/>
      <c r="BT143" s="285"/>
      <c r="BU143" s="285"/>
      <c r="BV143" s="285"/>
      <c r="BW143" s="285"/>
      <c r="BX143" s="285"/>
      <c r="BY143" s="285"/>
      <c r="BZ143" s="285"/>
      <c r="CA143" s="285"/>
      <c r="CB143" s="285"/>
      <c r="CC143" s="399"/>
    </row>
    <row r="144">
      <c r="M144" s="389"/>
      <c r="AV144" s="425" t="s">
        <v>339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42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42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42"/>
      <c r="BB147" s="427" t="s">
        <v>348</v>
      </c>
      <c r="BC147" s="399"/>
      <c r="BD147" s="399"/>
      <c r="BE147" s="285" t="str">
        <f t="shared" ref="BE147:CB147" si="106">BE52</f>
        <v>AGO</v>
      </c>
      <c r="BF147" s="285" t="str">
        <f t="shared" si="106"/>
        <v>SET</v>
      </c>
      <c r="BG147" s="285" t="str">
        <f t="shared" si="106"/>
        <v>OUT</v>
      </c>
      <c r="BH147" s="285" t="str">
        <f t="shared" si="106"/>
        <v>NOV</v>
      </c>
      <c r="BI147" s="285" t="str">
        <f t="shared" si="106"/>
        <v>DEZ</v>
      </c>
      <c r="BJ147" s="285" t="str">
        <f t="shared" si="106"/>
        <v>JAN</v>
      </c>
      <c r="BK147" s="285" t="str">
        <f t="shared" si="106"/>
        <v>FEV</v>
      </c>
      <c r="BL147" s="285" t="str">
        <f t="shared" si="106"/>
        <v>MAR</v>
      </c>
      <c r="BM147" s="285" t="str">
        <f t="shared" si="106"/>
        <v>ABR</v>
      </c>
      <c r="BN147" s="285" t="str">
        <f t="shared" si="106"/>
        <v>MAI</v>
      </c>
      <c r="BO147" s="285" t="str">
        <f t="shared" si="106"/>
        <v>JUN</v>
      </c>
      <c r="BP147" s="285" t="str">
        <f t="shared" si="106"/>
        <v>JUL</v>
      </c>
      <c r="BQ147" s="285" t="str">
        <f t="shared" si="106"/>
        <v>AGO</v>
      </c>
      <c r="BR147" s="285" t="str">
        <f t="shared" si="106"/>
        <v>SET</v>
      </c>
      <c r="BS147" s="285" t="str">
        <f t="shared" si="106"/>
        <v>OUT</v>
      </c>
      <c r="BT147" s="285" t="str">
        <f t="shared" si="106"/>
        <v>NOV</v>
      </c>
      <c r="BU147" s="285" t="str">
        <f t="shared" si="106"/>
        <v>DEZ</v>
      </c>
      <c r="BV147" s="285" t="str">
        <f t="shared" si="106"/>
        <v>JAN</v>
      </c>
      <c r="BW147" s="285" t="str">
        <f t="shared" si="106"/>
        <v>FEV</v>
      </c>
      <c r="BX147" s="285" t="str">
        <f t="shared" si="106"/>
        <v>MAR</v>
      </c>
      <c r="BY147" s="285" t="str">
        <f t="shared" si="106"/>
        <v>ABR</v>
      </c>
      <c r="BZ147" s="285" t="str">
        <f t="shared" si="106"/>
        <v>MAI</v>
      </c>
      <c r="CA147" s="285" t="str">
        <f t="shared" si="106"/>
        <v>JUN</v>
      </c>
      <c r="CB147" s="285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42"/>
      <c r="BB148" s="399"/>
      <c r="BC148" s="399"/>
      <c r="BD148" s="399"/>
      <c r="BE148" s="285" t="str">
        <f t="shared" ref="BE148:CB148" si="107">CONCAT(BE53,BE102)</f>
        <v>#DIV/0!</v>
      </c>
      <c r="BF148" s="285" t="str">
        <f t="shared" si="107"/>
        <v>#DIV/0!</v>
      </c>
      <c r="BG148" s="285" t="str">
        <f t="shared" si="107"/>
        <v>#DIV/0!</v>
      </c>
      <c r="BH148" s="285" t="str">
        <f t="shared" si="107"/>
        <v>#DIV/0!</v>
      </c>
      <c r="BI148" s="285" t="str">
        <f t="shared" si="107"/>
        <v>#DIV/0!</v>
      </c>
      <c r="BJ148" s="285" t="str">
        <f t="shared" si="107"/>
        <v>#DIV/0!</v>
      </c>
      <c r="BK148" s="285" t="str">
        <f t="shared" si="107"/>
        <v>#DIV/0!</v>
      </c>
      <c r="BL148" s="285" t="str">
        <f t="shared" si="107"/>
        <v>#DIV/0!</v>
      </c>
      <c r="BM148" s="285" t="str">
        <f t="shared" si="107"/>
        <v>#DIV/0!</v>
      </c>
      <c r="BN148" s="285" t="str">
        <f t="shared" si="107"/>
        <v>#DIV/0!</v>
      </c>
      <c r="BO148" s="285" t="str">
        <f t="shared" si="107"/>
        <v>#DIV/0!</v>
      </c>
      <c r="BP148" s="285" t="str">
        <f t="shared" si="107"/>
        <v>#DIV/0!</v>
      </c>
      <c r="BQ148" s="285" t="str">
        <f t="shared" si="107"/>
        <v>#DIV/0!</v>
      </c>
      <c r="BR148" s="285" t="str">
        <f t="shared" si="107"/>
        <v>#DIV/0!</v>
      </c>
      <c r="BS148" s="285" t="str">
        <f t="shared" si="107"/>
        <v>#DIV/0!</v>
      </c>
      <c r="BT148" s="285" t="str">
        <f t="shared" si="107"/>
        <v>#DIV/0!</v>
      </c>
      <c r="BU148" s="285" t="str">
        <f t="shared" si="107"/>
        <v>#DIV/0!</v>
      </c>
      <c r="BV148" s="285" t="str">
        <f t="shared" si="107"/>
        <v>#DIV/0!</v>
      </c>
      <c r="BW148" s="285" t="str">
        <f t="shared" si="107"/>
        <v>#DIV/0!</v>
      </c>
      <c r="BX148" s="285" t="str">
        <f t="shared" si="107"/>
        <v>#DIV/0!</v>
      </c>
      <c r="BY148" s="285" t="str">
        <f t="shared" si="107"/>
        <v>#DIV/0!</v>
      </c>
      <c r="BZ148" s="285" t="str">
        <f t="shared" si="107"/>
        <v>#DIV/0!</v>
      </c>
      <c r="CA148" s="285" t="str">
        <f t="shared" si="107"/>
        <v>#DIV/0!</v>
      </c>
      <c r="CB148" s="285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42"/>
      <c r="BB149" s="399"/>
      <c r="BC149" s="399"/>
      <c r="BD149" s="399"/>
      <c r="BE149" s="285" t="str">
        <f t="shared" ref="BE149:CB149" si="108">CONCAT(BE54,BE103)</f>
        <v/>
      </c>
      <c r="BF149" s="285" t="str">
        <f t="shared" si="108"/>
        <v/>
      </c>
      <c r="BG149" s="285" t="str">
        <f t="shared" si="108"/>
        <v/>
      </c>
      <c r="BH149" s="285" t="str">
        <f t="shared" si="108"/>
        <v/>
      </c>
      <c r="BI149" s="285" t="str">
        <f t="shared" si="108"/>
        <v/>
      </c>
      <c r="BJ149" s="285" t="str">
        <f t="shared" si="108"/>
        <v>HSI</v>
      </c>
      <c r="BK149" s="285" t="str">
        <f t="shared" si="108"/>
        <v/>
      </c>
      <c r="BL149" s="285" t="str">
        <f t="shared" si="108"/>
        <v/>
      </c>
      <c r="BM149" s="285" t="str">
        <f t="shared" si="108"/>
        <v/>
      </c>
      <c r="BN149" s="285" t="str">
        <f t="shared" si="108"/>
        <v/>
      </c>
      <c r="BO149" s="285" t="str">
        <f t="shared" si="108"/>
        <v/>
      </c>
      <c r="BP149" s="285" t="str">
        <f t="shared" si="108"/>
        <v/>
      </c>
      <c r="BQ149" s="285" t="str">
        <f t="shared" si="108"/>
        <v/>
      </c>
      <c r="BR149" s="285" t="str">
        <f t="shared" si="108"/>
        <v/>
      </c>
      <c r="BS149" s="285" t="str">
        <f t="shared" si="108"/>
        <v>TBO</v>
      </c>
      <c r="BT149" s="285" t="str">
        <f t="shared" si="108"/>
        <v/>
      </c>
      <c r="BU149" s="285" t="str">
        <f t="shared" si="108"/>
        <v/>
      </c>
      <c r="BV149" s="285" t="str">
        <f t="shared" si="108"/>
        <v/>
      </c>
      <c r="BW149" s="285" t="str">
        <f t="shared" si="108"/>
        <v/>
      </c>
      <c r="BX149" s="285" t="str">
        <f t="shared" si="108"/>
        <v/>
      </c>
      <c r="BY149" s="285" t="str">
        <f t="shared" si="108"/>
        <v/>
      </c>
      <c r="BZ149" s="285" t="str">
        <f t="shared" si="108"/>
        <v/>
      </c>
      <c r="CA149" s="285" t="str">
        <f t="shared" si="108"/>
        <v/>
      </c>
      <c r="CB149" s="285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42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85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42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42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42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42"/>
      <c r="BB154" s="399"/>
      <c r="BC154" s="399"/>
      <c r="BD154" s="399"/>
      <c r="BE154" s="285" t="str">
        <f t="shared" ref="BE154:CB154" si="113">CONCAT(BE59,BE108)</f>
        <v/>
      </c>
      <c r="BF154" s="285" t="str">
        <f t="shared" si="113"/>
        <v/>
      </c>
      <c r="BG154" s="285" t="str">
        <f t="shared" si="113"/>
        <v/>
      </c>
      <c r="BH154" s="285" t="str">
        <f t="shared" si="113"/>
        <v/>
      </c>
      <c r="BI154" s="285" t="str">
        <f t="shared" si="113"/>
        <v/>
      </c>
      <c r="BJ154" s="285" t="str">
        <f t="shared" si="113"/>
        <v/>
      </c>
      <c r="BK154" s="285" t="str">
        <f t="shared" si="113"/>
        <v/>
      </c>
      <c r="BL154" s="285" t="str">
        <f t="shared" si="113"/>
        <v/>
      </c>
      <c r="BM154" s="285" t="str">
        <f t="shared" si="113"/>
        <v/>
      </c>
      <c r="BN154" s="285" t="str">
        <f t="shared" si="113"/>
        <v/>
      </c>
      <c r="BO154" s="285" t="str">
        <f t="shared" si="113"/>
        <v/>
      </c>
      <c r="BP154" s="285" t="str">
        <f t="shared" si="113"/>
        <v/>
      </c>
      <c r="BQ154" s="285" t="str">
        <f t="shared" si="113"/>
        <v/>
      </c>
      <c r="BR154" s="285" t="str">
        <f t="shared" si="113"/>
        <v/>
      </c>
      <c r="BS154" s="285" t="str">
        <f t="shared" si="113"/>
        <v/>
      </c>
      <c r="BT154" s="285" t="str">
        <f t="shared" si="113"/>
        <v/>
      </c>
      <c r="BU154" s="285" t="str">
        <f t="shared" si="113"/>
        <v/>
      </c>
      <c r="BV154" s="285" t="str">
        <f t="shared" si="113"/>
        <v/>
      </c>
      <c r="BW154" s="285" t="str">
        <f t="shared" si="113"/>
        <v/>
      </c>
      <c r="BX154" s="285" t="str">
        <f t="shared" si="113"/>
        <v/>
      </c>
      <c r="BY154" s="285" t="str">
        <f t="shared" si="113"/>
        <v/>
      </c>
      <c r="BZ154" s="285" t="str">
        <f t="shared" si="113"/>
        <v/>
      </c>
      <c r="CA154" s="285" t="str">
        <f t="shared" si="113"/>
        <v/>
      </c>
      <c r="CB154" s="285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42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42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42"/>
      <c r="BB157" s="399"/>
      <c r="BC157" s="399"/>
      <c r="BD157" s="399"/>
      <c r="BE157" s="285" t="str">
        <f t="shared" ref="BE157:CB157" si="116">CONCAT(BE62,BE111)</f>
        <v>#DIV/0!</v>
      </c>
      <c r="BF157" s="285" t="str">
        <f t="shared" si="116"/>
        <v>#DIV/0!</v>
      </c>
      <c r="BG157" s="285" t="str">
        <f t="shared" si="116"/>
        <v>#DIV/0!</v>
      </c>
      <c r="BH157" s="285" t="str">
        <f t="shared" si="116"/>
        <v>#DIV/0!</v>
      </c>
      <c r="BI157" s="285" t="str">
        <f t="shared" si="116"/>
        <v>#DIV/0!</v>
      </c>
      <c r="BJ157" s="285" t="str">
        <f t="shared" si="116"/>
        <v>#DIV/0!</v>
      </c>
      <c r="BK157" s="285" t="str">
        <f t="shared" si="116"/>
        <v>#DIV/0!</v>
      </c>
      <c r="BL157" s="285" t="str">
        <f t="shared" si="116"/>
        <v>#DIV/0!</v>
      </c>
      <c r="BM157" s="285" t="str">
        <f t="shared" si="116"/>
        <v>#DIV/0!</v>
      </c>
      <c r="BN157" s="285" t="str">
        <f t="shared" si="116"/>
        <v>#DIV/0!</v>
      </c>
      <c r="BO157" s="285" t="str">
        <f t="shared" si="116"/>
        <v>#DIV/0!</v>
      </c>
      <c r="BP157" s="285" t="str">
        <f t="shared" si="116"/>
        <v>#DIV/0!</v>
      </c>
      <c r="BQ157" s="285" t="str">
        <f t="shared" si="116"/>
        <v>#DIV/0!</v>
      </c>
      <c r="BR157" s="285" t="str">
        <f t="shared" si="116"/>
        <v>#DIV/0!</v>
      </c>
      <c r="BS157" s="285" t="str">
        <f t="shared" si="116"/>
        <v>#DIV/0!</v>
      </c>
      <c r="BT157" s="285" t="str">
        <f t="shared" si="116"/>
        <v>#DIV/0!</v>
      </c>
      <c r="BU157" s="285" t="str">
        <f t="shared" si="116"/>
        <v>#DIV/0!</v>
      </c>
      <c r="BV157" s="285" t="str">
        <f t="shared" si="116"/>
        <v>#DIV/0!</v>
      </c>
      <c r="BW157" s="285" t="str">
        <f t="shared" si="116"/>
        <v>#DIV/0!</v>
      </c>
      <c r="BX157" s="285" t="str">
        <f t="shared" si="116"/>
        <v>#DIV/0!</v>
      </c>
      <c r="BY157" s="285" t="str">
        <f t="shared" si="116"/>
        <v>#DIV/0!</v>
      </c>
      <c r="BZ157" s="285" t="str">
        <f t="shared" si="116"/>
        <v>#DIV/0!</v>
      </c>
      <c r="CA157" s="285" t="str">
        <f t="shared" si="116"/>
        <v>#DIV/0!</v>
      </c>
      <c r="CB157" s="285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42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42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85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42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85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42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42"/>
      <c r="BB162" s="399"/>
      <c r="BC162" s="399"/>
      <c r="BD162" s="399"/>
      <c r="BE162" s="285" t="str">
        <f t="shared" ref="BE162:CB162" si="121">CONCAT(BE67,BE116)</f>
        <v>#DIV/0!</v>
      </c>
      <c r="BF162" s="285" t="str">
        <f t="shared" si="121"/>
        <v>#DIV/0!</v>
      </c>
      <c r="BG162" s="285" t="str">
        <f t="shared" si="121"/>
        <v>#DIV/0!</v>
      </c>
      <c r="BH162" s="285" t="str">
        <f t="shared" si="121"/>
        <v>#DIV/0!</v>
      </c>
      <c r="BI162" s="285" t="str">
        <f t="shared" si="121"/>
        <v>#DIV/0!</v>
      </c>
      <c r="BJ162" s="285" t="str">
        <f t="shared" si="121"/>
        <v>#DIV/0!</v>
      </c>
      <c r="BK162" s="285" t="str">
        <f t="shared" si="121"/>
        <v>#DIV/0!</v>
      </c>
      <c r="BL162" s="285" t="str">
        <f t="shared" si="121"/>
        <v>#DIV/0!</v>
      </c>
      <c r="BM162" s="285" t="str">
        <f t="shared" si="121"/>
        <v>#DIV/0!</v>
      </c>
      <c r="BN162" s="285" t="str">
        <f t="shared" si="121"/>
        <v>#DIV/0!</v>
      </c>
      <c r="BO162" s="285" t="str">
        <f t="shared" si="121"/>
        <v>#DIV/0!</v>
      </c>
      <c r="BP162" s="285" t="str">
        <f t="shared" si="121"/>
        <v>#DIV/0!</v>
      </c>
      <c r="BQ162" s="285" t="str">
        <f t="shared" si="121"/>
        <v>#DIV/0!</v>
      </c>
      <c r="BR162" s="285" t="str">
        <f t="shared" si="121"/>
        <v>#DIV/0!</v>
      </c>
      <c r="BS162" s="285" t="str">
        <f t="shared" si="121"/>
        <v>#DIV/0!</v>
      </c>
      <c r="BT162" s="285" t="str">
        <f t="shared" si="121"/>
        <v>#DIV/0!</v>
      </c>
      <c r="BU162" s="285" t="str">
        <f t="shared" si="121"/>
        <v>#DIV/0!</v>
      </c>
      <c r="BV162" s="285" t="str">
        <f t="shared" si="121"/>
        <v>#DIV/0!</v>
      </c>
      <c r="BW162" s="285" t="str">
        <f t="shared" si="121"/>
        <v>#DIV/0!</v>
      </c>
      <c r="BX162" s="285" t="str">
        <f t="shared" si="121"/>
        <v>#DIV/0!</v>
      </c>
      <c r="BY162" s="285" t="str">
        <f t="shared" si="121"/>
        <v>#DIV/0!</v>
      </c>
      <c r="BZ162" s="285" t="str">
        <f t="shared" si="121"/>
        <v>#DIV/0!</v>
      </c>
      <c r="CA162" s="285" t="str">
        <f t="shared" si="121"/>
        <v>#DIV/0!</v>
      </c>
      <c r="CB162" s="285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42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85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42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42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42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85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42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85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42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85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42"/>
      <c r="BB169" s="399"/>
      <c r="BC169" s="399"/>
      <c r="BD169" s="399"/>
      <c r="BE169" s="285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42"/>
      <c r="BB170" s="399"/>
      <c r="BC170" s="399"/>
      <c r="BD170" s="399"/>
      <c r="BE170" s="285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42"/>
      <c r="BB171" s="399"/>
      <c r="BC171" s="399"/>
      <c r="BD171" s="399"/>
      <c r="BE171" s="285" t="str">
        <f t="shared" ref="BE171:CB171" si="130">CONCAT(BE76,BE125)</f>
        <v>#DIV/0!</v>
      </c>
      <c r="BF171" s="285" t="str">
        <f t="shared" si="130"/>
        <v>#DIV/0!</v>
      </c>
      <c r="BG171" s="285" t="str">
        <f t="shared" si="130"/>
        <v>#DIV/0!</v>
      </c>
      <c r="BH171" s="285" t="str">
        <f t="shared" si="130"/>
        <v>#DIV/0!</v>
      </c>
      <c r="BI171" s="285" t="str">
        <f t="shared" si="130"/>
        <v>#DIV/0!</v>
      </c>
      <c r="BJ171" s="285" t="str">
        <f t="shared" si="130"/>
        <v>#DIV/0!</v>
      </c>
      <c r="BK171" s="285" t="str">
        <f t="shared" si="130"/>
        <v>#DIV/0!</v>
      </c>
      <c r="BL171" s="285" t="str">
        <f t="shared" si="130"/>
        <v>#DIV/0!</v>
      </c>
      <c r="BM171" s="285" t="str">
        <f t="shared" si="130"/>
        <v>#DIV/0!</v>
      </c>
      <c r="BN171" s="285" t="str">
        <f t="shared" si="130"/>
        <v>#DIV/0!</v>
      </c>
      <c r="BO171" s="285" t="str">
        <f t="shared" si="130"/>
        <v>#DIV/0!</v>
      </c>
      <c r="BP171" s="285" t="str">
        <f t="shared" si="130"/>
        <v>#DIV/0!</v>
      </c>
      <c r="BQ171" s="285" t="str">
        <f t="shared" si="130"/>
        <v>#DIV/0!</v>
      </c>
      <c r="BR171" s="285" t="str">
        <f t="shared" si="130"/>
        <v>#DIV/0!</v>
      </c>
      <c r="BS171" s="285" t="str">
        <f t="shared" si="130"/>
        <v>#DIV/0!</v>
      </c>
      <c r="BT171" s="285" t="str">
        <f t="shared" si="130"/>
        <v>#DIV/0!</v>
      </c>
      <c r="BU171" s="285" t="str">
        <f t="shared" si="130"/>
        <v>#DIV/0!</v>
      </c>
      <c r="BV171" s="285" t="str">
        <f t="shared" si="130"/>
        <v>#DIV/0!</v>
      </c>
      <c r="BW171" s="285" t="str">
        <f t="shared" si="130"/>
        <v>#DIV/0!</v>
      </c>
      <c r="BX171" s="285" t="str">
        <f t="shared" si="130"/>
        <v>#DIV/0!</v>
      </c>
      <c r="BY171" s="285" t="str">
        <f t="shared" si="130"/>
        <v>#DIV/0!</v>
      </c>
      <c r="BZ171" s="285" t="str">
        <f t="shared" si="130"/>
        <v>#DIV/0!</v>
      </c>
      <c r="CA171" s="285" t="str">
        <f t="shared" si="130"/>
        <v>#DIV/0!</v>
      </c>
      <c r="CB171" s="285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42"/>
      <c r="BB172" s="399"/>
      <c r="BC172" s="399"/>
      <c r="BD172" s="399"/>
      <c r="BE172" s="285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42"/>
      <c r="BB173" s="399"/>
      <c r="BC173" s="399"/>
      <c r="BD173" s="399"/>
      <c r="BE173" s="285" t="str">
        <f t="shared" ref="BE173:CB173" si="132">CONCAT(BE78,BE127)</f>
        <v/>
      </c>
      <c r="BF173" s="285" t="str">
        <f t="shared" si="132"/>
        <v/>
      </c>
      <c r="BG173" s="285" t="str">
        <f t="shared" si="132"/>
        <v/>
      </c>
      <c r="BH173" s="285" t="str">
        <f t="shared" si="132"/>
        <v/>
      </c>
      <c r="BI173" s="285" t="str">
        <f t="shared" si="132"/>
        <v/>
      </c>
      <c r="BJ173" s="285" t="str">
        <f t="shared" si="132"/>
        <v/>
      </c>
      <c r="BK173" s="285" t="str">
        <f t="shared" si="132"/>
        <v/>
      </c>
      <c r="BL173" s="285" t="str">
        <f t="shared" si="132"/>
        <v/>
      </c>
      <c r="BM173" s="285" t="str">
        <f t="shared" si="132"/>
        <v/>
      </c>
      <c r="BN173" s="285" t="str">
        <f t="shared" si="132"/>
        <v/>
      </c>
      <c r="BO173" s="285" t="str">
        <f t="shared" si="132"/>
        <v/>
      </c>
      <c r="BP173" s="285" t="str">
        <f t="shared" si="132"/>
        <v/>
      </c>
      <c r="BQ173" s="285" t="str">
        <f t="shared" si="132"/>
        <v>HSI</v>
      </c>
      <c r="BR173" s="285" t="str">
        <f t="shared" si="132"/>
        <v/>
      </c>
      <c r="BS173" s="285" t="str">
        <f t="shared" si="132"/>
        <v/>
      </c>
      <c r="BT173" s="285" t="str">
        <f t="shared" si="132"/>
        <v/>
      </c>
      <c r="BU173" s="285" t="str">
        <f t="shared" si="132"/>
        <v/>
      </c>
      <c r="BV173" s="285" t="str">
        <f t="shared" si="132"/>
        <v/>
      </c>
      <c r="BW173" s="285" t="str">
        <f t="shared" si="132"/>
        <v/>
      </c>
      <c r="BX173" s="285" t="str">
        <f t="shared" si="132"/>
        <v/>
      </c>
      <c r="BY173" s="285" t="str">
        <f t="shared" si="132"/>
        <v/>
      </c>
      <c r="BZ173" s="285" t="str">
        <f t="shared" si="132"/>
        <v/>
      </c>
      <c r="CA173" s="285" t="str">
        <f t="shared" si="132"/>
        <v/>
      </c>
      <c r="CB173" s="285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42"/>
      <c r="BB174" s="399"/>
      <c r="BC174" s="399"/>
      <c r="BD174" s="399"/>
      <c r="BE174" s="285" t="str">
        <f t="shared" ref="BE174:CB174" si="133">CONCAT(BE79,BE128)</f>
        <v/>
      </c>
      <c r="BF174" s="285" t="str">
        <f t="shared" si="133"/>
        <v/>
      </c>
      <c r="BG174" s="285" t="str">
        <f t="shared" si="133"/>
        <v/>
      </c>
      <c r="BH174" s="285" t="str">
        <f t="shared" si="133"/>
        <v/>
      </c>
      <c r="BI174" s="285" t="str">
        <f t="shared" si="133"/>
        <v/>
      </c>
      <c r="BJ174" s="285" t="str">
        <f t="shared" si="133"/>
        <v/>
      </c>
      <c r="BK174" s="285" t="str">
        <f t="shared" si="133"/>
        <v/>
      </c>
      <c r="BL174" s="285" t="str">
        <f t="shared" si="133"/>
        <v/>
      </c>
      <c r="BM174" s="285" t="str">
        <f t="shared" si="133"/>
        <v/>
      </c>
      <c r="BN174" s="285" t="str">
        <f t="shared" si="133"/>
        <v/>
      </c>
      <c r="BO174" s="285" t="str">
        <f t="shared" si="133"/>
        <v/>
      </c>
      <c r="BP174" s="285" t="str">
        <f t="shared" si="133"/>
        <v/>
      </c>
      <c r="BQ174" s="285" t="str">
        <f t="shared" si="133"/>
        <v/>
      </c>
      <c r="BR174" s="285" t="str">
        <f t="shared" si="133"/>
        <v/>
      </c>
      <c r="BS174" s="285" t="str">
        <f t="shared" si="133"/>
        <v/>
      </c>
      <c r="BT174" s="285" t="str">
        <f t="shared" si="133"/>
        <v/>
      </c>
      <c r="BU174" s="285" t="str">
        <f t="shared" si="133"/>
        <v/>
      </c>
      <c r="BV174" s="285" t="str">
        <f t="shared" si="133"/>
        <v>HSI</v>
      </c>
      <c r="BW174" s="285" t="str">
        <f t="shared" si="133"/>
        <v/>
      </c>
      <c r="BX174" s="285" t="str">
        <f t="shared" si="133"/>
        <v/>
      </c>
      <c r="BY174" s="285" t="str">
        <f t="shared" si="133"/>
        <v/>
      </c>
      <c r="BZ174" s="285" t="str">
        <f t="shared" si="133"/>
        <v/>
      </c>
      <c r="CA174" s="285" t="str">
        <f t="shared" si="133"/>
        <v/>
      </c>
      <c r="CB174" s="285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42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42"/>
      <c r="BB176" s="399"/>
      <c r="BC176" s="399"/>
      <c r="BD176" s="399"/>
      <c r="BE176" s="285" t="str">
        <f t="shared" ref="BE176:CB176" si="135">CONCAT(BE81,BE130)</f>
        <v>#DIV/0!</v>
      </c>
      <c r="BF176" s="285" t="str">
        <f t="shared" si="135"/>
        <v>#DIV/0!</v>
      </c>
      <c r="BG176" s="285" t="str">
        <f t="shared" si="135"/>
        <v>#DIV/0!</v>
      </c>
      <c r="BH176" s="285" t="str">
        <f t="shared" si="135"/>
        <v>#DIV/0!</v>
      </c>
      <c r="BI176" s="285" t="str">
        <f t="shared" si="135"/>
        <v>#DIV/0!</v>
      </c>
      <c r="BJ176" s="285" t="str">
        <f t="shared" si="135"/>
        <v>#DIV/0!</v>
      </c>
      <c r="BK176" s="285" t="str">
        <f t="shared" si="135"/>
        <v>#DIV/0!</v>
      </c>
      <c r="BL176" s="285" t="str">
        <f t="shared" si="135"/>
        <v>#DIV/0!</v>
      </c>
      <c r="BM176" s="285" t="str">
        <f t="shared" si="135"/>
        <v>#DIV/0!</v>
      </c>
      <c r="BN176" s="285" t="str">
        <f t="shared" si="135"/>
        <v>#DIV/0!</v>
      </c>
      <c r="BO176" s="285" t="str">
        <f t="shared" si="135"/>
        <v>#DIV/0!</v>
      </c>
      <c r="BP176" s="285" t="str">
        <f t="shared" si="135"/>
        <v>#DIV/0!</v>
      </c>
      <c r="BQ176" s="285" t="str">
        <f t="shared" si="135"/>
        <v>#DIV/0!</v>
      </c>
      <c r="BR176" s="285" t="str">
        <f t="shared" si="135"/>
        <v>#DIV/0!</v>
      </c>
      <c r="BS176" s="285" t="str">
        <f t="shared" si="135"/>
        <v>#DIV/0!</v>
      </c>
      <c r="BT176" s="285" t="str">
        <f t="shared" si="135"/>
        <v>#DIV/0!</v>
      </c>
      <c r="BU176" s="285" t="str">
        <f t="shared" si="135"/>
        <v>#DIV/0!</v>
      </c>
      <c r="BV176" s="285" t="str">
        <f t="shared" si="135"/>
        <v>#DIV/0!</v>
      </c>
      <c r="BW176" s="285" t="str">
        <f t="shared" si="135"/>
        <v>#DIV/0!</v>
      </c>
      <c r="BX176" s="285" t="str">
        <f t="shared" si="135"/>
        <v>#DIV/0!</v>
      </c>
      <c r="BY176" s="285" t="str">
        <f t="shared" si="135"/>
        <v>#DIV/0!</v>
      </c>
      <c r="BZ176" s="285" t="str">
        <f t="shared" si="135"/>
        <v>#DIV/0!</v>
      </c>
      <c r="CA176" s="285" t="str">
        <f t="shared" si="135"/>
        <v>#DIV/0!</v>
      </c>
      <c r="CB176" s="285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42"/>
      <c r="BB177" s="399"/>
      <c r="BC177" s="399"/>
      <c r="BD177" s="399"/>
      <c r="BE177" s="285" t="str">
        <f t="shared" ref="BE177:CB177" si="136">CONCAT(BE82,BE131)</f>
        <v/>
      </c>
      <c r="BF177" s="285" t="str">
        <f t="shared" si="136"/>
        <v/>
      </c>
      <c r="BG177" s="285" t="str">
        <f t="shared" si="136"/>
        <v/>
      </c>
      <c r="BH177" s="285" t="str">
        <f t="shared" si="136"/>
        <v/>
      </c>
      <c r="BI177" s="285" t="str">
        <f t="shared" si="136"/>
        <v/>
      </c>
      <c r="BJ177" s="285" t="str">
        <f t="shared" si="136"/>
        <v/>
      </c>
      <c r="BK177" s="285" t="str">
        <f t="shared" si="136"/>
        <v/>
      </c>
      <c r="BL177" s="285" t="str">
        <f t="shared" si="136"/>
        <v/>
      </c>
      <c r="BM177" s="285" t="str">
        <f t="shared" si="136"/>
        <v/>
      </c>
      <c r="BN177" s="285" t="str">
        <f t="shared" si="136"/>
        <v/>
      </c>
      <c r="BO177" s="285" t="str">
        <f t="shared" si="136"/>
        <v/>
      </c>
      <c r="BP177" s="285" t="str">
        <f t="shared" si="136"/>
        <v/>
      </c>
      <c r="BQ177" s="285" t="str">
        <f t="shared" si="136"/>
        <v/>
      </c>
      <c r="BR177" s="285" t="str">
        <f t="shared" si="136"/>
        <v/>
      </c>
      <c r="BS177" s="285" t="str">
        <f t="shared" si="136"/>
        <v/>
      </c>
      <c r="BT177" s="285" t="str">
        <f t="shared" si="136"/>
        <v/>
      </c>
      <c r="BU177" s="285" t="str">
        <f t="shared" si="136"/>
        <v/>
      </c>
      <c r="BV177" s="285" t="str">
        <f t="shared" si="136"/>
        <v/>
      </c>
      <c r="BW177" s="285" t="str">
        <f t="shared" si="136"/>
        <v/>
      </c>
      <c r="BX177" s="285" t="str">
        <f t="shared" si="136"/>
        <v/>
      </c>
      <c r="BY177" s="285" t="str">
        <f t="shared" si="136"/>
        <v/>
      </c>
      <c r="BZ177" s="285" t="str">
        <f t="shared" si="136"/>
        <v/>
      </c>
      <c r="CA177" s="285" t="str">
        <f t="shared" si="136"/>
        <v/>
      </c>
      <c r="CB177" s="285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42"/>
      <c r="BB178" s="399"/>
      <c r="BC178" s="399"/>
      <c r="BD178" s="399"/>
      <c r="BE178" s="285" t="str">
        <f t="shared" ref="BE178:CB178" si="137">CONCAT(BE83,BE132)</f>
        <v/>
      </c>
      <c r="BF178" s="285" t="str">
        <f t="shared" si="137"/>
        <v/>
      </c>
      <c r="BG178" s="285" t="str">
        <f t="shared" si="137"/>
        <v/>
      </c>
      <c r="BH178" s="285" t="str">
        <f t="shared" si="137"/>
        <v/>
      </c>
      <c r="BI178" s="285" t="str">
        <f t="shared" si="137"/>
        <v/>
      </c>
      <c r="BJ178" s="285" t="str">
        <f t="shared" si="137"/>
        <v/>
      </c>
      <c r="BK178" s="285" t="str">
        <f t="shared" si="137"/>
        <v>HSI</v>
      </c>
      <c r="BL178" s="285" t="str">
        <f t="shared" si="137"/>
        <v/>
      </c>
      <c r="BM178" s="285" t="str">
        <f t="shared" si="137"/>
        <v/>
      </c>
      <c r="BN178" s="285" t="str">
        <f t="shared" si="137"/>
        <v/>
      </c>
      <c r="BO178" s="285" t="str">
        <f t="shared" si="137"/>
        <v/>
      </c>
      <c r="BP178" s="285" t="str">
        <f t="shared" si="137"/>
        <v/>
      </c>
      <c r="BQ178" s="285" t="str">
        <f t="shared" si="137"/>
        <v/>
      </c>
      <c r="BR178" s="285" t="str">
        <f t="shared" si="137"/>
        <v/>
      </c>
      <c r="BS178" s="285" t="str">
        <f t="shared" si="137"/>
        <v/>
      </c>
      <c r="BT178" s="285" t="str">
        <f t="shared" si="137"/>
        <v/>
      </c>
      <c r="BU178" s="285" t="str">
        <f t="shared" si="137"/>
        <v/>
      </c>
      <c r="BV178" s="285" t="str">
        <f t="shared" si="137"/>
        <v/>
      </c>
      <c r="BW178" s="285" t="str">
        <f t="shared" si="137"/>
        <v/>
      </c>
      <c r="BX178" s="285" t="str">
        <f t="shared" si="137"/>
        <v/>
      </c>
      <c r="BY178" s="285" t="str">
        <f t="shared" si="137"/>
        <v/>
      </c>
      <c r="BZ178" s="285" t="str">
        <f t="shared" si="137"/>
        <v/>
      </c>
      <c r="CA178" s="285" t="str">
        <f t="shared" si="137"/>
        <v/>
      </c>
      <c r="CB178" s="285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42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42"/>
      <c r="BB180" s="399"/>
      <c r="BC180" s="399"/>
      <c r="BD180" s="399"/>
      <c r="BE180" s="285" t="str">
        <f t="shared" ref="BE180:CB180" si="139">CONCAT(BE85,BE134)</f>
        <v/>
      </c>
      <c r="BF180" s="285" t="str">
        <f t="shared" si="139"/>
        <v/>
      </c>
      <c r="BG180" s="285" t="str">
        <f t="shared" si="139"/>
        <v/>
      </c>
      <c r="BH180" s="285" t="str">
        <f t="shared" si="139"/>
        <v/>
      </c>
      <c r="BI180" s="285" t="str">
        <f t="shared" si="139"/>
        <v/>
      </c>
      <c r="BJ180" s="285" t="str">
        <f t="shared" si="139"/>
        <v/>
      </c>
      <c r="BK180" s="285" t="str">
        <f t="shared" si="139"/>
        <v/>
      </c>
      <c r="BL180" s="285" t="str">
        <f t="shared" si="139"/>
        <v/>
      </c>
      <c r="BM180" s="285" t="str">
        <f t="shared" si="139"/>
        <v/>
      </c>
      <c r="BN180" s="285" t="str">
        <f t="shared" si="139"/>
        <v/>
      </c>
      <c r="BO180" s="285" t="str">
        <f t="shared" si="139"/>
        <v/>
      </c>
      <c r="BP180" s="285" t="str">
        <f t="shared" si="139"/>
        <v/>
      </c>
      <c r="BQ180" s="285" t="str">
        <f t="shared" si="139"/>
        <v/>
      </c>
      <c r="BR180" s="285" t="str">
        <f t="shared" si="139"/>
        <v/>
      </c>
      <c r="BS180" s="285" t="str">
        <f t="shared" si="139"/>
        <v/>
      </c>
      <c r="BT180" s="285" t="str">
        <f t="shared" si="139"/>
        <v/>
      </c>
      <c r="BU180" s="285" t="str">
        <f t="shared" si="139"/>
        <v/>
      </c>
      <c r="BV180" s="285" t="str">
        <f t="shared" si="139"/>
        <v/>
      </c>
      <c r="BW180" s="285" t="str">
        <f t="shared" si="139"/>
        <v/>
      </c>
      <c r="BX180" s="285" t="str">
        <f t="shared" si="139"/>
        <v/>
      </c>
      <c r="BY180" s="285" t="str">
        <f t="shared" si="139"/>
        <v/>
      </c>
      <c r="BZ180" s="285" t="str">
        <f t="shared" si="139"/>
        <v/>
      </c>
      <c r="CA180" s="285" t="str">
        <f t="shared" si="139"/>
        <v/>
      </c>
      <c r="CB180" s="285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42"/>
      <c r="BB181" s="399"/>
      <c r="BC181" s="399"/>
      <c r="BD181" s="399"/>
      <c r="BE181" s="285" t="str">
        <f t="shared" ref="BE181:CB181" si="140">CONCAT(BE86,BE135)</f>
        <v/>
      </c>
      <c r="BF181" s="285" t="str">
        <f t="shared" si="140"/>
        <v/>
      </c>
      <c r="BG181" s="285" t="str">
        <f t="shared" si="140"/>
        <v/>
      </c>
      <c r="BH181" s="285" t="str">
        <f t="shared" si="140"/>
        <v/>
      </c>
      <c r="BI181" s="285" t="str">
        <f t="shared" si="140"/>
        <v/>
      </c>
      <c r="BJ181" s="285" t="str">
        <f t="shared" si="140"/>
        <v/>
      </c>
      <c r="BK181" s="285" t="str">
        <f t="shared" si="140"/>
        <v/>
      </c>
      <c r="BL181" s="285" t="str">
        <f t="shared" si="140"/>
        <v/>
      </c>
      <c r="BM181" s="285" t="str">
        <f t="shared" si="140"/>
        <v/>
      </c>
      <c r="BN181" s="285" t="str">
        <f t="shared" si="140"/>
        <v/>
      </c>
      <c r="BO181" s="285" t="str">
        <f t="shared" si="140"/>
        <v/>
      </c>
      <c r="BP181" s="285" t="str">
        <f t="shared" si="140"/>
        <v/>
      </c>
      <c r="BQ181" s="285" t="str">
        <f t="shared" si="140"/>
        <v/>
      </c>
      <c r="BR181" s="285" t="str">
        <f t="shared" si="140"/>
        <v/>
      </c>
      <c r="BS181" s="285" t="str">
        <f t="shared" si="140"/>
        <v/>
      </c>
      <c r="BT181" s="285" t="str">
        <f t="shared" si="140"/>
        <v/>
      </c>
      <c r="BU181" s="285" t="str">
        <f t="shared" si="140"/>
        <v/>
      </c>
      <c r="BV181" s="285" t="str">
        <f t="shared" si="140"/>
        <v/>
      </c>
      <c r="BW181" s="285" t="str">
        <f t="shared" si="140"/>
        <v/>
      </c>
      <c r="BX181" s="285" t="str">
        <f t="shared" si="140"/>
        <v/>
      </c>
      <c r="BY181" s="285" t="str">
        <f t="shared" si="140"/>
        <v/>
      </c>
      <c r="BZ181" s="285" t="str">
        <f t="shared" si="140"/>
        <v/>
      </c>
      <c r="CA181" s="285" t="str">
        <f t="shared" si="140"/>
        <v/>
      </c>
      <c r="CB181" s="285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42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85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42"/>
      <c r="BB183" s="399"/>
      <c r="BC183" s="399"/>
      <c r="BD183" s="399"/>
      <c r="BE183" s="374" t="str">
        <f t="shared" ref="BE183:CB183" si="142">CONCAT(BE88,BE137)</f>
        <v>#DIV/0!</v>
      </c>
      <c r="BF183" s="285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42"/>
      <c r="BB184" s="399"/>
      <c r="BC184" s="399"/>
      <c r="BD184" s="399"/>
      <c r="BE184" s="285" t="str">
        <f t="shared" ref="BE184:CB184" si="143">CONCAT(BE89,BE138)</f>
        <v/>
      </c>
      <c r="BF184" s="285" t="str">
        <f t="shared" si="143"/>
        <v/>
      </c>
      <c r="BG184" s="285" t="str">
        <f t="shared" si="143"/>
        <v/>
      </c>
      <c r="BH184" s="285" t="str">
        <f t="shared" si="143"/>
        <v>HSI</v>
      </c>
      <c r="BI184" s="285" t="str">
        <f t="shared" si="143"/>
        <v/>
      </c>
      <c r="BJ184" s="285" t="str">
        <f t="shared" si="143"/>
        <v/>
      </c>
      <c r="BK184" s="285" t="str">
        <f t="shared" si="143"/>
        <v/>
      </c>
      <c r="BL184" s="285" t="str">
        <f t="shared" si="143"/>
        <v/>
      </c>
      <c r="BM184" s="285" t="str">
        <f t="shared" si="143"/>
        <v/>
      </c>
      <c r="BN184" s="285" t="str">
        <f t="shared" si="143"/>
        <v/>
      </c>
      <c r="BO184" s="285" t="str">
        <f t="shared" si="143"/>
        <v/>
      </c>
      <c r="BP184" s="285" t="str">
        <f t="shared" si="143"/>
        <v/>
      </c>
      <c r="BQ184" s="285" t="str">
        <f t="shared" si="143"/>
        <v/>
      </c>
      <c r="BR184" s="285" t="str">
        <f t="shared" si="143"/>
        <v/>
      </c>
      <c r="BS184" s="285" t="str">
        <f t="shared" si="143"/>
        <v/>
      </c>
      <c r="BT184" s="285" t="str">
        <f t="shared" si="143"/>
        <v/>
      </c>
      <c r="BU184" s="285" t="str">
        <f t="shared" si="143"/>
        <v/>
      </c>
      <c r="BV184" s="285" t="str">
        <f t="shared" si="143"/>
        <v/>
      </c>
      <c r="BW184" s="285" t="str">
        <f t="shared" si="143"/>
        <v/>
      </c>
      <c r="BX184" s="285" t="str">
        <f t="shared" si="143"/>
        <v/>
      </c>
      <c r="BY184" s="285" t="str">
        <f t="shared" si="143"/>
        <v/>
      </c>
      <c r="BZ184" s="285" t="str">
        <f t="shared" si="143"/>
        <v/>
      </c>
      <c r="CA184" s="285" t="str">
        <f t="shared" si="143"/>
        <v/>
      </c>
      <c r="CB184" s="285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42"/>
      <c r="BB185" s="399"/>
      <c r="BC185" s="399"/>
      <c r="BD185" s="399"/>
      <c r="BE185" s="285" t="str">
        <f t="shared" ref="BE185:CB185" si="144">CONCAT(BE90,BE139)</f>
        <v/>
      </c>
      <c r="BF185" s="285" t="str">
        <f t="shared" si="144"/>
        <v/>
      </c>
      <c r="BG185" s="285" t="str">
        <f t="shared" si="144"/>
        <v/>
      </c>
      <c r="BH185" s="285" t="str">
        <f t="shared" si="144"/>
        <v/>
      </c>
      <c r="BI185" s="285" t="str">
        <f t="shared" si="144"/>
        <v/>
      </c>
      <c r="BJ185" s="285" t="str">
        <f t="shared" si="144"/>
        <v/>
      </c>
      <c r="BK185" s="285" t="str">
        <f t="shared" si="144"/>
        <v/>
      </c>
      <c r="BL185" s="285" t="str">
        <f t="shared" si="144"/>
        <v/>
      </c>
      <c r="BM185" s="285" t="str">
        <f t="shared" si="144"/>
        <v/>
      </c>
      <c r="BN185" s="285" t="str">
        <f t="shared" si="144"/>
        <v/>
      </c>
      <c r="BO185" s="285" t="str">
        <f t="shared" si="144"/>
        <v/>
      </c>
      <c r="BP185" s="285" t="str">
        <f t="shared" si="144"/>
        <v/>
      </c>
      <c r="BQ185" s="285" t="str">
        <f t="shared" si="144"/>
        <v/>
      </c>
      <c r="BR185" s="285" t="str">
        <f t="shared" si="144"/>
        <v/>
      </c>
      <c r="BS185" s="285" t="str">
        <f t="shared" si="144"/>
        <v/>
      </c>
      <c r="BT185" s="285" t="str">
        <f t="shared" si="144"/>
        <v/>
      </c>
      <c r="BU185" s="285" t="str">
        <f t="shared" si="144"/>
        <v/>
      </c>
      <c r="BV185" s="285" t="str">
        <f t="shared" si="144"/>
        <v/>
      </c>
      <c r="BW185" s="285" t="str">
        <f t="shared" si="144"/>
        <v/>
      </c>
      <c r="BX185" s="285" t="str">
        <f t="shared" si="144"/>
        <v/>
      </c>
      <c r="BY185" s="285" t="str">
        <f t="shared" si="144"/>
        <v/>
      </c>
      <c r="BZ185" s="285" t="str">
        <f t="shared" si="144"/>
        <v/>
      </c>
      <c r="CA185" s="285" t="str">
        <f t="shared" si="144"/>
        <v/>
      </c>
      <c r="CB185" s="285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42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42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42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85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42"/>
      <c r="BB189" s="399"/>
      <c r="BC189" s="399"/>
      <c r="BD189" s="399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42"/>
      <c r="BB190" s="399"/>
      <c r="BC190" s="399"/>
      <c r="BD190" s="399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42"/>
      <c r="BB191" s="399"/>
      <c r="BC191" s="399"/>
      <c r="BD191" s="399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8" t="s">
        <v>349</v>
      </c>
      <c r="B1" s="4"/>
      <c r="C1" s="429"/>
      <c r="AA1" s="272"/>
      <c r="AB1" s="272"/>
    </row>
    <row r="2">
      <c r="A2" s="20"/>
      <c r="B2" s="21"/>
      <c r="C2" s="429">
        <v>2025.0</v>
      </c>
      <c r="O2" s="430">
        <v>2026.0</v>
      </c>
      <c r="AA2" s="272"/>
      <c r="AB2" s="272"/>
    </row>
    <row r="3">
      <c r="A3" s="431" t="s">
        <v>14</v>
      </c>
      <c r="B3" s="431" t="s">
        <v>6</v>
      </c>
      <c r="C3" s="431" t="s">
        <v>22</v>
      </c>
      <c r="D3" s="431" t="s">
        <v>23</v>
      </c>
      <c r="E3" s="431" t="s">
        <v>24</v>
      </c>
      <c r="F3" s="431" t="s">
        <v>25</v>
      </c>
      <c r="G3" s="431" t="s">
        <v>28</v>
      </c>
      <c r="H3" s="431" t="s">
        <v>29</v>
      </c>
      <c r="I3" s="431" t="s">
        <v>30</v>
      </c>
      <c r="J3" s="431" t="s">
        <v>31</v>
      </c>
      <c r="K3" s="431" t="s">
        <v>33</v>
      </c>
      <c r="L3" s="431" t="s">
        <v>34</v>
      </c>
      <c r="M3" s="431" t="s">
        <v>36</v>
      </c>
      <c r="N3" s="431" t="s">
        <v>37</v>
      </c>
      <c r="O3" s="431" t="s">
        <v>22</v>
      </c>
      <c r="P3" s="431" t="s">
        <v>23</v>
      </c>
      <c r="Q3" s="431" t="s">
        <v>24</v>
      </c>
      <c r="R3" s="431" t="s">
        <v>25</v>
      </c>
      <c r="S3" s="431" t="s">
        <v>28</v>
      </c>
      <c r="T3" s="431" t="s">
        <v>29</v>
      </c>
      <c r="U3" s="431" t="s">
        <v>30</v>
      </c>
      <c r="V3" s="431" t="s">
        <v>31</v>
      </c>
      <c r="W3" s="431" t="s">
        <v>33</v>
      </c>
      <c r="X3" s="431" t="s">
        <v>34</v>
      </c>
      <c r="Y3" s="431" t="s">
        <v>36</v>
      </c>
      <c r="Z3" s="431" t="s">
        <v>37</v>
      </c>
      <c r="AA3" s="432" t="s">
        <v>58</v>
      </c>
      <c r="AB3" s="433"/>
    </row>
    <row r="4">
      <c r="A4" s="279" t="s">
        <v>69</v>
      </c>
      <c r="B4" s="264">
        <v>2702.0</v>
      </c>
      <c r="C4" s="195">
        <v>1.0</v>
      </c>
      <c r="D4" s="195">
        <v>1.0</v>
      </c>
      <c r="E4" s="195">
        <v>1.0</v>
      </c>
      <c r="F4" s="195">
        <v>1.0</v>
      </c>
      <c r="G4" s="212" t="s">
        <v>51</v>
      </c>
      <c r="H4" s="195" t="s">
        <v>79</v>
      </c>
      <c r="I4" s="195" t="s">
        <v>79</v>
      </c>
      <c r="J4" s="195" t="s">
        <v>79</v>
      </c>
      <c r="K4" s="195" t="s">
        <v>79</v>
      </c>
      <c r="L4" s="195" t="s">
        <v>79</v>
      </c>
      <c r="M4" s="195" t="s">
        <v>79</v>
      </c>
      <c r="N4" s="195" t="s">
        <v>79</v>
      </c>
      <c r="O4" s="195" t="s">
        <v>79</v>
      </c>
      <c r="P4" s="195" t="s">
        <v>79</v>
      </c>
      <c r="Q4" s="195" t="s">
        <v>79</v>
      </c>
      <c r="R4" s="195" t="s">
        <v>79</v>
      </c>
      <c r="S4" s="195" t="s">
        <v>79</v>
      </c>
      <c r="T4" s="195" t="s">
        <v>79</v>
      </c>
      <c r="U4" s="195" t="s">
        <v>79</v>
      </c>
      <c r="V4" s="195" t="s">
        <v>79</v>
      </c>
      <c r="W4" s="195" t="s">
        <v>79</v>
      </c>
      <c r="X4" s="195" t="s">
        <v>79</v>
      </c>
      <c r="Y4" s="195" t="s">
        <v>79</v>
      </c>
      <c r="Z4" s="195" t="s">
        <v>79</v>
      </c>
      <c r="AA4" s="434" t="s">
        <v>350</v>
      </c>
      <c r="AB4" s="435" t="s">
        <v>351</v>
      </c>
    </row>
    <row r="5">
      <c r="A5" s="279" t="s">
        <v>77</v>
      </c>
      <c r="B5" s="264">
        <v>2703.0</v>
      </c>
      <c r="C5" s="195">
        <v>1.0</v>
      </c>
      <c r="D5" s="195">
        <v>1.0</v>
      </c>
      <c r="E5" s="195">
        <v>1.0</v>
      </c>
      <c r="F5" s="195">
        <v>1.0</v>
      </c>
      <c r="G5" s="195">
        <v>1.0</v>
      </c>
      <c r="H5" s="195">
        <v>1.0</v>
      </c>
      <c r="I5" s="195">
        <v>1.0</v>
      </c>
      <c r="J5" s="195">
        <v>1.0</v>
      </c>
      <c r="K5" s="195">
        <v>1.0</v>
      </c>
      <c r="L5" s="195">
        <v>1.0</v>
      </c>
      <c r="M5" s="195">
        <v>1.0</v>
      </c>
      <c r="N5" s="195">
        <v>1.0</v>
      </c>
      <c r="O5" s="195">
        <v>1.0</v>
      </c>
      <c r="P5" s="195">
        <v>1.0</v>
      </c>
      <c r="Q5" s="195">
        <v>1.0</v>
      </c>
      <c r="R5" s="195">
        <v>1.0</v>
      </c>
      <c r="S5" s="195">
        <v>1.0</v>
      </c>
      <c r="T5" s="195">
        <v>1.0</v>
      </c>
      <c r="U5" s="195">
        <v>1.0</v>
      </c>
      <c r="V5" s="195">
        <v>1.0</v>
      </c>
      <c r="W5" s="195">
        <v>1.0</v>
      </c>
      <c r="X5" s="195">
        <v>1.0</v>
      </c>
      <c r="Y5" s="195">
        <v>1.0</v>
      </c>
      <c r="Z5" s="195">
        <v>1.0</v>
      </c>
      <c r="AA5" s="242"/>
      <c r="AB5" s="435" t="s">
        <v>352</v>
      </c>
    </row>
    <row r="6">
      <c r="A6" s="264" t="s">
        <v>82</v>
      </c>
      <c r="B6" s="264">
        <v>2719.0</v>
      </c>
      <c r="C6" s="195">
        <v>1.0</v>
      </c>
      <c r="D6" s="195">
        <v>1.0</v>
      </c>
      <c r="E6" s="195">
        <v>1.0</v>
      </c>
      <c r="F6" s="195">
        <v>1.0</v>
      </c>
      <c r="G6" s="195">
        <v>1.0</v>
      </c>
      <c r="H6" s="195">
        <v>1.0</v>
      </c>
      <c r="I6" s="195">
        <v>1.0</v>
      </c>
      <c r="J6" s="195">
        <v>1.0</v>
      </c>
      <c r="K6" s="195">
        <v>1.0</v>
      </c>
      <c r="L6" s="195">
        <v>1.0</v>
      </c>
      <c r="M6" s="436" t="s">
        <v>163</v>
      </c>
      <c r="N6" s="195">
        <v>1.0</v>
      </c>
      <c r="O6" s="195">
        <v>1.0</v>
      </c>
      <c r="P6" s="195">
        <v>1.0</v>
      </c>
      <c r="Q6" s="195">
        <v>1.0</v>
      </c>
      <c r="R6" s="195">
        <v>1.0</v>
      </c>
      <c r="S6" s="195">
        <v>1.0</v>
      </c>
      <c r="T6" s="195">
        <v>1.0</v>
      </c>
      <c r="U6" s="195">
        <v>1.0</v>
      </c>
      <c r="V6" s="195">
        <v>1.0</v>
      </c>
      <c r="W6" s="195">
        <v>1.0</v>
      </c>
      <c r="X6" s="195">
        <v>1.0</v>
      </c>
      <c r="Y6" s="195">
        <v>1.0</v>
      </c>
      <c r="Z6" s="195">
        <v>1.0</v>
      </c>
      <c r="AA6" s="437"/>
      <c r="AB6" s="227"/>
    </row>
    <row r="7">
      <c r="A7" s="264" t="s">
        <v>74</v>
      </c>
      <c r="B7" s="264"/>
      <c r="C7" s="195" t="s">
        <v>79</v>
      </c>
      <c r="D7" s="195" t="s">
        <v>79</v>
      </c>
      <c r="E7" s="195" t="s">
        <v>79</v>
      </c>
      <c r="F7" s="195" t="s">
        <v>79</v>
      </c>
      <c r="G7" s="195" t="s">
        <v>79</v>
      </c>
      <c r="H7" s="195" t="s">
        <v>79</v>
      </c>
      <c r="I7" s="195" t="s">
        <v>79</v>
      </c>
      <c r="J7" s="195" t="s">
        <v>79</v>
      </c>
      <c r="K7" s="195" t="s">
        <v>79</v>
      </c>
      <c r="L7" s="195" t="s">
        <v>79</v>
      </c>
      <c r="M7" s="195" t="s">
        <v>79</v>
      </c>
      <c r="N7" s="195" t="s">
        <v>79</v>
      </c>
      <c r="O7" s="195" t="s">
        <v>79</v>
      </c>
      <c r="P7" s="195" t="s">
        <v>79</v>
      </c>
      <c r="Q7" s="195" t="s">
        <v>79</v>
      </c>
      <c r="R7" s="195" t="s">
        <v>79</v>
      </c>
      <c r="S7" s="195" t="s">
        <v>79</v>
      </c>
      <c r="T7" s="195" t="s">
        <v>79</v>
      </c>
      <c r="U7" s="195" t="s">
        <v>79</v>
      </c>
      <c r="V7" s="195" t="s">
        <v>79</v>
      </c>
      <c r="W7" s="195" t="s">
        <v>79</v>
      </c>
      <c r="X7" s="195" t="s">
        <v>79</v>
      </c>
      <c r="Y7" s="195" t="s">
        <v>79</v>
      </c>
      <c r="Z7" s="195" t="s">
        <v>79</v>
      </c>
      <c r="AA7" s="438" t="s">
        <v>353</v>
      </c>
      <c r="AB7" s="137"/>
    </row>
    <row r="8">
      <c r="A8" s="264" t="s">
        <v>97</v>
      </c>
      <c r="B8" s="264"/>
      <c r="C8" s="195" t="s">
        <v>79</v>
      </c>
      <c r="D8" s="195" t="s">
        <v>79</v>
      </c>
      <c r="E8" s="195" t="s">
        <v>79</v>
      </c>
      <c r="F8" s="195" t="s">
        <v>79</v>
      </c>
      <c r="G8" s="195" t="s">
        <v>79</v>
      </c>
      <c r="H8" s="195" t="s">
        <v>79</v>
      </c>
      <c r="I8" s="195" t="s">
        <v>79</v>
      </c>
      <c r="J8" s="195" t="s">
        <v>79</v>
      </c>
      <c r="K8" s="195" t="s">
        <v>79</v>
      </c>
      <c r="L8" s="195" t="s">
        <v>79</v>
      </c>
      <c r="M8" s="195" t="s">
        <v>79</v>
      </c>
      <c r="N8" s="195" t="s">
        <v>79</v>
      </c>
      <c r="O8" s="195" t="s">
        <v>79</v>
      </c>
      <c r="P8" s="195" t="s">
        <v>79</v>
      </c>
      <c r="Q8" s="195" t="s">
        <v>79</v>
      </c>
      <c r="R8" s="195" t="s">
        <v>79</v>
      </c>
      <c r="S8" s="195" t="s">
        <v>79</v>
      </c>
      <c r="T8" s="195" t="s">
        <v>79</v>
      </c>
      <c r="U8" s="195" t="s">
        <v>79</v>
      </c>
      <c r="V8" s="195" t="s">
        <v>79</v>
      </c>
      <c r="W8" s="195" t="s">
        <v>79</v>
      </c>
      <c r="X8" s="195" t="s">
        <v>79</v>
      </c>
      <c r="Y8" s="195" t="s">
        <v>79</v>
      </c>
      <c r="Z8" s="195" t="s">
        <v>79</v>
      </c>
      <c r="AA8" s="438" t="s">
        <v>354</v>
      </c>
      <c r="AB8" s="137"/>
    </row>
    <row r="9">
      <c r="A9" s="279" t="s">
        <v>103</v>
      </c>
      <c r="B9" s="279">
        <v>2740.0</v>
      </c>
      <c r="C9" s="195">
        <v>1.0</v>
      </c>
      <c r="D9" s="195">
        <v>1.0</v>
      </c>
      <c r="E9" s="195">
        <v>1.0</v>
      </c>
      <c r="F9" s="195">
        <v>1.0</v>
      </c>
      <c r="G9" s="195">
        <v>1.0</v>
      </c>
      <c r="H9" s="195">
        <v>1.0</v>
      </c>
      <c r="I9" s="195">
        <v>1.0</v>
      </c>
      <c r="J9" s="195">
        <v>1.0</v>
      </c>
      <c r="K9" s="195">
        <v>1.0</v>
      </c>
      <c r="L9" s="195">
        <v>1.0</v>
      </c>
      <c r="M9" s="436" t="s">
        <v>163</v>
      </c>
      <c r="N9" s="195">
        <v>1.0</v>
      </c>
      <c r="O9" s="195">
        <v>1.0</v>
      </c>
      <c r="P9" s="195">
        <v>1.0</v>
      </c>
      <c r="Q9" s="195">
        <v>1.0</v>
      </c>
      <c r="R9" s="195">
        <v>1.0</v>
      </c>
      <c r="S9" s="195">
        <v>1.0</v>
      </c>
      <c r="T9" s="195">
        <v>1.0</v>
      </c>
      <c r="U9" s="195">
        <v>1.0</v>
      </c>
      <c r="V9" s="195">
        <v>1.0</v>
      </c>
      <c r="W9" s="195">
        <v>1.0</v>
      </c>
      <c r="X9" s="195">
        <v>1.0</v>
      </c>
      <c r="Y9" s="195">
        <v>1.0</v>
      </c>
      <c r="Z9" s="195">
        <v>1.0</v>
      </c>
      <c r="AA9" s="242"/>
      <c r="AB9" s="435" t="s">
        <v>355</v>
      </c>
    </row>
    <row r="10">
      <c r="A10" s="279" t="s">
        <v>109</v>
      </c>
      <c r="B10" s="279"/>
      <c r="C10" s="195" t="s">
        <v>79</v>
      </c>
      <c r="D10" s="195" t="s">
        <v>79</v>
      </c>
      <c r="E10" s="195" t="s">
        <v>79</v>
      </c>
      <c r="F10" s="195" t="s">
        <v>79</v>
      </c>
      <c r="G10" s="195" t="s">
        <v>79</v>
      </c>
      <c r="H10" s="195" t="s">
        <v>79</v>
      </c>
      <c r="I10" s="195" t="s">
        <v>79</v>
      </c>
      <c r="J10" s="195" t="s">
        <v>79</v>
      </c>
      <c r="K10" s="195" t="s">
        <v>79</v>
      </c>
      <c r="L10" s="195" t="s">
        <v>79</v>
      </c>
      <c r="M10" s="195" t="s">
        <v>79</v>
      </c>
      <c r="N10" s="195" t="s">
        <v>79</v>
      </c>
      <c r="O10" s="195" t="s">
        <v>79</v>
      </c>
      <c r="P10" s="195" t="s">
        <v>79</v>
      </c>
      <c r="Q10" s="195" t="s">
        <v>79</v>
      </c>
      <c r="R10" s="195" t="s">
        <v>79</v>
      </c>
      <c r="S10" s="195" t="s">
        <v>79</v>
      </c>
      <c r="T10" s="195" t="s">
        <v>79</v>
      </c>
      <c r="U10" s="195" t="s">
        <v>79</v>
      </c>
      <c r="V10" s="195" t="s">
        <v>79</v>
      </c>
      <c r="W10" s="195" t="s">
        <v>79</v>
      </c>
      <c r="X10" s="195" t="s">
        <v>79</v>
      </c>
      <c r="Y10" s="195" t="s">
        <v>79</v>
      </c>
      <c r="Z10" s="195" t="s">
        <v>79</v>
      </c>
      <c r="AA10" s="240" t="s">
        <v>356</v>
      </c>
      <c r="AB10" s="137"/>
    </row>
    <row r="11">
      <c r="A11" s="264" t="s">
        <v>91</v>
      </c>
      <c r="B11" s="264">
        <v>2733.0</v>
      </c>
      <c r="C11" s="195">
        <v>1.0</v>
      </c>
      <c r="D11" s="195">
        <v>1.0</v>
      </c>
      <c r="E11" s="195">
        <v>1.0</v>
      </c>
      <c r="F11" s="195">
        <v>1.0</v>
      </c>
      <c r="G11" s="195">
        <v>1.0</v>
      </c>
      <c r="H11" s="195">
        <v>1.0</v>
      </c>
      <c r="I11" s="195">
        <v>1.0</v>
      </c>
      <c r="J11" s="195">
        <v>1.0</v>
      </c>
      <c r="K11" s="195">
        <v>1.0</v>
      </c>
      <c r="L11" s="195">
        <v>1.0</v>
      </c>
      <c r="M11" s="195">
        <v>1.0</v>
      </c>
      <c r="N11" s="195">
        <v>1.0</v>
      </c>
      <c r="O11" s="195">
        <v>1.0</v>
      </c>
      <c r="P11" s="195">
        <v>1.0</v>
      </c>
      <c r="Q11" s="195">
        <v>1.0</v>
      </c>
      <c r="R11" s="195">
        <v>1.0</v>
      </c>
      <c r="S11" s="195">
        <v>1.0</v>
      </c>
      <c r="T11" s="436" t="s">
        <v>163</v>
      </c>
      <c r="U11" s="195">
        <v>1.0</v>
      </c>
      <c r="V11" s="195">
        <v>1.0</v>
      </c>
      <c r="W11" s="195">
        <v>1.0</v>
      </c>
      <c r="X11" s="195">
        <v>1.0</v>
      </c>
      <c r="Y11" s="195">
        <v>1.0</v>
      </c>
      <c r="Z11" s="195">
        <v>1.0</v>
      </c>
      <c r="AA11" s="437"/>
      <c r="AB11" s="227"/>
    </row>
    <row r="12">
      <c r="A12" s="264" t="s">
        <v>57</v>
      </c>
      <c r="B12" s="264"/>
      <c r="C12" s="195" t="s">
        <v>79</v>
      </c>
      <c r="D12" s="195" t="s">
        <v>79</v>
      </c>
      <c r="E12" s="195" t="s">
        <v>79</v>
      </c>
      <c r="F12" s="195" t="s">
        <v>79</v>
      </c>
      <c r="G12" s="195" t="s">
        <v>79</v>
      </c>
      <c r="H12" s="195" t="s">
        <v>79</v>
      </c>
      <c r="I12" s="195" t="s">
        <v>79</v>
      </c>
      <c r="J12" s="195" t="s">
        <v>79</v>
      </c>
      <c r="K12" s="195" t="s">
        <v>79</v>
      </c>
      <c r="L12" s="195" t="s">
        <v>79</v>
      </c>
      <c r="M12" s="195" t="s">
        <v>79</v>
      </c>
      <c r="N12" s="195" t="s">
        <v>79</v>
      </c>
      <c r="O12" s="195" t="s">
        <v>79</v>
      </c>
      <c r="P12" s="195" t="s">
        <v>79</v>
      </c>
      <c r="Q12" s="195" t="s">
        <v>79</v>
      </c>
      <c r="R12" s="195" t="s">
        <v>79</v>
      </c>
      <c r="S12" s="195" t="s">
        <v>79</v>
      </c>
      <c r="T12" s="195" t="s">
        <v>79</v>
      </c>
      <c r="U12" s="195" t="s">
        <v>79</v>
      </c>
      <c r="V12" s="195" t="s">
        <v>79</v>
      </c>
      <c r="W12" s="195" t="s">
        <v>79</v>
      </c>
      <c r="X12" s="195" t="s">
        <v>79</v>
      </c>
      <c r="Y12" s="195" t="s">
        <v>79</v>
      </c>
      <c r="Z12" s="195" t="s">
        <v>79</v>
      </c>
      <c r="AA12" s="438" t="s">
        <v>354</v>
      </c>
      <c r="AB12" s="137"/>
    </row>
    <row r="13">
      <c r="A13" s="264" t="s">
        <v>135</v>
      </c>
      <c r="B13" s="264">
        <v>2728.0</v>
      </c>
      <c r="C13" s="195">
        <v>1.0</v>
      </c>
      <c r="D13" s="195">
        <v>1.0</v>
      </c>
      <c r="E13" s="195">
        <v>1.0</v>
      </c>
      <c r="F13" s="195">
        <v>1.0</v>
      </c>
      <c r="G13" s="195">
        <v>1.0</v>
      </c>
      <c r="H13" s="195">
        <v>1.0</v>
      </c>
      <c r="I13" s="195">
        <v>1.0</v>
      </c>
      <c r="J13" s="195">
        <v>1.0</v>
      </c>
      <c r="K13" s="195">
        <v>1.0</v>
      </c>
      <c r="L13" s="195">
        <v>1.0</v>
      </c>
      <c r="M13" s="195">
        <v>1.0</v>
      </c>
      <c r="N13" s="195">
        <v>1.0</v>
      </c>
      <c r="O13" s="195">
        <v>1.0</v>
      </c>
      <c r="P13" s="195">
        <v>1.0</v>
      </c>
      <c r="Q13" s="195">
        <v>1.0</v>
      </c>
      <c r="R13" s="195">
        <v>1.0</v>
      </c>
      <c r="S13" s="195">
        <v>1.0</v>
      </c>
      <c r="T13" s="195">
        <v>1.0</v>
      </c>
      <c r="U13" s="195">
        <v>1.0</v>
      </c>
      <c r="V13" s="195">
        <v>1.0</v>
      </c>
      <c r="W13" s="195">
        <v>1.0</v>
      </c>
      <c r="X13" s="195">
        <v>1.0</v>
      </c>
      <c r="Y13" s="195">
        <v>1.0</v>
      </c>
      <c r="Z13" s="195">
        <v>1.0</v>
      </c>
      <c r="AA13" s="242"/>
      <c r="AB13" s="190"/>
    </row>
    <row r="14">
      <c r="A14" s="264" t="s">
        <v>257</v>
      </c>
      <c r="B14" s="264"/>
      <c r="C14" s="195" t="s">
        <v>79</v>
      </c>
      <c r="D14" s="195" t="s">
        <v>79</v>
      </c>
      <c r="E14" s="195" t="s">
        <v>79</v>
      </c>
      <c r="F14" s="195" t="s">
        <v>79</v>
      </c>
      <c r="G14" s="195" t="s">
        <v>79</v>
      </c>
      <c r="H14" s="195" t="s">
        <v>79</v>
      </c>
      <c r="I14" s="195" t="s">
        <v>79</v>
      </c>
      <c r="J14" s="195" t="s">
        <v>79</v>
      </c>
      <c r="K14" s="195" t="s">
        <v>79</v>
      </c>
      <c r="L14" s="195" t="s">
        <v>79</v>
      </c>
      <c r="M14" s="195" t="s">
        <v>79</v>
      </c>
      <c r="N14" s="195" t="s">
        <v>79</v>
      </c>
      <c r="O14" s="195" t="s">
        <v>79</v>
      </c>
      <c r="P14" s="195" t="s">
        <v>79</v>
      </c>
      <c r="Q14" s="195" t="s">
        <v>79</v>
      </c>
      <c r="R14" s="195" t="s">
        <v>79</v>
      </c>
      <c r="S14" s="195" t="s">
        <v>79</v>
      </c>
      <c r="T14" s="195" t="s">
        <v>79</v>
      </c>
      <c r="U14" s="195" t="s">
        <v>79</v>
      </c>
      <c r="V14" s="195" t="s">
        <v>79</v>
      </c>
      <c r="W14" s="195" t="s">
        <v>79</v>
      </c>
      <c r="X14" s="195" t="s">
        <v>79</v>
      </c>
      <c r="Y14" s="195" t="s">
        <v>79</v>
      </c>
      <c r="Z14" s="195" t="s">
        <v>79</v>
      </c>
      <c r="AA14" s="438" t="s">
        <v>357</v>
      </c>
      <c r="AB14" s="137"/>
    </row>
    <row r="15">
      <c r="A15" s="264" t="s">
        <v>125</v>
      </c>
      <c r="B15" s="264"/>
      <c r="C15" s="195" t="s">
        <v>79</v>
      </c>
      <c r="D15" s="195" t="s">
        <v>79</v>
      </c>
      <c r="E15" s="195" t="s">
        <v>79</v>
      </c>
      <c r="F15" s="195" t="s">
        <v>79</v>
      </c>
      <c r="G15" s="195" t="s">
        <v>79</v>
      </c>
      <c r="H15" s="195" t="s">
        <v>79</v>
      </c>
      <c r="I15" s="195" t="s">
        <v>79</v>
      </c>
      <c r="J15" s="195" t="s">
        <v>79</v>
      </c>
      <c r="K15" s="195" t="s">
        <v>79</v>
      </c>
      <c r="L15" s="195" t="s">
        <v>79</v>
      </c>
      <c r="M15" s="195" t="s">
        <v>79</v>
      </c>
      <c r="N15" s="195" t="s">
        <v>79</v>
      </c>
      <c r="O15" s="195" t="s">
        <v>79</v>
      </c>
      <c r="P15" s="195" t="s">
        <v>79</v>
      </c>
      <c r="Q15" s="195" t="s">
        <v>79</v>
      </c>
      <c r="R15" s="195" t="s">
        <v>79</v>
      </c>
      <c r="S15" s="195" t="s">
        <v>79</v>
      </c>
      <c r="T15" s="195" t="s">
        <v>79</v>
      </c>
      <c r="U15" s="195" t="s">
        <v>79</v>
      </c>
      <c r="V15" s="195" t="s">
        <v>79</v>
      </c>
      <c r="W15" s="195" t="s">
        <v>79</v>
      </c>
      <c r="X15" s="195" t="s">
        <v>79</v>
      </c>
      <c r="Y15" s="195" t="s">
        <v>79</v>
      </c>
      <c r="Z15" s="195" t="s">
        <v>79</v>
      </c>
      <c r="AA15" s="438" t="s">
        <v>357</v>
      </c>
      <c r="AB15" s="137"/>
    </row>
    <row r="16">
      <c r="A16" s="264" t="s">
        <v>358</v>
      </c>
      <c r="B16" s="264"/>
      <c r="C16" s="195" t="s">
        <v>79</v>
      </c>
      <c r="D16" s="195" t="s">
        <v>79</v>
      </c>
      <c r="E16" s="195" t="s">
        <v>79</v>
      </c>
      <c r="F16" s="195" t="s">
        <v>79</v>
      </c>
      <c r="G16" s="195" t="s">
        <v>79</v>
      </c>
      <c r="H16" s="195" t="s">
        <v>79</v>
      </c>
      <c r="I16" s="195" t="s">
        <v>79</v>
      </c>
      <c r="J16" s="195" t="s">
        <v>79</v>
      </c>
      <c r="K16" s="195" t="s">
        <v>79</v>
      </c>
      <c r="L16" s="195" t="s">
        <v>79</v>
      </c>
      <c r="M16" s="195" t="s">
        <v>79</v>
      </c>
      <c r="N16" s="195" t="s">
        <v>79</v>
      </c>
      <c r="O16" s="195" t="s">
        <v>79</v>
      </c>
      <c r="P16" s="195" t="s">
        <v>79</v>
      </c>
      <c r="Q16" s="195" t="s">
        <v>79</v>
      </c>
      <c r="R16" s="195" t="s">
        <v>79</v>
      </c>
      <c r="S16" s="195" t="s">
        <v>79</v>
      </c>
      <c r="T16" s="195" t="s">
        <v>79</v>
      </c>
      <c r="U16" s="195" t="s">
        <v>79</v>
      </c>
      <c r="V16" s="195" t="s">
        <v>79</v>
      </c>
      <c r="W16" s="195" t="s">
        <v>79</v>
      </c>
      <c r="X16" s="195" t="s">
        <v>79</v>
      </c>
      <c r="Y16" s="195" t="s">
        <v>79</v>
      </c>
      <c r="Z16" s="195" t="s">
        <v>79</v>
      </c>
      <c r="AA16" s="438" t="s">
        <v>359</v>
      </c>
      <c r="AB16" s="137"/>
    </row>
    <row r="17">
      <c r="A17" s="264" t="s">
        <v>263</v>
      </c>
      <c r="B17" s="264"/>
      <c r="C17" s="195" t="s">
        <v>79</v>
      </c>
      <c r="D17" s="195" t="s">
        <v>79</v>
      </c>
      <c r="E17" s="195" t="s">
        <v>79</v>
      </c>
      <c r="F17" s="195" t="s">
        <v>79</v>
      </c>
      <c r="G17" s="195" t="s">
        <v>79</v>
      </c>
      <c r="H17" s="195" t="s">
        <v>79</v>
      </c>
      <c r="I17" s="195" t="s">
        <v>79</v>
      </c>
      <c r="J17" s="195" t="s">
        <v>79</v>
      </c>
      <c r="K17" s="195" t="s">
        <v>79</v>
      </c>
      <c r="L17" s="195" t="s">
        <v>79</v>
      </c>
      <c r="M17" s="195" t="s">
        <v>79</v>
      </c>
      <c r="N17" s="195" t="s">
        <v>79</v>
      </c>
      <c r="O17" s="195" t="s">
        <v>79</v>
      </c>
      <c r="P17" s="195" t="s">
        <v>79</v>
      </c>
      <c r="Q17" s="195" t="s">
        <v>79</v>
      </c>
      <c r="R17" s="195" t="s">
        <v>79</v>
      </c>
      <c r="S17" s="195" t="s">
        <v>79</v>
      </c>
      <c r="T17" s="195" t="s">
        <v>79</v>
      </c>
      <c r="U17" s="195" t="s">
        <v>79</v>
      </c>
      <c r="V17" s="195" t="s">
        <v>79</v>
      </c>
      <c r="W17" s="195" t="s">
        <v>79</v>
      </c>
      <c r="X17" s="195" t="s">
        <v>79</v>
      </c>
      <c r="Y17" s="195" t="s">
        <v>79</v>
      </c>
      <c r="Z17" s="195" t="s">
        <v>79</v>
      </c>
      <c r="AA17" s="438" t="s">
        <v>359</v>
      </c>
      <c r="AB17" s="137"/>
    </row>
    <row r="18">
      <c r="A18" s="264" t="s">
        <v>139</v>
      </c>
      <c r="B18" s="264"/>
      <c r="C18" s="195" t="s">
        <v>79</v>
      </c>
      <c r="D18" s="195" t="s">
        <v>79</v>
      </c>
      <c r="E18" s="195" t="s">
        <v>79</v>
      </c>
      <c r="F18" s="195" t="s">
        <v>79</v>
      </c>
      <c r="G18" s="195" t="s">
        <v>79</v>
      </c>
      <c r="H18" s="195" t="s">
        <v>79</v>
      </c>
      <c r="I18" s="195" t="s">
        <v>79</v>
      </c>
      <c r="J18" s="195" t="s">
        <v>79</v>
      </c>
      <c r="K18" s="195" t="s">
        <v>79</v>
      </c>
      <c r="L18" s="195" t="s">
        <v>79</v>
      </c>
      <c r="M18" s="195" t="s">
        <v>79</v>
      </c>
      <c r="N18" s="195" t="s">
        <v>79</v>
      </c>
      <c r="O18" s="195" t="s">
        <v>79</v>
      </c>
      <c r="P18" s="195" t="s">
        <v>79</v>
      </c>
      <c r="Q18" s="195" t="s">
        <v>79</v>
      </c>
      <c r="R18" s="195" t="s">
        <v>79</v>
      </c>
      <c r="S18" s="195" t="s">
        <v>79</v>
      </c>
      <c r="T18" s="195" t="s">
        <v>79</v>
      </c>
      <c r="U18" s="195" t="s">
        <v>79</v>
      </c>
      <c r="V18" s="195" t="s">
        <v>79</v>
      </c>
      <c r="W18" s="195" t="s">
        <v>79</v>
      </c>
      <c r="X18" s="195" t="s">
        <v>79</v>
      </c>
      <c r="Y18" s="195" t="s">
        <v>79</v>
      </c>
      <c r="Z18" s="195" t="s">
        <v>79</v>
      </c>
      <c r="AA18" s="438" t="s">
        <v>357</v>
      </c>
      <c r="AB18" s="137"/>
    </row>
    <row r="19">
      <c r="A19" s="264" t="s">
        <v>89</v>
      </c>
      <c r="B19" s="264"/>
      <c r="C19" s="195" t="s">
        <v>79</v>
      </c>
      <c r="D19" s="195" t="s">
        <v>79</v>
      </c>
      <c r="E19" s="195" t="s">
        <v>79</v>
      </c>
      <c r="F19" s="195" t="s">
        <v>79</v>
      </c>
      <c r="G19" s="195" t="s">
        <v>79</v>
      </c>
      <c r="H19" s="195" t="s">
        <v>79</v>
      </c>
      <c r="I19" s="195" t="s">
        <v>79</v>
      </c>
      <c r="J19" s="195" t="s">
        <v>79</v>
      </c>
      <c r="K19" s="195" t="s">
        <v>79</v>
      </c>
      <c r="L19" s="195" t="s">
        <v>79</v>
      </c>
      <c r="M19" s="195" t="s">
        <v>79</v>
      </c>
      <c r="N19" s="195" t="s">
        <v>79</v>
      </c>
      <c r="O19" s="195" t="s">
        <v>79</v>
      </c>
      <c r="P19" s="195" t="s">
        <v>79</v>
      </c>
      <c r="Q19" s="195" t="s">
        <v>79</v>
      </c>
      <c r="R19" s="195" t="s">
        <v>79</v>
      </c>
      <c r="S19" s="195" t="s">
        <v>79</v>
      </c>
      <c r="T19" s="195" t="s">
        <v>79</v>
      </c>
      <c r="U19" s="195" t="s">
        <v>79</v>
      </c>
      <c r="V19" s="195" t="s">
        <v>79</v>
      </c>
      <c r="W19" s="195" t="s">
        <v>79</v>
      </c>
      <c r="X19" s="195" t="s">
        <v>79</v>
      </c>
      <c r="Y19" s="195" t="s">
        <v>79</v>
      </c>
      <c r="Z19" s="195" t="s">
        <v>79</v>
      </c>
      <c r="AA19" s="438" t="s">
        <v>357</v>
      </c>
      <c r="AB19" s="190"/>
    </row>
    <row r="20">
      <c r="A20" s="264" t="s">
        <v>141</v>
      </c>
      <c r="B20" s="264"/>
      <c r="C20" s="439" t="s">
        <v>79</v>
      </c>
      <c r="D20" s="439" t="s">
        <v>79</v>
      </c>
      <c r="E20" s="439" t="s">
        <v>79</v>
      </c>
      <c r="F20" s="439" t="s">
        <v>79</v>
      </c>
      <c r="G20" s="439" t="s">
        <v>79</v>
      </c>
      <c r="H20" s="439" t="s">
        <v>79</v>
      </c>
      <c r="I20" s="439" t="s">
        <v>79</v>
      </c>
      <c r="J20" s="439" t="s">
        <v>79</v>
      </c>
      <c r="K20" s="439" t="s">
        <v>79</v>
      </c>
      <c r="L20" s="439" t="s">
        <v>79</v>
      </c>
      <c r="M20" s="439" t="s">
        <v>79</v>
      </c>
      <c r="N20" s="439" t="s">
        <v>79</v>
      </c>
      <c r="O20" s="439" t="s">
        <v>79</v>
      </c>
      <c r="P20" s="439" t="s">
        <v>79</v>
      </c>
      <c r="Q20" s="439" t="s">
        <v>79</v>
      </c>
      <c r="R20" s="439" t="s">
        <v>79</v>
      </c>
      <c r="S20" s="439" t="s">
        <v>79</v>
      </c>
      <c r="T20" s="439" t="s">
        <v>79</v>
      </c>
      <c r="U20" s="439" t="s">
        <v>79</v>
      </c>
      <c r="V20" s="439" t="s">
        <v>79</v>
      </c>
      <c r="W20" s="439" t="s">
        <v>79</v>
      </c>
      <c r="X20" s="439" t="s">
        <v>79</v>
      </c>
      <c r="Y20" s="439" t="s">
        <v>79</v>
      </c>
      <c r="Z20" s="439" t="s">
        <v>79</v>
      </c>
      <c r="AA20" s="440" t="s">
        <v>360</v>
      </c>
      <c r="AB20" s="137"/>
    </row>
    <row r="21">
      <c r="A21" s="279" t="s">
        <v>144</v>
      </c>
      <c r="B21" s="264">
        <v>2727.0</v>
      </c>
      <c r="C21" s="195">
        <v>1.0</v>
      </c>
      <c r="D21" s="195">
        <v>1.0</v>
      </c>
      <c r="E21" s="195">
        <v>1.0</v>
      </c>
      <c r="F21" s="195">
        <v>1.0</v>
      </c>
      <c r="G21" s="195">
        <v>1.0</v>
      </c>
      <c r="H21" s="195">
        <v>1.0</v>
      </c>
      <c r="I21" s="195">
        <v>1.0</v>
      </c>
      <c r="J21" s="212" t="s">
        <v>51</v>
      </c>
      <c r="K21" s="195" t="s">
        <v>79</v>
      </c>
      <c r="L21" s="195" t="s">
        <v>79</v>
      </c>
      <c r="M21" s="195" t="s">
        <v>79</v>
      </c>
      <c r="N21" s="195" t="s">
        <v>79</v>
      </c>
      <c r="O21" s="195" t="s">
        <v>79</v>
      </c>
      <c r="P21" s="195" t="s">
        <v>79</v>
      </c>
      <c r="Q21" s="195" t="s">
        <v>79</v>
      </c>
      <c r="R21" s="195" t="s">
        <v>79</v>
      </c>
      <c r="S21" s="195" t="s">
        <v>79</v>
      </c>
      <c r="T21" s="195" t="s">
        <v>79</v>
      </c>
      <c r="U21" s="195" t="s">
        <v>79</v>
      </c>
      <c r="V21" s="195" t="s">
        <v>79</v>
      </c>
      <c r="W21" s="195" t="s">
        <v>79</v>
      </c>
      <c r="X21" s="195" t="s">
        <v>79</v>
      </c>
      <c r="Y21" s="195" t="s">
        <v>79</v>
      </c>
      <c r="Z21" s="195" t="s">
        <v>79</v>
      </c>
      <c r="AA21" s="441" t="s">
        <v>361</v>
      </c>
      <c r="AB21" s="435" t="s">
        <v>362</v>
      </c>
    </row>
    <row r="22">
      <c r="A22" s="264" t="s">
        <v>149</v>
      </c>
      <c r="B22" s="264"/>
      <c r="C22" s="195" t="s">
        <v>79</v>
      </c>
      <c r="D22" s="195" t="s">
        <v>79</v>
      </c>
      <c r="E22" s="195" t="s">
        <v>79</v>
      </c>
      <c r="F22" s="195" t="s">
        <v>79</v>
      </c>
      <c r="G22" s="195" t="s">
        <v>79</v>
      </c>
      <c r="H22" s="195" t="s">
        <v>79</v>
      </c>
      <c r="I22" s="195" t="s">
        <v>79</v>
      </c>
      <c r="J22" s="195" t="s">
        <v>79</v>
      </c>
      <c r="K22" s="195" t="s">
        <v>79</v>
      </c>
      <c r="L22" s="195" t="s">
        <v>79</v>
      </c>
      <c r="M22" s="195" t="s">
        <v>79</v>
      </c>
      <c r="N22" s="195" t="s">
        <v>79</v>
      </c>
      <c r="O22" s="195" t="s">
        <v>79</v>
      </c>
      <c r="P22" s="195" t="s">
        <v>79</v>
      </c>
      <c r="Q22" s="195" t="s">
        <v>79</v>
      </c>
      <c r="R22" s="195" t="s">
        <v>79</v>
      </c>
      <c r="S22" s="195" t="s">
        <v>79</v>
      </c>
      <c r="T22" s="195" t="s">
        <v>79</v>
      </c>
      <c r="U22" s="195" t="s">
        <v>79</v>
      </c>
      <c r="V22" s="195" t="s">
        <v>79</v>
      </c>
      <c r="W22" s="195" t="s">
        <v>79</v>
      </c>
      <c r="X22" s="195" t="s">
        <v>79</v>
      </c>
      <c r="Y22" s="195" t="s">
        <v>79</v>
      </c>
      <c r="Z22" s="195" t="s">
        <v>79</v>
      </c>
      <c r="AA22" s="438" t="s">
        <v>357</v>
      </c>
      <c r="AB22" s="137"/>
    </row>
    <row r="23">
      <c r="A23" s="279" t="s">
        <v>59</v>
      </c>
      <c r="B23" s="264">
        <v>2738.0</v>
      </c>
      <c r="C23" s="195">
        <v>1.0</v>
      </c>
      <c r="D23" s="195">
        <v>1.0</v>
      </c>
      <c r="E23" s="195">
        <v>1.0</v>
      </c>
      <c r="F23" s="195">
        <v>1.0</v>
      </c>
      <c r="G23" s="195">
        <v>1.0</v>
      </c>
      <c r="H23" s="195">
        <v>1.0</v>
      </c>
      <c r="I23" s="195">
        <v>1.0</v>
      </c>
      <c r="J23" s="195">
        <v>1.0</v>
      </c>
      <c r="K23" s="195">
        <v>1.0</v>
      </c>
      <c r="L23" s="195">
        <v>1.0</v>
      </c>
      <c r="M23" s="195">
        <v>1.0</v>
      </c>
      <c r="N23" s="195">
        <v>1.0</v>
      </c>
      <c r="O23" s="195">
        <v>1.0</v>
      </c>
      <c r="P23" s="195">
        <v>1.0</v>
      </c>
      <c r="Q23" s="195">
        <v>1.0</v>
      </c>
      <c r="R23" s="195">
        <v>1.0</v>
      </c>
      <c r="S23" s="195">
        <v>1.0</v>
      </c>
      <c r="T23" s="195">
        <v>1.0</v>
      </c>
      <c r="U23" s="195">
        <v>1.0</v>
      </c>
      <c r="V23" s="195">
        <v>1.0</v>
      </c>
      <c r="W23" s="195">
        <v>1.0</v>
      </c>
      <c r="X23" s="436" t="s">
        <v>163</v>
      </c>
      <c r="Y23" s="195">
        <v>1.0</v>
      </c>
      <c r="Z23" s="195">
        <v>1.0</v>
      </c>
      <c r="AA23" s="242"/>
      <c r="AB23" s="435" t="s">
        <v>363</v>
      </c>
    </row>
    <row r="24">
      <c r="A24" s="264" t="s">
        <v>152</v>
      </c>
      <c r="B24" s="264">
        <v>2731.0</v>
      </c>
      <c r="C24" s="195">
        <v>1.0</v>
      </c>
      <c r="D24" s="195">
        <v>1.0</v>
      </c>
      <c r="E24" s="195">
        <v>1.0</v>
      </c>
      <c r="F24" s="195">
        <v>1.0</v>
      </c>
      <c r="G24" s="195">
        <v>1.0</v>
      </c>
      <c r="H24" s="195">
        <v>1.0</v>
      </c>
      <c r="I24" s="195">
        <v>1.0</v>
      </c>
      <c r="J24" s="195">
        <v>1.0</v>
      </c>
      <c r="K24" s="195">
        <v>1.0</v>
      </c>
      <c r="L24" s="195">
        <v>1.0</v>
      </c>
      <c r="M24" s="195">
        <v>1.0</v>
      </c>
      <c r="N24" s="195">
        <v>1.0</v>
      </c>
      <c r="O24" s="212" t="s">
        <v>51</v>
      </c>
      <c r="P24" s="195" t="s">
        <v>79</v>
      </c>
      <c r="Q24" s="195" t="s">
        <v>79</v>
      </c>
      <c r="R24" s="195" t="s">
        <v>79</v>
      </c>
      <c r="S24" s="195" t="s">
        <v>79</v>
      </c>
      <c r="T24" s="195" t="s">
        <v>79</v>
      </c>
      <c r="U24" s="195" t="s">
        <v>79</v>
      </c>
      <c r="V24" s="195" t="s">
        <v>79</v>
      </c>
      <c r="W24" s="195" t="s">
        <v>79</v>
      </c>
      <c r="X24" s="195" t="s">
        <v>79</v>
      </c>
      <c r="Y24" s="195" t="s">
        <v>79</v>
      </c>
      <c r="Z24" s="195" t="s">
        <v>79</v>
      </c>
      <c r="AA24" s="242"/>
      <c r="AB24" s="190"/>
    </row>
    <row r="25">
      <c r="A25" s="279" t="s">
        <v>157</v>
      </c>
      <c r="B25" s="264">
        <v>2737.0</v>
      </c>
      <c r="C25" s="195">
        <v>1.0</v>
      </c>
      <c r="D25" s="195">
        <v>1.0</v>
      </c>
      <c r="E25" s="195">
        <v>1.0</v>
      </c>
      <c r="F25" s="195">
        <v>1.0</v>
      </c>
      <c r="G25" s="195">
        <v>1.0</v>
      </c>
      <c r="H25" s="212" t="s">
        <v>51</v>
      </c>
      <c r="I25" s="195" t="s">
        <v>79</v>
      </c>
      <c r="J25" s="195" t="s">
        <v>79</v>
      </c>
      <c r="K25" s="195" t="s">
        <v>79</v>
      </c>
      <c r="L25" s="195" t="s">
        <v>79</v>
      </c>
      <c r="M25" s="195" t="s">
        <v>79</v>
      </c>
      <c r="N25" s="195" t="s">
        <v>79</v>
      </c>
      <c r="O25" s="195" t="s">
        <v>79</v>
      </c>
      <c r="P25" s="195" t="s">
        <v>79</v>
      </c>
      <c r="Q25" s="195" t="s">
        <v>79</v>
      </c>
      <c r="R25" s="195" t="s">
        <v>79</v>
      </c>
      <c r="S25" s="195" t="s">
        <v>79</v>
      </c>
      <c r="T25" s="195" t="s">
        <v>79</v>
      </c>
      <c r="U25" s="195" t="s">
        <v>79</v>
      </c>
      <c r="V25" s="195" t="s">
        <v>79</v>
      </c>
      <c r="W25" s="195" t="s">
        <v>79</v>
      </c>
      <c r="X25" s="195" t="s">
        <v>79</v>
      </c>
      <c r="Y25" s="195" t="s">
        <v>79</v>
      </c>
      <c r="Z25" s="195" t="s">
        <v>79</v>
      </c>
      <c r="AA25" s="441" t="s">
        <v>364</v>
      </c>
      <c r="AB25" s="435" t="s">
        <v>365</v>
      </c>
    </row>
    <row r="26">
      <c r="A26" s="279" t="s">
        <v>160</v>
      </c>
      <c r="B26" s="264">
        <v>2741.0</v>
      </c>
      <c r="C26" s="195">
        <v>1.0</v>
      </c>
      <c r="D26" s="195">
        <v>1.0</v>
      </c>
      <c r="E26" s="195">
        <v>1.0</v>
      </c>
      <c r="F26" s="195">
        <v>1.0</v>
      </c>
      <c r="G26" s="436" t="s">
        <v>163</v>
      </c>
      <c r="H26" s="195">
        <v>1.0</v>
      </c>
      <c r="I26" s="195">
        <v>1.0</v>
      </c>
      <c r="J26" s="195">
        <v>1.0</v>
      </c>
      <c r="K26" s="195">
        <v>1.0</v>
      </c>
      <c r="L26" s="195">
        <v>1.0</v>
      </c>
      <c r="M26" s="195">
        <v>1.0</v>
      </c>
      <c r="N26" s="195">
        <v>1.0</v>
      </c>
      <c r="O26" s="195">
        <v>1.0</v>
      </c>
      <c r="P26" s="195">
        <v>1.0</v>
      </c>
      <c r="Q26" s="195">
        <v>1.0</v>
      </c>
      <c r="R26" s="195">
        <v>1.0</v>
      </c>
      <c r="S26" s="195">
        <v>1.0</v>
      </c>
      <c r="T26" s="195">
        <v>1.0</v>
      </c>
      <c r="U26" s="195">
        <v>1.0</v>
      </c>
      <c r="V26" s="195">
        <v>1.0</v>
      </c>
      <c r="W26" s="195">
        <v>1.0</v>
      </c>
      <c r="X26" s="195">
        <v>1.0</v>
      </c>
      <c r="Y26" s="195">
        <v>1.0</v>
      </c>
      <c r="Z26" s="195">
        <v>1.0</v>
      </c>
      <c r="AA26" s="242"/>
      <c r="AB26" s="435" t="s">
        <v>355</v>
      </c>
    </row>
    <row r="27">
      <c r="A27" s="279" t="s">
        <v>86</v>
      </c>
      <c r="B27" s="264">
        <v>2704.0</v>
      </c>
      <c r="C27" s="195">
        <v>1.0</v>
      </c>
      <c r="D27" s="436" t="s">
        <v>163</v>
      </c>
      <c r="E27" s="195">
        <v>1.0</v>
      </c>
      <c r="F27" s="195">
        <v>1.0</v>
      </c>
      <c r="G27" s="195">
        <v>1.0</v>
      </c>
      <c r="H27" s="195">
        <v>1.0</v>
      </c>
      <c r="I27" s="195">
        <v>1.0</v>
      </c>
      <c r="J27" s="195">
        <v>1.0</v>
      </c>
      <c r="K27" s="195">
        <v>1.0</v>
      </c>
      <c r="L27" s="195">
        <v>1.0</v>
      </c>
      <c r="M27" s="195">
        <v>1.0</v>
      </c>
      <c r="N27" s="195">
        <v>1.0</v>
      </c>
      <c r="O27" s="195">
        <v>1.0</v>
      </c>
      <c r="P27" s="195">
        <v>1.0</v>
      </c>
      <c r="Q27" s="195">
        <v>1.0</v>
      </c>
      <c r="R27" s="195">
        <v>1.0</v>
      </c>
      <c r="S27" s="195">
        <v>1.0</v>
      </c>
      <c r="T27" s="195">
        <v>1.0</v>
      </c>
      <c r="U27" s="195">
        <v>1.0</v>
      </c>
      <c r="V27" s="195">
        <v>1.0</v>
      </c>
      <c r="W27" s="195">
        <v>1.0</v>
      </c>
      <c r="X27" s="195">
        <v>1.0</v>
      </c>
      <c r="Y27" s="195">
        <v>1.0</v>
      </c>
      <c r="Z27" s="195">
        <v>1.0</v>
      </c>
      <c r="AA27" s="242"/>
      <c r="AB27" s="227"/>
    </row>
    <row r="28">
      <c r="A28" s="279" t="s">
        <v>162</v>
      </c>
      <c r="B28" s="264">
        <v>2742.0</v>
      </c>
      <c r="C28" s="195">
        <v>1.0</v>
      </c>
      <c r="D28" s="195">
        <v>1.0</v>
      </c>
      <c r="E28" s="195">
        <v>1.0</v>
      </c>
      <c r="F28" s="195">
        <v>1.0</v>
      </c>
      <c r="G28" s="195">
        <v>1.0</v>
      </c>
      <c r="H28" s="195">
        <v>1.0</v>
      </c>
      <c r="I28" s="195">
        <v>1.0</v>
      </c>
      <c r="J28" s="212" t="s">
        <v>51</v>
      </c>
      <c r="K28" s="195" t="s">
        <v>79</v>
      </c>
      <c r="L28" s="195" t="s">
        <v>79</v>
      </c>
      <c r="M28" s="195" t="s">
        <v>79</v>
      </c>
      <c r="N28" s="195" t="s">
        <v>79</v>
      </c>
      <c r="O28" s="195" t="s">
        <v>79</v>
      </c>
      <c r="P28" s="195" t="s">
        <v>79</v>
      </c>
      <c r="Q28" s="195" t="s">
        <v>79</v>
      </c>
      <c r="R28" s="195" t="s">
        <v>79</v>
      </c>
      <c r="S28" s="195" t="s">
        <v>79</v>
      </c>
      <c r="T28" s="195" t="s">
        <v>79</v>
      </c>
      <c r="U28" s="195" t="s">
        <v>79</v>
      </c>
      <c r="V28" s="195" t="s">
        <v>79</v>
      </c>
      <c r="W28" s="195" t="s">
        <v>79</v>
      </c>
      <c r="X28" s="195" t="s">
        <v>79</v>
      </c>
      <c r="Y28" s="195" t="s">
        <v>79</v>
      </c>
      <c r="Z28" s="195" t="s">
        <v>79</v>
      </c>
      <c r="AA28" s="247" t="s">
        <v>366</v>
      </c>
      <c r="AB28" s="442" t="s">
        <v>367</v>
      </c>
    </row>
    <row r="29">
      <c r="A29" s="264" t="s">
        <v>94</v>
      </c>
      <c r="B29" s="264">
        <v>2739.0</v>
      </c>
      <c r="C29" s="195">
        <v>1.0</v>
      </c>
      <c r="D29" s="195">
        <v>1.0</v>
      </c>
      <c r="E29" s="195">
        <v>1.0</v>
      </c>
      <c r="F29" s="195">
        <v>1.0</v>
      </c>
      <c r="G29" s="195">
        <v>1.0</v>
      </c>
      <c r="H29" s="195">
        <v>1.0</v>
      </c>
      <c r="I29" s="195">
        <v>1.0</v>
      </c>
      <c r="J29" s="195">
        <v>1.0</v>
      </c>
      <c r="K29" s="195">
        <v>1.0</v>
      </c>
      <c r="L29" s="195">
        <v>1.0</v>
      </c>
      <c r="M29" s="195">
        <v>1.0</v>
      </c>
      <c r="N29" s="195">
        <v>1.0</v>
      </c>
      <c r="O29" s="195">
        <v>1.0</v>
      </c>
      <c r="P29" s="195">
        <v>1.0</v>
      </c>
      <c r="Q29" s="195">
        <v>1.0</v>
      </c>
      <c r="R29" s="195">
        <v>1.0</v>
      </c>
      <c r="S29" s="195">
        <v>1.0</v>
      </c>
      <c r="T29" s="195">
        <v>1.0</v>
      </c>
      <c r="U29" s="195">
        <v>1.0</v>
      </c>
      <c r="V29" s="195">
        <v>1.0</v>
      </c>
      <c r="W29" s="195">
        <v>1.0</v>
      </c>
      <c r="X29" s="195">
        <v>1.0</v>
      </c>
      <c r="Y29" s="195">
        <v>1.0</v>
      </c>
      <c r="Z29" s="195">
        <v>1.0</v>
      </c>
      <c r="AA29" s="437"/>
      <c r="AB29" s="227"/>
    </row>
    <row r="30">
      <c r="A30" s="264" t="s">
        <v>110</v>
      </c>
      <c r="B30" s="264">
        <v>2722.0</v>
      </c>
      <c r="C30" s="195">
        <v>1.0</v>
      </c>
      <c r="D30" s="195">
        <v>1.0</v>
      </c>
      <c r="E30" s="195">
        <v>1.0</v>
      </c>
      <c r="F30" s="195">
        <v>1.0</v>
      </c>
      <c r="G30" s="195">
        <v>1.0</v>
      </c>
      <c r="H30" s="195">
        <v>1.0</v>
      </c>
      <c r="I30" s="195">
        <v>1.0</v>
      </c>
      <c r="J30" s="195">
        <v>1.0</v>
      </c>
      <c r="K30" s="195">
        <v>1.0</v>
      </c>
      <c r="L30" s="195">
        <v>1.0</v>
      </c>
      <c r="M30" s="195">
        <v>1.0</v>
      </c>
      <c r="N30" s="195">
        <v>1.0</v>
      </c>
      <c r="O30" s="195">
        <v>1.0</v>
      </c>
      <c r="P30" s="195">
        <v>1.0</v>
      </c>
      <c r="Q30" s="436" t="s">
        <v>163</v>
      </c>
      <c r="R30" s="195">
        <v>1.0</v>
      </c>
      <c r="S30" s="195">
        <v>1.0</v>
      </c>
      <c r="T30" s="195">
        <v>1.0</v>
      </c>
      <c r="U30" s="195">
        <v>1.0</v>
      </c>
      <c r="V30" s="195">
        <v>1.0</v>
      </c>
      <c r="W30" s="212" t="s">
        <v>368</v>
      </c>
      <c r="X30" s="195">
        <v>1.0</v>
      </c>
      <c r="Y30" s="195">
        <v>1.0</v>
      </c>
      <c r="Z30" s="195">
        <v>1.0</v>
      </c>
      <c r="AA30" s="437"/>
      <c r="AB30" s="227"/>
    </row>
    <row r="31">
      <c r="A31" s="264" t="s">
        <v>169</v>
      </c>
      <c r="B31" s="264"/>
      <c r="C31" s="195" t="s">
        <v>79</v>
      </c>
      <c r="D31" s="195" t="s">
        <v>79</v>
      </c>
      <c r="E31" s="195" t="s">
        <v>79</v>
      </c>
      <c r="F31" s="195" t="s">
        <v>79</v>
      </c>
      <c r="G31" s="195" t="s">
        <v>79</v>
      </c>
      <c r="H31" s="195" t="s">
        <v>79</v>
      </c>
      <c r="I31" s="195" t="s">
        <v>79</v>
      </c>
      <c r="J31" s="195" t="s">
        <v>79</v>
      </c>
      <c r="K31" s="195" t="s">
        <v>79</v>
      </c>
      <c r="L31" s="195" t="s">
        <v>79</v>
      </c>
      <c r="M31" s="195" t="s">
        <v>79</v>
      </c>
      <c r="N31" s="195" t="s">
        <v>79</v>
      </c>
      <c r="O31" s="195" t="s">
        <v>79</v>
      </c>
      <c r="P31" s="195" t="s">
        <v>79</v>
      </c>
      <c r="Q31" s="195" t="s">
        <v>79</v>
      </c>
      <c r="R31" s="195" t="s">
        <v>79</v>
      </c>
      <c r="S31" s="195" t="s">
        <v>79</v>
      </c>
      <c r="T31" s="195" t="s">
        <v>79</v>
      </c>
      <c r="U31" s="195" t="s">
        <v>79</v>
      </c>
      <c r="V31" s="195" t="s">
        <v>79</v>
      </c>
      <c r="W31" s="195" t="s">
        <v>79</v>
      </c>
      <c r="X31" s="195" t="s">
        <v>79</v>
      </c>
      <c r="Y31" s="195" t="s">
        <v>79</v>
      </c>
      <c r="Z31" s="195" t="s">
        <v>79</v>
      </c>
      <c r="AA31" s="438" t="s">
        <v>357</v>
      </c>
      <c r="AB31" s="137"/>
    </row>
    <row r="32">
      <c r="A32" s="264" t="s">
        <v>26</v>
      </c>
      <c r="B32" s="264"/>
      <c r="C32" s="195" t="s">
        <v>79</v>
      </c>
      <c r="D32" s="195" t="s">
        <v>79</v>
      </c>
      <c r="E32" s="195" t="s">
        <v>79</v>
      </c>
      <c r="F32" s="439" t="s">
        <v>79</v>
      </c>
      <c r="G32" s="439" t="s">
        <v>79</v>
      </c>
      <c r="H32" s="439" t="s">
        <v>79</v>
      </c>
      <c r="I32" s="439" t="s">
        <v>79</v>
      </c>
      <c r="J32" s="439" t="s">
        <v>79</v>
      </c>
      <c r="K32" s="439" t="s">
        <v>79</v>
      </c>
      <c r="L32" s="439" t="s">
        <v>79</v>
      </c>
      <c r="M32" s="439" t="s">
        <v>79</v>
      </c>
      <c r="N32" s="439" t="s">
        <v>79</v>
      </c>
      <c r="O32" s="439" t="s">
        <v>79</v>
      </c>
      <c r="P32" s="439" t="s">
        <v>79</v>
      </c>
      <c r="Q32" s="439" t="s">
        <v>79</v>
      </c>
      <c r="R32" s="439" t="s">
        <v>79</v>
      </c>
      <c r="S32" s="439" t="s">
        <v>79</v>
      </c>
      <c r="T32" s="439" t="s">
        <v>79</v>
      </c>
      <c r="U32" s="439" t="s">
        <v>79</v>
      </c>
      <c r="V32" s="439" t="s">
        <v>79</v>
      </c>
      <c r="W32" s="439" t="s">
        <v>79</v>
      </c>
      <c r="X32" s="439" t="s">
        <v>79</v>
      </c>
      <c r="Y32" s="439" t="s">
        <v>79</v>
      </c>
      <c r="Z32" s="439" t="s">
        <v>79</v>
      </c>
      <c r="AA32" s="440" t="s">
        <v>369</v>
      </c>
      <c r="AB32" s="137"/>
    </row>
    <row r="33">
      <c r="A33" s="264" t="s">
        <v>71</v>
      </c>
      <c r="B33" s="264">
        <v>2723.0</v>
      </c>
      <c r="C33" s="195">
        <v>1.0</v>
      </c>
      <c r="D33" s="195">
        <v>1.0</v>
      </c>
      <c r="E33" s="195">
        <v>1.0</v>
      </c>
      <c r="F33" s="195">
        <v>1.0</v>
      </c>
      <c r="G33" s="195">
        <v>1.0</v>
      </c>
      <c r="H33" s="195">
        <v>1.0</v>
      </c>
      <c r="I33" s="195">
        <v>1.0</v>
      </c>
      <c r="J33" s="195">
        <v>1.0</v>
      </c>
      <c r="K33" s="195">
        <v>1.0</v>
      </c>
      <c r="L33" s="195">
        <v>1.0</v>
      </c>
      <c r="M33" s="195">
        <v>1.0</v>
      </c>
      <c r="N33" s="195">
        <v>1.0</v>
      </c>
      <c r="O33" s="195">
        <v>1.0</v>
      </c>
      <c r="P33" s="195">
        <v>1.0</v>
      </c>
      <c r="Q33" s="195">
        <v>1.0</v>
      </c>
      <c r="R33" s="436" t="s">
        <v>163</v>
      </c>
      <c r="S33" s="195">
        <v>1.0</v>
      </c>
      <c r="T33" s="195">
        <v>1.0</v>
      </c>
      <c r="U33" s="195">
        <v>1.0</v>
      </c>
      <c r="V33" s="195">
        <v>1.0</v>
      </c>
      <c r="W33" s="195">
        <v>1.0</v>
      </c>
      <c r="X33" s="195">
        <v>1.0</v>
      </c>
      <c r="Y33" s="195">
        <v>1.0</v>
      </c>
      <c r="Z33" s="195">
        <v>1.0</v>
      </c>
      <c r="AA33" s="437"/>
      <c r="AB33" s="227"/>
    </row>
    <row r="34">
      <c r="A34" s="264" t="s">
        <v>182</v>
      </c>
      <c r="B34" s="264"/>
      <c r="C34" s="195" t="s">
        <v>79</v>
      </c>
      <c r="D34" s="195" t="s">
        <v>79</v>
      </c>
      <c r="E34" s="195" t="s">
        <v>79</v>
      </c>
      <c r="F34" s="195" t="s">
        <v>79</v>
      </c>
      <c r="G34" s="195" t="s">
        <v>79</v>
      </c>
      <c r="H34" s="195" t="s">
        <v>79</v>
      </c>
      <c r="I34" s="195" t="s">
        <v>79</v>
      </c>
      <c r="J34" s="195" t="s">
        <v>79</v>
      </c>
      <c r="K34" s="195" t="s">
        <v>79</v>
      </c>
      <c r="L34" s="195" t="s">
        <v>79</v>
      </c>
      <c r="M34" s="195" t="s">
        <v>79</v>
      </c>
      <c r="N34" s="195" t="s">
        <v>79</v>
      </c>
      <c r="O34" s="195" t="s">
        <v>79</v>
      </c>
      <c r="P34" s="195" t="s">
        <v>79</v>
      </c>
      <c r="Q34" s="195" t="s">
        <v>79</v>
      </c>
      <c r="R34" s="195" t="s">
        <v>79</v>
      </c>
      <c r="S34" s="195" t="s">
        <v>79</v>
      </c>
      <c r="T34" s="195" t="s">
        <v>79</v>
      </c>
      <c r="U34" s="195" t="s">
        <v>79</v>
      </c>
      <c r="V34" s="195" t="s">
        <v>79</v>
      </c>
      <c r="W34" s="195" t="s">
        <v>79</v>
      </c>
      <c r="X34" s="195" t="s">
        <v>79</v>
      </c>
      <c r="Y34" s="195" t="s">
        <v>79</v>
      </c>
      <c r="Z34" s="195" t="s">
        <v>79</v>
      </c>
      <c r="AA34" s="438" t="s">
        <v>354</v>
      </c>
      <c r="AB34" s="137"/>
    </row>
    <row r="35">
      <c r="A35" s="279" t="s">
        <v>114</v>
      </c>
      <c r="B35" s="264">
        <v>2743.0</v>
      </c>
      <c r="C35" s="195">
        <v>1.0</v>
      </c>
      <c r="D35" s="195">
        <v>1.0</v>
      </c>
      <c r="E35" s="195">
        <v>1.0</v>
      </c>
      <c r="F35" s="195">
        <v>1.0</v>
      </c>
      <c r="G35" s="195">
        <v>1.0</v>
      </c>
      <c r="H35" s="195">
        <v>1.0</v>
      </c>
      <c r="I35" s="195">
        <v>1.0</v>
      </c>
      <c r="J35" s="195">
        <v>1.0</v>
      </c>
      <c r="K35" s="195">
        <v>1.0</v>
      </c>
      <c r="L35" s="195">
        <v>1.0</v>
      </c>
      <c r="M35" s="195">
        <v>1.0</v>
      </c>
      <c r="N35" s="436" t="s">
        <v>163</v>
      </c>
      <c r="O35" s="195">
        <v>1.0</v>
      </c>
      <c r="P35" s="195">
        <v>1.0</v>
      </c>
      <c r="Q35" s="195">
        <v>1.0</v>
      </c>
      <c r="R35" s="212" t="s">
        <v>368</v>
      </c>
      <c r="S35" s="195">
        <v>1.0</v>
      </c>
      <c r="T35" s="195">
        <v>1.0</v>
      </c>
      <c r="U35" s="195" t="s">
        <v>79</v>
      </c>
      <c r="V35" s="195" t="s">
        <v>79</v>
      </c>
      <c r="W35" s="195" t="s">
        <v>79</v>
      </c>
      <c r="X35" s="195" t="s">
        <v>79</v>
      </c>
      <c r="Y35" s="195" t="s">
        <v>79</v>
      </c>
      <c r="Z35" s="195" t="s">
        <v>79</v>
      </c>
      <c r="AA35" s="438"/>
      <c r="AB35" s="435" t="s">
        <v>370</v>
      </c>
    </row>
    <row r="36">
      <c r="A36" s="279" t="s">
        <v>116</v>
      </c>
      <c r="B36" s="264">
        <v>2709.0</v>
      </c>
      <c r="C36" s="195">
        <v>1.0</v>
      </c>
      <c r="D36" s="195">
        <v>1.0</v>
      </c>
      <c r="E36" s="195">
        <v>1.0</v>
      </c>
      <c r="F36" s="195">
        <v>1.0</v>
      </c>
      <c r="G36" s="195">
        <v>1.0</v>
      </c>
      <c r="H36" s="195">
        <v>1.0</v>
      </c>
      <c r="I36" s="195">
        <v>1.0</v>
      </c>
      <c r="J36" s="195">
        <v>1.0</v>
      </c>
      <c r="K36" s="195">
        <v>1.0</v>
      </c>
      <c r="L36" s="195">
        <v>1.0</v>
      </c>
      <c r="M36" s="195">
        <v>1.0</v>
      </c>
      <c r="N36" s="436" t="s">
        <v>163</v>
      </c>
      <c r="O36" s="195">
        <v>1.0</v>
      </c>
      <c r="P36" s="195">
        <v>1.0</v>
      </c>
      <c r="Q36" s="195">
        <v>1.0</v>
      </c>
      <c r="R36" s="195">
        <v>1.0</v>
      </c>
      <c r="S36" s="195">
        <v>1.0</v>
      </c>
      <c r="T36" s="195">
        <v>1.0</v>
      </c>
      <c r="U36" s="195">
        <v>1.0</v>
      </c>
      <c r="V36" s="195">
        <v>1.0</v>
      </c>
      <c r="W36" s="195">
        <v>1.0</v>
      </c>
      <c r="X36" s="195">
        <v>1.0</v>
      </c>
      <c r="Y36" s="195">
        <v>1.0</v>
      </c>
      <c r="Z36" s="195">
        <v>1.0</v>
      </c>
      <c r="AA36" s="242"/>
      <c r="AB36" s="435" t="s">
        <v>371</v>
      </c>
    </row>
    <row r="37">
      <c r="A37" s="279" t="s">
        <v>118</v>
      </c>
      <c r="B37" s="264"/>
      <c r="C37" s="195">
        <v>1.0</v>
      </c>
      <c r="D37" s="195">
        <v>1.0</v>
      </c>
      <c r="E37" s="195">
        <v>1.0</v>
      </c>
      <c r="F37" s="195" t="s">
        <v>79</v>
      </c>
      <c r="G37" s="195" t="s">
        <v>79</v>
      </c>
      <c r="H37" s="195" t="s">
        <v>79</v>
      </c>
      <c r="I37" s="195" t="s">
        <v>79</v>
      </c>
      <c r="J37" s="195" t="s">
        <v>79</v>
      </c>
      <c r="K37" s="195" t="s">
        <v>79</v>
      </c>
      <c r="L37" s="195" t="s">
        <v>79</v>
      </c>
      <c r="M37" s="195" t="s">
        <v>79</v>
      </c>
      <c r="N37" s="195" t="s">
        <v>79</v>
      </c>
      <c r="O37" s="195" t="s">
        <v>79</v>
      </c>
      <c r="P37" s="195" t="s">
        <v>79</v>
      </c>
      <c r="Q37" s="195" t="s">
        <v>79</v>
      </c>
      <c r="R37" s="195" t="s">
        <v>79</v>
      </c>
      <c r="S37" s="195" t="s">
        <v>79</v>
      </c>
      <c r="T37" s="195" t="s">
        <v>79</v>
      </c>
      <c r="U37" s="195" t="s">
        <v>79</v>
      </c>
      <c r="V37" s="195" t="s">
        <v>79</v>
      </c>
      <c r="W37" s="195" t="s">
        <v>79</v>
      </c>
      <c r="X37" s="195" t="s">
        <v>79</v>
      </c>
      <c r="Y37" s="195" t="s">
        <v>79</v>
      </c>
      <c r="Z37" s="195" t="s">
        <v>79</v>
      </c>
      <c r="AA37" s="438" t="s">
        <v>357</v>
      </c>
      <c r="AB37" s="435" t="s">
        <v>372</v>
      </c>
    </row>
    <row r="38">
      <c r="A38" s="264" t="s">
        <v>198</v>
      </c>
      <c r="B38" s="264"/>
      <c r="C38" s="195" t="s">
        <v>79</v>
      </c>
      <c r="D38" s="195" t="s">
        <v>79</v>
      </c>
      <c r="E38" s="195" t="s">
        <v>79</v>
      </c>
      <c r="F38" s="195" t="s">
        <v>79</v>
      </c>
      <c r="G38" s="195" t="s">
        <v>79</v>
      </c>
      <c r="H38" s="195" t="s">
        <v>79</v>
      </c>
      <c r="I38" s="195" t="s">
        <v>79</v>
      </c>
      <c r="J38" s="195" t="s">
        <v>79</v>
      </c>
      <c r="K38" s="195" t="s">
        <v>79</v>
      </c>
      <c r="L38" s="195" t="s">
        <v>79</v>
      </c>
      <c r="M38" s="195" t="s">
        <v>79</v>
      </c>
      <c r="N38" s="195" t="s">
        <v>79</v>
      </c>
      <c r="O38" s="195" t="s">
        <v>79</v>
      </c>
      <c r="P38" s="195" t="s">
        <v>79</v>
      </c>
      <c r="Q38" s="195" t="s">
        <v>79</v>
      </c>
      <c r="R38" s="195" t="s">
        <v>79</v>
      </c>
      <c r="S38" s="195" t="s">
        <v>79</v>
      </c>
      <c r="T38" s="195" t="s">
        <v>79</v>
      </c>
      <c r="U38" s="195" t="s">
        <v>79</v>
      </c>
      <c r="V38" s="195" t="s">
        <v>79</v>
      </c>
      <c r="W38" s="195" t="s">
        <v>79</v>
      </c>
      <c r="X38" s="195" t="s">
        <v>79</v>
      </c>
      <c r="Y38" s="195" t="s">
        <v>79</v>
      </c>
      <c r="Z38" s="195" t="s">
        <v>79</v>
      </c>
      <c r="AA38" s="438" t="s">
        <v>357</v>
      </c>
      <c r="AB38" s="137"/>
    </row>
    <row r="39">
      <c r="A39" s="264" t="s">
        <v>166</v>
      </c>
      <c r="B39" s="443">
        <v>2729.0</v>
      </c>
      <c r="C39" s="195">
        <v>1.0</v>
      </c>
      <c r="D39" s="195">
        <v>1.0</v>
      </c>
      <c r="E39" s="195">
        <v>1.0</v>
      </c>
      <c r="F39" s="195">
        <v>1.0</v>
      </c>
      <c r="G39" s="195">
        <v>1.0</v>
      </c>
      <c r="H39" s="195">
        <v>1.0</v>
      </c>
      <c r="I39" s="195">
        <v>1.0</v>
      </c>
      <c r="J39" s="195">
        <v>1.0</v>
      </c>
      <c r="K39" s="195">
        <v>1.0</v>
      </c>
      <c r="L39" s="195">
        <v>1.0</v>
      </c>
      <c r="M39" s="436" t="s">
        <v>163</v>
      </c>
      <c r="N39" s="195">
        <v>1.0</v>
      </c>
      <c r="O39" s="195">
        <v>1.0</v>
      </c>
      <c r="P39" s="195">
        <v>1.0</v>
      </c>
      <c r="Q39" s="195">
        <v>1.0</v>
      </c>
      <c r="R39" s="195">
        <v>1.0</v>
      </c>
      <c r="S39" s="195">
        <v>1.0</v>
      </c>
      <c r="T39" s="195">
        <v>1.0</v>
      </c>
      <c r="U39" s="195">
        <v>1.0</v>
      </c>
      <c r="V39" s="195">
        <v>1.0</v>
      </c>
      <c r="W39" s="195">
        <v>1.0</v>
      </c>
      <c r="X39" s="195">
        <v>1.0</v>
      </c>
      <c r="Y39" s="195">
        <v>1.0</v>
      </c>
      <c r="Z39" s="195">
        <v>1.0</v>
      </c>
      <c r="AA39" s="438"/>
      <c r="AB39" s="444"/>
    </row>
    <row r="40">
      <c r="A40" s="279" t="s">
        <v>121</v>
      </c>
      <c r="B40" s="264"/>
      <c r="C40" s="195">
        <v>1.0</v>
      </c>
      <c r="D40" s="195">
        <v>1.0</v>
      </c>
      <c r="E40" s="195">
        <v>1.0</v>
      </c>
      <c r="F40" s="195">
        <v>1.0</v>
      </c>
      <c r="G40" s="436" t="s">
        <v>163</v>
      </c>
      <c r="H40" s="195">
        <v>1.0</v>
      </c>
      <c r="I40" s="195">
        <v>1.0</v>
      </c>
      <c r="J40" s="195">
        <v>1.0</v>
      </c>
      <c r="K40" s="195">
        <v>1.0</v>
      </c>
      <c r="L40" s="195">
        <v>1.0</v>
      </c>
      <c r="M40" s="195">
        <v>1.0</v>
      </c>
      <c r="N40" s="195">
        <v>1.0</v>
      </c>
      <c r="O40" s="195">
        <v>1.0</v>
      </c>
      <c r="P40" s="195">
        <v>1.0</v>
      </c>
      <c r="Q40" s="195">
        <v>1.0</v>
      </c>
      <c r="R40" s="195">
        <v>1.0</v>
      </c>
      <c r="S40" s="195">
        <v>1.0</v>
      </c>
      <c r="T40" s="195">
        <v>1.0</v>
      </c>
      <c r="U40" s="195">
        <v>1.0</v>
      </c>
      <c r="V40" s="195">
        <v>1.0</v>
      </c>
      <c r="W40" s="195">
        <v>1.0</v>
      </c>
      <c r="X40" s="195">
        <v>1.0</v>
      </c>
      <c r="Y40" s="195">
        <v>1.0</v>
      </c>
      <c r="Z40" s="195">
        <v>1.0</v>
      </c>
      <c r="AA40" s="445" t="s">
        <v>373</v>
      </c>
      <c r="AB40" s="137"/>
    </row>
    <row r="41">
      <c r="A41" s="264" t="s">
        <v>60</v>
      </c>
      <c r="B41" s="264">
        <v>2708.0</v>
      </c>
      <c r="C41" s="195">
        <v>1.0</v>
      </c>
      <c r="D41" s="195">
        <v>1.0</v>
      </c>
      <c r="E41" s="195">
        <v>1.0</v>
      </c>
      <c r="F41" s="195">
        <v>1.0</v>
      </c>
      <c r="G41" s="195">
        <v>1.0</v>
      </c>
      <c r="H41" s="195">
        <v>1.0</v>
      </c>
      <c r="I41" s="195">
        <v>1.0</v>
      </c>
      <c r="J41" s="195">
        <v>1.0</v>
      </c>
      <c r="K41" s="195">
        <v>1.0</v>
      </c>
      <c r="L41" s="195">
        <v>1.0</v>
      </c>
      <c r="M41" s="195">
        <v>1.0</v>
      </c>
      <c r="N41" s="195">
        <v>1.0</v>
      </c>
      <c r="O41" s="195">
        <v>1.0</v>
      </c>
      <c r="P41" s="195">
        <v>1.0</v>
      </c>
      <c r="Q41" s="195">
        <v>1.0</v>
      </c>
      <c r="R41" s="195">
        <v>1.0</v>
      </c>
      <c r="S41" s="195">
        <v>1.0</v>
      </c>
      <c r="T41" s="195">
        <v>1.0</v>
      </c>
      <c r="U41" s="195">
        <v>1.0</v>
      </c>
      <c r="V41" s="195">
        <v>1.0</v>
      </c>
      <c r="W41" s="195">
        <v>1.0</v>
      </c>
      <c r="X41" s="195">
        <v>1.0</v>
      </c>
      <c r="Y41" s="195">
        <v>1.0</v>
      </c>
      <c r="Z41" s="195">
        <v>1.0</v>
      </c>
      <c r="AA41" s="438"/>
      <c r="AB41" s="227"/>
    </row>
    <row r="42">
      <c r="A42" s="446" t="s">
        <v>374</v>
      </c>
      <c r="B42" s="158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242"/>
      <c r="AB42" s="190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51</v>
      </c>
      <c r="B46" s="450" t="s">
        <v>163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264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6">
        <v>1.0</v>
      </c>
      <c r="C2" s="457" t="s">
        <v>375</v>
      </c>
      <c r="D2" s="453"/>
      <c r="E2" s="453"/>
      <c r="F2" s="453"/>
    </row>
    <row r="3">
      <c r="A3" s="453"/>
      <c r="B3" s="458">
        <v>2.0</v>
      </c>
      <c r="C3" s="460" t="s">
        <v>376</v>
      </c>
      <c r="D3" s="453"/>
      <c r="E3" s="453"/>
      <c r="F3" s="453"/>
    </row>
    <row r="4">
      <c r="A4" s="453"/>
      <c r="B4" s="456">
        <v>3.0</v>
      </c>
      <c r="C4" s="461" t="s">
        <v>377</v>
      </c>
      <c r="D4" s="453"/>
      <c r="E4" s="453"/>
      <c r="F4" s="453"/>
    </row>
    <row r="5">
      <c r="A5" s="453"/>
      <c r="B5" s="458">
        <v>4.0</v>
      </c>
      <c r="C5" s="462" t="s">
        <v>378</v>
      </c>
      <c r="D5" s="453"/>
      <c r="E5" s="453"/>
      <c r="F5" s="453"/>
    </row>
    <row r="6">
      <c r="A6" s="453"/>
      <c r="B6" s="456">
        <v>5.0</v>
      </c>
      <c r="C6" s="457" t="s">
        <v>379</v>
      </c>
      <c r="D6" s="453"/>
      <c r="E6" s="453"/>
      <c r="F6" s="453"/>
    </row>
    <row r="7">
      <c r="A7" s="453"/>
      <c r="B7" s="458">
        <v>6.0</v>
      </c>
      <c r="C7" s="460" t="s">
        <v>380</v>
      </c>
      <c r="D7" s="453"/>
      <c r="E7" s="453"/>
      <c r="F7" s="453"/>
    </row>
    <row r="8">
      <c r="A8" s="453"/>
      <c r="B8" s="456">
        <v>7.0</v>
      </c>
      <c r="C8" s="457" t="s">
        <v>381</v>
      </c>
      <c r="D8" s="453"/>
      <c r="E8" s="453"/>
      <c r="F8" s="453"/>
    </row>
    <row r="9">
      <c r="A9" s="453"/>
      <c r="B9" s="458">
        <v>8.0</v>
      </c>
      <c r="C9" s="460" t="s">
        <v>382</v>
      </c>
      <c r="D9" s="453"/>
      <c r="E9" s="453"/>
      <c r="F9" s="453"/>
    </row>
    <row r="10">
      <c r="A10" s="453"/>
      <c r="B10" s="456">
        <v>9.0</v>
      </c>
      <c r="C10" s="457" t="s">
        <v>383</v>
      </c>
      <c r="D10" s="453"/>
      <c r="E10" s="453"/>
      <c r="F10" s="453"/>
    </row>
    <row r="11">
      <c r="A11" s="453"/>
      <c r="B11" s="458">
        <v>10.0</v>
      </c>
      <c r="C11" s="460" t="s">
        <v>384</v>
      </c>
      <c r="D11" s="453"/>
      <c r="E11" s="453"/>
      <c r="F11" s="453"/>
    </row>
    <row r="12">
      <c r="A12" s="453"/>
      <c r="B12" s="456">
        <v>11.0</v>
      </c>
      <c r="C12" s="457" t="s">
        <v>385</v>
      </c>
      <c r="D12" s="453"/>
      <c r="E12" s="453"/>
      <c r="F12" s="453"/>
    </row>
    <row r="13">
      <c r="A13" s="453"/>
      <c r="B13" s="458">
        <v>12.0</v>
      </c>
      <c r="C13" s="460" t="s">
        <v>386</v>
      </c>
      <c r="D13" s="453"/>
      <c r="E13" s="453"/>
      <c r="F13" s="453"/>
    </row>
    <row r="14">
      <c r="A14" s="453"/>
      <c r="B14" s="456">
        <v>13.0</v>
      </c>
      <c r="C14" s="457" t="s">
        <v>387</v>
      </c>
      <c r="D14" s="453"/>
      <c r="E14" s="453"/>
      <c r="F14" s="453"/>
    </row>
    <row r="15">
      <c r="A15" s="453"/>
      <c r="B15" s="458">
        <v>14.0</v>
      </c>
      <c r="C15" s="462" t="s">
        <v>388</v>
      </c>
      <c r="D15" s="453"/>
      <c r="E15" s="453"/>
      <c r="F15" s="453"/>
    </row>
    <row r="16">
      <c r="A16" s="453"/>
      <c r="B16" s="456">
        <v>15.0</v>
      </c>
      <c r="C16" s="457" t="s">
        <v>389</v>
      </c>
      <c r="D16" s="453"/>
      <c r="E16" s="453"/>
      <c r="F16" s="453"/>
    </row>
    <row r="17">
      <c r="A17" s="453"/>
      <c r="B17" s="458">
        <v>16.0</v>
      </c>
      <c r="C17" s="460" t="s">
        <v>390</v>
      </c>
      <c r="D17" s="453"/>
      <c r="E17" s="453"/>
      <c r="F17" s="453"/>
    </row>
    <row r="18">
      <c r="A18" s="453"/>
      <c r="B18" s="456">
        <v>15.0</v>
      </c>
      <c r="C18" s="461" t="s">
        <v>391</v>
      </c>
      <c r="D18" s="453"/>
      <c r="E18" s="453"/>
      <c r="F18" s="453"/>
    </row>
    <row r="19">
      <c r="A19" s="453"/>
      <c r="B19" s="458">
        <v>16.0</v>
      </c>
      <c r="C19" s="460" t="s">
        <v>390</v>
      </c>
      <c r="D19" s="453"/>
      <c r="E19" s="453"/>
      <c r="F19" s="453"/>
    </row>
    <row r="20">
      <c r="A20" s="453"/>
      <c r="B20" s="456">
        <v>17.0</v>
      </c>
      <c r="C20" s="457" t="s">
        <v>392</v>
      </c>
      <c r="D20" s="453"/>
      <c r="E20" s="453"/>
      <c r="F20" s="453"/>
    </row>
    <row r="21">
      <c r="A21" s="453"/>
      <c r="B21" s="458">
        <v>18.0</v>
      </c>
      <c r="C21" s="460" t="s">
        <v>393</v>
      </c>
      <c r="D21" s="453"/>
      <c r="E21" s="453"/>
      <c r="F21" s="453"/>
    </row>
    <row r="22">
      <c r="A22" s="453"/>
      <c r="B22" s="456">
        <v>19.0</v>
      </c>
      <c r="C22" s="457" t="s">
        <v>394</v>
      </c>
      <c r="D22" s="453"/>
      <c r="E22" s="453"/>
      <c r="F22" s="453"/>
    </row>
    <row r="23" ht="15.75" customHeight="1">
      <c r="A23" s="453"/>
      <c r="B23" s="458">
        <v>20.0</v>
      </c>
      <c r="C23" s="460" t="s">
        <v>395</v>
      </c>
      <c r="D23" s="453"/>
      <c r="E23" s="453"/>
      <c r="F23" s="453"/>
    </row>
    <row r="24" ht="15.75" customHeight="1">
      <c r="A24" s="453"/>
      <c r="B24" s="456">
        <v>21.0</v>
      </c>
      <c r="C24" s="457" t="s">
        <v>396</v>
      </c>
      <c r="D24" s="453"/>
      <c r="E24" s="453"/>
      <c r="F24" s="453"/>
    </row>
    <row r="25" ht="15.75" customHeight="1">
      <c r="A25" s="453"/>
      <c r="B25" s="458">
        <v>22.0</v>
      </c>
      <c r="C25" s="460" t="s">
        <v>397</v>
      </c>
      <c r="D25" s="453"/>
      <c r="E25" s="453"/>
      <c r="F25" s="453"/>
    </row>
    <row r="26" ht="15.75" customHeight="1">
      <c r="A26" s="453"/>
      <c r="B26" s="456">
        <v>23.0</v>
      </c>
      <c r="C26" s="457" t="s">
        <v>398</v>
      </c>
      <c r="D26" s="453"/>
      <c r="E26" s="453"/>
      <c r="F26" s="453"/>
    </row>
    <row r="27" ht="15.75" customHeight="1">
      <c r="A27" s="453"/>
      <c r="B27" s="458">
        <v>24.0</v>
      </c>
      <c r="C27" s="460" t="s">
        <v>399</v>
      </c>
      <c r="D27" s="453"/>
      <c r="E27" s="453"/>
      <c r="F27" s="453"/>
    </row>
    <row r="28" ht="15.75" customHeight="1">
      <c r="A28" s="453"/>
      <c r="B28" s="456">
        <v>25.0</v>
      </c>
      <c r="C28" s="457" t="s">
        <v>400</v>
      </c>
      <c r="D28" s="453"/>
      <c r="E28" s="453"/>
      <c r="F28" s="453"/>
    </row>
    <row r="29" ht="15.75" customHeight="1">
      <c r="A29" s="453"/>
      <c r="B29" s="458">
        <v>26.0</v>
      </c>
      <c r="C29" s="460" t="s">
        <v>401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527"/>
      <c r="D606" s="453"/>
    </row>
    <row r="607" ht="15.75" customHeight="1">
      <c r="A607" s="453"/>
      <c r="B607" s="527"/>
      <c r="D607" s="453"/>
    </row>
    <row r="608" ht="15.75" customHeight="1">
      <c r="A608" s="453"/>
      <c r="B608" s="527"/>
      <c r="D608" s="453"/>
    </row>
    <row r="609" ht="15.75" customHeight="1">
      <c r="A609" s="453"/>
      <c r="B609" s="527"/>
      <c r="D609" s="453"/>
    </row>
    <row r="610" ht="15.75" customHeight="1">
      <c r="A610" s="453"/>
      <c r="B610" s="527"/>
      <c r="D610" s="453"/>
    </row>
    <row r="611" ht="15.75" customHeight="1">
      <c r="A611" s="453"/>
      <c r="B611" s="527"/>
      <c r="D611" s="453"/>
    </row>
    <row r="612" ht="15.75" customHeight="1">
      <c r="A612" s="453"/>
      <c r="B612" s="527"/>
      <c r="D612" s="453"/>
    </row>
    <row r="613" ht="15.75" customHeight="1">
      <c r="A613" s="453"/>
      <c r="B613" s="527"/>
      <c r="D613" s="453"/>
    </row>
    <row r="614" ht="15.75" customHeight="1">
      <c r="A614" s="453"/>
      <c r="B614" s="527"/>
      <c r="D614" s="453"/>
    </row>
    <row r="615" ht="15.75" customHeight="1">
      <c r="A615" s="453"/>
      <c r="B615" s="527"/>
      <c r="D615" s="453"/>
    </row>
    <row r="616" ht="15.75" customHeight="1">
      <c r="A616" s="453"/>
      <c r="B616" s="527"/>
      <c r="D616" s="453"/>
    </row>
    <row r="617" ht="15.75" customHeight="1">
      <c r="A617" s="453"/>
      <c r="B617" s="527"/>
      <c r="D617" s="453"/>
    </row>
    <row r="618" ht="15.75" customHeight="1">
      <c r="A618" s="453"/>
      <c r="B618" s="527"/>
      <c r="D618" s="453"/>
    </row>
    <row r="619" ht="15.75" customHeight="1">
      <c r="A619" s="453"/>
      <c r="B619" s="527"/>
      <c r="D619" s="453"/>
    </row>
    <row r="620" ht="15.75" customHeight="1">
      <c r="A620" s="453"/>
      <c r="B620" s="527"/>
      <c r="D620" s="453"/>
    </row>
    <row r="621" ht="15.75" customHeight="1">
      <c r="A621" s="453"/>
      <c r="B621" s="527"/>
      <c r="D621" s="453"/>
    </row>
    <row r="622" ht="15.75" customHeight="1">
      <c r="A622" s="453"/>
      <c r="B622" s="527"/>
      <c r="D622" s="453"/>
    </row>
    <row r="623" ht="15.75" customHeight="1">
      <c r="A623" s="453"/>
      <c r="B623" s="527"/>
      <c r="D623" s="453"/>
    </row>
    <row r="624" ht="15.75" customHeight="1">
      <c r="A624" s="453"/>
      <c r="B624" s="527"/>
      <c r="D624" s="453"/>
    </row>
    <row r="625" ht="15.75" customHeight="1">
      <c r="A625" s="453"/>
      <c r="B625" s="527"/>
      <c r="D625" s="453"/>
    </row>
    <row r="626" ht="15.75" customHeight="1">
      <c r="A626" s="453"/>
      <c r="B626" s="527"/>
      <c r="D626" s="453"/>
    </row>
    <row r="627" ht="15.75" customHeight="1">
      <c r="A627" s="453"/>
      <c r="B627" s="527"/>
      <c r="D627" s="453"/>
    </row>
    <row r="628" ht="15.75" customHeight="1">
      <c r="A628" s="453"/>
      <c r="B628" s="527"/>
      <c r="D628" s="453"/>
    </row>
    <row r="629" ht="15.75" customHeight="1">
      <c r="A629" s="453"/>
      <c r="B629" s="527"/>
      <c r="D629" s="453"/>
    </row>
    <row r="630" ht="15.75" customHeight="1">
      <c r="A630" s="453"/>
      <c r="B630" s="527"/>
      <c r="D630" s="453"/>
    </row>
    <row r="631" ht="15.75" customHeight="1">
      <c r="A631" s="453"/>
      <c r="B631" s="527"/>
      <c r="D631" s="453"/>
    </row>
    <row r="632" ht="15.75" customHeight="1">
      <c r="A632" s="453"/>
      <c r="B632" s="527"/>
      <c r="D632" s="453"/>
    </row>
    <row r="633" ht="15.75" customHeight="1">
      <c r="A633" s="453"/>
      <c r="B633" s="527"/>
      <c r="D633" s="453"/>
    </row>
    <row r="634" ht="15.75" customHeight="1">
      <c r="A634" s="453"/>
      <c r="B634" s="527"/>
      <c r="D634" s="453"/>
    </row>
    <row r="635" ht="15.75" customHeight="1">
      <c r="A635" s="453"/>
      <c r="B635" s="527"/>
      <c r="D635" s="453"/>
    </row>
    <row r="636" ht="15.75" customHeight="1">
      <c r="A636" s="453"/>
      <c r="B636" s="527"/>
      <c r="D636" s="453"/>
    </row>
    <row r="637" ht="15.75" customHeight="1">
      <c r="A637" s="453"/>
      <c r="B637" s="527"/>
      <c r="D637" s="453"/>
    </row>
    <row r="638" ht="15.75" customHeight="1">
      <c r="A638" s="453"/>
      <c r="B638" s="527"/>
      <c r="D638" s="453"/>
    </row>
    <row r="639" ht="15.75" customHeight="1">
      <c r="A639" s="453"/>
      <c r="B639" s="527"/>
      <c r="D639" s="453"/>
    </row>
    <row r="640" ht="15.75" customHeight="1">
      <c r="A640" s="453"/>
      <c r="B640" s="527"/>
      <c r="D640" s="453"/>
    </row>
    <row r="641" ht="15.75" customHeight="1">
      <c r="A641" s="453"/>
      <c r="B641" s="527"/>
      <c r="D641" s="453"/>
    </row>
    <row r="642" ht="15.75" customHeight="1">
      <c r="A642" s="453"/>
      <c r="B642" s="527"/>
      <c r="D642" s="453"/>
    </row>
    <row r="643" ht="15.75" customHeight="1">
      <c r="A643" s="453"/>
      <c r="B643" s="527"/>
      <c r="D643" s="453"/>
    </row>
    <row r="644" ht="15.75" customHeight="1">
      <c r="A644" s="453"/>
      <c r="B644" s="527"/>
      <c r="D644" s="453"/>
    </row>
    <row r="645" ht="15.75" customHeight="1">
      <c r="A645" s="453"/>
      <c r="B645" s="527"/>
      <c r="D645" s="453"/>
    </row>
    <row r="646" ht="15.75" customHeight="1">
      <c r="A646" s="453"/>
      <c r="B646" s="527"/>
      <c r="D646" s="453"/>
    </row>
    <row r="647" ht="15.75" customHeight="1">
      <c r="A647" s="453"/>
      <c r="B647" s="527"/>
      <c r="D647" s="453"/>
    </row>
    <row r="648" ht="15.75" customHeight="1">
      <c r="A648" s="453"/>
      <c r="B648" s="527"/>
      <c r="D648" s="453"/>
    </row>
    <row r="649" ht="15.75" customHeight="1">
      <c r="A649" s="453"/>
      <c r="B649" s="527"/>
      <c r="D649" s="453"/>
    </row>
    <row r="650" ht="15.75" customHeight="1">
      <c r="A650" s="453"/>
      <c r="B650" s="527"/>
      <c r="D650" s="453"/>
    </row>
    <row r="651" ht="15.75" customHeight="1">
      <c r="A651" s="453"/>
      <c r="B651" s="527"/>
      <c r="D651" s="453"/>
    </row>
    <row r="652" ht="15.75" customHeight="1">
      <c r="A652" s="453"/>
      <c r="B652" s="527"/>
      <c r="D652" s="453"/>
    </row>
    <row r="653" ht="15.75" customHeight="1">
      <c r="A653" s="453"/>
      <c r="B653" s="527"/>
      <c r="D653" s="453"/>
    </row>
    <row r="654" ht="15.75" customHeight="1">
      <c r="A654" s="453"/>
      <c r="B654" s="527"/>
      <c r="D654" s="453"/>
    </row>
    <row r="655" ht="15.75" customHeight="1">
      <c r="A655" s="453"/>
      <c r="B655" s="527"/>
      <c r="D655" s="453"/>
    </row>
    <row r="656" ht="15.75" customHeight="1">
      <c r="A656" s="453"/>
      <c r="B656" s="527"/>
      <c r="D656" s="453"/>
    </row>
    <row r="657" ht="15.75" customHeight="1">
      <c r="A657" s="453"/>
      <c r="B657" s="527"/>
      <c r="D657" s="453"/>
    </row>
    <row r="658" ht="15.75" customHeight="1">
      <c r="A658" s="453"/>
      <c r="B658" s="527"/>
      <c r="D658" s="453"/>
    </row>
    <row r="659" ht="15.75" customHeight="1">
      <c r="A659" s="453"/>
      <c r="B659" s="527"/>
      <c r="D659" s="453"/>
    </row>
    <row r="660" ht="15.75" customHeight="1">
      <c r="A660" s="453"/>
      <c r="B660" s="527"/>
      <c r="D660" s="453"/>
    </row>
    <row r="661" ht="15.75" customHeight="1">
      <c r="A661" s="453"/>
      <c r="B661" s="527"/>
      <c r="D661" s="453"/>
    </row>
    <row r="662" ht="15.75" customHeight="1">
      <c r="A662" s="453"/>
      <c r="B662" s="527"/>
      <c r="D662" s="453"/>
    </row>
    <row r="663" ht="15.75" customHeight="1">
      <c r="A663" s="453"/>
      <c r="B663" s="527"/>
      <c r="D663" s="453"/>
    </row>
    <row r="664" ht="15.75" customHeight="1">
      <c r="A664" s="453"/>
      <c r="B664" s="527"/>
      <c r="D664" s="453"/>
    </row>
    <row r="665" ht="15.75" customHeight="1">
      <c r="A665" s="453"/>
      <c r="B665" s="527"/>
      <c r="D665" s="453"/>
    </row>
    <row r="666" ht="15.75" customHeight="1">
      <c r="A666" s="453"/>
      <c r="B666" s="527"/>
      <c r="D666" s="453"/>
    </row>
    <row r="667" ht="15.75" customHeight="1">
      <c r="A667" s="453"/>
      <c r="B667" s="527"/>
      <c r="D667" s="453"/>
    </row>
    <row r="668" ht="15.75" customHeight="1">
      <c r="A668" s="453"/>
      <c r="B668" s="527"/>
      <c r="D668" s="453"/>
    </row>
    <row r="669" ht="15.75" customHeight="1">
      <c r="A669" s="453"/>
      <c r="B669" s="527"/>
      <c r="D669" s="453"/>
    </row>
    <row r="670" ht="15.75" customHeight="1">
      <c r="A670" s="453"/>
      <c r="B670" s="527"/>
      <c r="D670" s="453"/>
    </row>
    <row r="671" ht="15.75" customHeight="1">
      <c r="A671" s="453"/>
      <c r="B671" s="527"/>
      <c r="D671" s="453"/>
    </row>
    <row r="672" ht="15.75" customHeight="1">
      <c r="A672" s="453"/>
      <c r="B672" s="527"/>
      <c r="D672" s="453"/>
    </row>
    <row r="673" ht="15.75" customHeight="1">
      <c r="A673" s="453"/>
      <c r="B673" s="527"/>
      <c r="D673" s="453"/>
    </row>
    <row r="674" ht="15.75" customHeight="1">
      <c r="A674" s="453"/>
      <c r="B674" s="527"/>
      <c r="D674" s="453"/>
    </row>
    <row r="675" ht="15.75" customHeight="1">
      <c r="A675" s="453"/>
      <c r="B675" s="527"/>
      <c r="D675" s="453"/>
    </row>
    <row r="676" ht="15.75" customHeight="1">
      <c r="A676" s="453"/>
      <c r="B676" s="527"/>
      <c r="D676" s="453"/>
    </row>
    <row r="677" ht="15.75" customHeight="1">
      <c r="A677" s="453"/>
      <c r="B677" s="527"/>
      <c r="D677" s="453"/>
    </row>
    <row r="678" ht="15.75" customHeight="1">
      <c r="A678" s="453"/>
      <c r="B678" s="527"/>
      <c r="D678" s="453"/>
    </row>
    <row r="679" ht="15.75" customHeight="1">
      <c r="A679" s="453"/>
      <c r="B679" s="527"/>
      <c r="D679" s="453"/>
    </row>
    <row r="680" ht="15.75" customHeight="1">
      <c r="A680" s="453"/>
      <c r="B680" s="527"/>
      <c r="D680" s="453"/>
    </row>
    <row r="681" ht="15.75" customHeight="1">
      <c r="A681" s="453"/>
      <c r="B681" s="527"/>
      <c r="D681" s="453"/>
    </row>
    <row r="682" ht="15.75" customHeight="1">
      <c r="A682" s="453"/>
      <c r="B682" s="527"/>
      <c r="D682" s="453"/>
    </row>
    <row r="683" ht="15.75" customHeight="1">
      <c r="A683" s="453"/>
      <c r="B683" s="527"/>
      <c r="D683" s="453"/>
    </row>
    <row r="684" ht="15.75" customHeight="1">
      <c r="A684" s="453"/>
      <c r="B684" s="527"/>
      <c r="D684" s="453"/>
    </row>
    <row r="685" ht="15.75" customHeight="1">
      <c r="A685" s="453"/>
      <c r="B685" s="527"/>
      <c r="D685" s="453"/>
    </row>
    <row r="686" ht="15.75" customHeight="1">
      <c r="A686" s="453"/>
      <c r="B686" s="527"/>
      <c r="D686" s="453"/>
    </row>
    <row r="687" ht="15.75" customHeight="1">
      <c r="A687" s="453"/>
      <c r="B687" s="527"/>
      <c r="D687" s="453"/>
    </row>
    <row r="688" ht="15.75" customHeight="1">
      <c r="A688" s="453"/>
      <c r="B688" s="527"/>
      <c r="D688" s="453"/>
    </row>
    <row r="689" ht="15.75" customHeight="1">
      <c r="A689" s="453"/>
      <c r="B689" s="527"/>
      <c r="D689" s="453"/>
    </row>
    <row r="690" ht="15.75" customHeight="1">
      <c r="A690" s="453"/>
      <c r="B690" s="527"/>
      <c r="D690" s="453"/>
    </row>
    <row r="691" ht="15.75" customHeight="1">
      <c r="A691" s="453"/>
      <c r="B691" s="527"/>
      <c r="D691" s="453"/>
    </row>
    <row r="692" ht="15.75" customHeight="1">
      <c r="A692" s="453"/>
      <c r="B692" s="527"/>
      <c r="D692" s="453"/>
    </row>
    <row r="693" ht="15.75" customHeight="1">
      <c r="A693" s="453"/>
      <c r="B693" s="527"/>
      <c r="D693" s="453"/>
    </row>
    <row r="694" ht="15.75" customHeight="1">
      <c r="A694" s="453"/>
      <c r="B694" s="527"/>
      <c r="D694" s="453"/>
    </row>
    <row r="695" ht="15.75" customHeight="1">
      <c r="A695" s="453"/>
      <c r="B695" s="527"/>
      <c r="D695" s="453"/>
    </row>
    <row r="696" ht="15.75" customHeight="1">
      <c r="A696" s="453"/>
      <c r="B696" s="527"/>
      <c r="D696" s="453"/>
    </row>
    <row r="697" ht="15.75" customHeight="1">
      <c r="A697" s="453"/>
      <c r="B697" s="527"/>
      <c r="D697" s="453"/>
    </row>
    <row r="698" ht="15.75" customHeight="1">
      <c r="A698" s="453"/>
      <c r="B698" s="527"/>
      <c r="D698" s="453"/>
    </row>
    <row r="699" ht="15.75" customHeight="1">
      <c r="A699" s="453"/>
      <c r="B699" s="527"/>
      <c r="D699" s="453"/>
    </row>
    <row r="700" ht="15.75" customHeight="1">
      <c r="A700" s="453"/>
      <c r="B700" s="527"/>
      <c r="D700" s="453"/>
    </row>
    <row r="701" ht="15.75" customHeight="1">
      <c r="A701" s="453"/>
      <c r="B701" s="527"/>
      <c r="D701" s="453"/>
    </row>
    <row r="702" ht="15.75" customHeight="1">
      <c r="A702" s="453"/>
      <c r="B702" s="527"/>
      <c r="D702" s="453"/>
    </row>
    <row r="703" ht="15.75" customHeight="1">
      <c r="A703" s="453"/>
      <c r="B703" s="527"/>
      <c r="D703" s="453"/>
    </row>
    <row r="704" ht="15.75" customHeight="1">
      <c r="A704" s="453"/>
      <c r="B704" s="527"/>
      <c r="D704" s="453"/>
    </row>
    <row r="705" ht="15.75" customHeight="1">
      <c r="A705" s="453"/>
      <c r="B705" s="527"/>
      <c r="D705" s="453"/>
    </row>
    <row r="706" ht="15.75" customHeight="1">
      <c r="A706" s="453"/>
      <c r="B706" s="527"/>
      <c r="D706" s="453"/>
    </row>
    <row r="707" ht="15.75" customHeight="1">
      <c r="A707" s="453"/>
      <c r="B707" s="527"/>
      <c r="D707" s="453"/>
    </row>
    <row r="708" ht="15.75" customHeight="1">
      <c r="A708" s="453"/>
      <c r="B708" s="527"/>
      <c r="D708" s="453"/>
    </row>
    <row r="709" ht="15.75" customHeight="1">
      <c r="A709" s="453"/>
      <c r="B709" s="527"/>
      <c r="D709" s="453"/>
    </row>
    <row r="710" ht="15.75" customHeight="1">
      <c r="A710" s="453"/>
      <c r="B710" s="527"/>
      <c r="D710" s="453"/>
    </row>
    <row r="711" ht="15.75" customHeight="1">
      <c r="A711" s="453"/>
      <c r="B711" s="527"/>
      <c r="D711" s="453"/>
    </row>
    <row r="712" ht="15.75" customHeight="1">
      <c r="A712" s="453"/>
      <c r="B712" s="527"/>
      <c r="D712" s="453"/>
    </row>
    <row r="713" ht="15.75" customHeight="1">
      <c r="A713" s="453"/>
      <c r="B713" s="527"/>
      <c r="D713" s="453"/>
    </row>
    <row r="714" ht="15.75" customHeight="1">
      <c r="A714" s="453"/>
      <c r="B714" s="527"/>
      <c r="D714" s="453"/>
    </row>
    <row r="715" ht="15.75" customHeight="1">
      <c r="A715" s="453"/>
      <c r="B715" s="527"/>
      <c r="D715" s="453"/>
    </row>
    <row r="716" ht="15.75" customHeight="1">
      <c r="A716" s="453"/>
      <c r="B716" s="527"/>
      <c r="D716" s="453"/>
    </row>
    <row r="717" ht="15.75" customHeight="1">
      <c r="A717" s="453"/>
      <c r="B717" s="527"/>
      <c r="D717" s="453"/>
    </row>
    <row r="718" ht="15.75" customHeight="1">
      <c r="A718" s="453"/>
      <c r="B718" s="527"/>
      <c r="D718" s="453"/>
    </row>
    <row r="719" ht="15.75" customHeight="1">
      <c r="A719" s="453"/>
      <c r="B719" s="527"/>
      <c r="D719" s="453"/>
    </row>
    <row r="720" ht="15.75" customHeight="1">
      <c r="A720" s="453"/>
      <c r="B720" s="527"/>
      <c r="D720" s="453"/>
    </row>
    <row r="721" ht="15.75" customHeight="1">
      <c r="A721" s="453"/>
      <c r="B721" s="527"/>
      <c r="D721" s="453"/>
    </row>
    <row r="722" ht="15.75" customHeight="1">
      <c r="A722" s="453"/>
      <c r="B722" s="527"/>
      <c r="D722" s="453"/>
    </row>
    <row r="723" ht="15.75" customHeight="1">
      <c r="A723" s="453"/>
      <c r="B723" s="527"/>
      <c r="D723" s="453"/>
    </row>
    <row r="724" ht="15.75" customHeight="1">
      <c r="A724" s="453"/>
      <c r="B724" s="527"/>
      <c r="D724" s="453"/>
    </row>
    <row r="725" ht="15.75" customHeight="1">
      <c r="A725" s="453"/>
      <c r="B725" s="527"/>
      <c r="D725" s="453"/>
    </row>
    <row r="726" ht="15.75" customHeight="1">
      <c r="A726" s="453"/>
      <c r="B726" s="527"/>
      <c r="D726" s="453"/>
    </row>
    <row r="727" ht="15.75" customHeight="1">
      <c r="A727" s="453"/>
      <c r="B727" s="527"/>
      <c r="D727" s="453"/>
    </row>
    <row r="728" ht="15.75" customHeight="1">
      <c r="A728" s="453"/>
      <c r="B728" s="527"/>
      <c r="D728" s="453"/>
    </row>
    <row r="729" ht="15.75" customHeight="1">
      <c r="A729" s="453"/>
      <c r="B729" s="527"/>
      <c r="D729" s="453"/>
    </row>
    <row r="730" ht="15.75" customHeight="1">
      <c r="A730" s="453"/>
      <c r="B730" s="527"/>
      <c r="D730" s="453"/>
    </row>
    <row r="731" ht="15.75" customHeight="1">
      <c r="A731" s="453"/>
      <c r="B731" s="527"/>
      <c r="D731" s="453"/>
    </row>
    <row r="732" ht="15.75" customHeight="1">
      <c r="A732" s="453"/>
      <c r="B732" s="527"/>
      <c r="D732" s="453"/>
    </row>
    <row r="733" ht="15.75" customHeight="1">
      <c r="A733" s="453"/>
      <c r="B733" s="527"/>
      <c r="D733" s="453"/>
    </row>
    <row r="734" ht="15.75" customHeight="1">
      <c r="A734" s="453"/>
      <c r="B734" s="527"/>
      <c r="D734" s="453"/>
    </row>
    <row r="735" ht="15.75" customHeight="1">
      <c r="A735" s="453"/>
      <c r="B735" s="527"/>
      <c r="D735" s="453"/>
    </row>
    <row r="736" ht="15.75" customHeight="1">
      <c r="A736" s="453"/>
      <c r="B736" s="527"/>
      <c r="D736" s="453"/>
    </row>
    <row r="737" ht="15.75" customHeight="1">
      <c r="A737" s="453"/>
      <c r="B737" s="527"/>
      <c r="D737" s="453"/>
    </row>
    <row r="738" ht="15.75" customHeight="1">
      <c r="A738" s="453"/>
      <c r="B738" s="527"/>
      <c r="D738" s="453"/>
    </row>
    <row r="739" ht="15.75" customHeight="1">
      <c r="A739" s="453"/>
      <c r="B739" s="527"/>
      <c r="D739" s="453"/>
    </row>
    <row r="740" ht="15.75" customHeight="1">
      <c r="A740" s="453"/>
      <c r="B740" s="527"/>
      <c r="D740" s="453"/>
    </row>
    <row r="741" ht="15.75" customHeight="1">
      <c r="A741" s="453"/>
      <c r="B741" s="527"/>
      <c r="D741" s="453"/>
    </row>
    <row r="742" ht="15.75" customHeight="1">
      <c r="A742" s="453"/>
      <c r="B742" s="527"/>
      <c r="D742" s="453"/>
    </row>
    <row r="743" ht="15.75" customHeight="1">
      <c r="A743" s="453"/>
      <c r="B743" s="527"/>
      <c r="D743" s="453"/>
    </row>
    <row r="744" ht="15.75" customHeight="1">
      <c r="A744" s="453"/>
      <c r="B744" s="527"/>
      <c r="D744" s="453"/>
    </row>
    <row r="745" ht="15.75" customHeight="1">
      <c r="A745" s="453"/>
      <c r="B745" s="527"/>
      <c r="D745" s="453"/>
    </row>
    <row r="746" ht="15.75" customHeight="1">
      <c r="A746" s="453"/>
      <c r="B746" s="527"/>
      <c r="D746" s="453"/>
    </row>
    <row r="747" ht="15.75" customHeight="1">
      <c r="A747" s="453"/>
      <c r="B747" s="527"/>
      <c r="D747" s="453"/>
    </row>
    <row r="748" ht="15.75" customHeight="1">
      <c r="A748" s="453"/>
      <c r="B748" s="527"/>
      <c r="D748" s="453"/>
    </row>
    <row r="749" ht="15.75" customHeight="1">
      <c r="A749" s="453"/>
      <c r="B749" s="527"/>
      <c r="D749" s="453"/>
    </row>
    <row r="750" ht="15.75" customHeight="1">
      <c r="A750" s="453"/>
      <c r="B750" s="527"/>
      <c r="D750" s="453"/>
    </row>
    <row r="751" ht="15.75" customHeight="1">
      <c r="A751" s="453"/>
      <c r="B751" s="527"/>
      <c r="D751" s="453"/>
    </row>
    <row r="752" ht="15.75" customHeight="1">
      <c r="A752" s="453"/>
      <c r="B752" s="527"/>
      <c r="D752" s="453"/>
    </row>
    <row r="753" ht="15.75" customHeight="1">
      <c r="A753" s="453"/>
      <c r="B753" s="527"/>
      <c r="D753" s="453"/>
    </row>
    <row r="754" ht="15.75" customHeight="1">
      <c r="A754" s="453"/>
      <c r="B754" s="527"/>
      <c r="D754" s="453"/>
    </row>
    <row r="755" ht="15.75" customHeight="1">
      <c r="A755" s="453"/>
      <c r="B755" s="527"/>
      <c r="D755" s="453"/>
    </row>
    <row r="756" ht="15.75" customHeight="1">
      <c r="A756" s="453"/>
      <c r="B756" s="527"/>
      <c r="D756" s="453"/>
    </row>
    <row r="757" ht="15.75" customHeight="1">
      <c r="A757" s="453"/>
      <c r="B757" s="527"/>
      <c r="D757" s="453"/>
    </row>
    <row r="758" ht="15.75" customHeight="1">
      <c r="A758" s="453"/>
      <c r="B758" s="527"/>
      <c r="D758" s="453"/>
    </row>
    <row r="759" ht="15.75" customHeight="1">
      <c r="A759" s="453"/>
      <c r="B759" s="527"/>
      <c r="D759" s="453"/>
    </row>
    <row r="760" ht="15.75" customHeight="1">
      <c r="A760" s="453"/>
      <c r="B760" s="527"/>
      <c r="D760" s="453"/>
    </row>
    <row r="761" ht="15.75" customHeight="1">
      <c r="A761" s="453"/>
      <c r="B761" s="527"/>
      <c r="D761" s="453"/>
    </row>
    <row r="762" ht="15.75" customHeight="1">
      <c r="A762" s="453"/>
      <c r="B762" s="527"/>
      <c r="D762" s="453"/>
    </row>
    <row r="763" ht="15.75" customHeight="1">
      <c r="A763" s="453"/>
      <c r="B763" s="527"/>
      <c r="D763" s="453"/>
    </row>
    <row r="764" ht="15.75" customHeight="1">
      <c r="A764" s="453"/>
      <c r="B764" s="527"/>
      <c r="D764" s="453"/>
    </row>
    <row r="765" ht="15.75" customHeight="1">
      <c r="A765" s="453"/>
      <c r="B765" s="527"/>
      <c r="D765" s="453"/>
    </row>
    <row r="766" ht="15.75" customHeight="1">
      <c r="A766" s="453"/>
      <c r="B766" s="527"/>
      <c r="D766" s="453"/>
    </row>
    <row r="767" ht="15.75" customHeight="1">
      <c r="A767" s="453"/>
      <c r="B767" s="527"/>
      <c r="D767" s="453"/>
    </row>
    <row r="768" ht="15.75" customHeight="1">
      <c r="A768" s="453"/>
      <c r="B768" s="527"/>
      <c r="D768" s="453"/>
    </row>
    <row r="769" ht="15.75" customHeight="1">
      <c r="A769" s="453"/>
      <c r="B769" s="527"/>
      <c r="D769" s="453"/>
    </row>
    <row r="770" ht="15.75" customHeight="1">
      <c r="A770" s="453"/>
      <c r="B770" s="527"/>
      <c r="D770" s="453"/>
    </row>
    <row r="771" ht="15.75" customHeight="1">
      <c r="A771" s="453"/>
      <c r="B771" s="527"/>
      <c r="D771" s="453"/>
    </row>
    <row r="772" ht="15.75" customHeight="1">
      <c r="A772" s="453"/>
      <c r="B772" s="527"/>
      <c r="D772" s="453"/>
    </row>
    <row r="773" ht="15.75" customHeight="1">
      <c r="A773" s="453"/>
      <c r="B773" s="527"/>
      <c r="D773" s="453"/>
    </row>
    <row r="774" ht="15.75" customHeight="1">
      <c r="A774" s="453"/>
      <c r="B774" s="527"/>
      <c r="D774" s="453"/>
    </row>
    <row r="775" ht="15.75" customHeight="1">
      <c r="A775" s="453"/>
      <c r="B775" s="527"/>
      <c r="D775" s="453"/>
    </row>
    <row r="776" ht="15.75" customHeight="1">
      <c r="A776" s="453"/>
      <c r="B776" s="527"/>
      <c r="D776" s="453"/>
    </row>
    <row r="777" ht="15.75" customHeight="1">
      <c r="A777" s="453"/>
      <c r="B777" s="527"/>
      <c r="D777" s="453"/>
    </row>
    <row r="778" ht="15.75" customHeight="1">
      <c r="A778" s="453"/>
      <c r="B778" s="527"/>
      <c r="D778" s="453"/>
    </row>
    <row r="779" ht="15.75" customHeight="1">
      <c r="A779" s="453"/>
      <c r="B779" s="527"/>
      <c r="D779" s="453"/>
    </row>
    <row r="780" ht="15.75" customHeight="1">
      <c r="A780" s="453"/>
      <c r="B780" s="527"/>
      <c r="D780" s="453"/>
    </row>
    <row r="781" ht="15.75" customHeight="1">
      <c r="A781" s="453"/>
      <c r="B781" s="527"/>
      <c r="D781" s="453"/>
    </row>
    <row r="782" ht="15.75" customHeight="1">
      <c r="A782" s="453"/>
      <c r="B782" s="527"/>
      <c r="D782" s="453"/>
    </row>
    <row r="783" ht="15.75" customHeight="1">
      <c r="A783" s="453"/>
      <c r="B783" s="527"/>
      <c r="D783" s="453"/>
    </row>
    <row r="784" ht="15.75" customHeight="1">
      <c r="A784" s="453"/>
      <c r="B784" s="527"/>
      <c r="D784" s="453"/>
    </row>
    <row r="785" ht="15.75" customHeight="1">
      <c r="A785" s="453"/>
      <c r="B785" s="527"/>
      <c r="D785" s="453"/>
    </row>
    <row r="786" ht="15.75" customHeight="1">
      <c r="A786" s="453"/>
      <c r="B786" s="527"/>
      <c r="D786" s="453"/>
    </row>
    <row r="787" ht="15.75" customHeight="1">
      <c r="A787" s="453"/>
      <c r="B787" s="527"/>
      <c r="D787" s="453"/>
    </row>
    <row r="788" ht="15.75" customHeight="1">
      <c r="A788" s="453"/>
      <c r="B788" s="527"/>
      <c r="D788" s="453"/>
    </row>
    <row r="789" ht="15.75" customHeight="1">
      <c r="A789" s="453"/>
      <c r="B789" s="527"/>
      <c r="D789" s="453"/>
    </row>
    <row r="790" ht="15.75" customHeight="1">
      <c r="A790" s="453"/>
      <c r="B790" s="527"/>
      <c r="D790" s="453"/>
    </row>
    <row r="791" ht="15.75" customHeight="1">
      <c r="A791" s="453"/>
      <c r="B791" s="527"/>
      <c r="D791" s="453"/>
    </row>
    <row r="792" ht="15.75" customHeight="1">
      <c r="A792" s="453"/>
      <c r="B792" s="527"/>
      <c r="D792" s="453"/>
    </row>
    <row r="793" ht="15.75" customHeight="1">
      <c r="A793" s="453"/>
      <c r="B793" s="527"/>
      <c r="D793" s="453"/>
    </row>
    <row r="794" ht="15.75" customHeight="1">
      <c r="A794" s="453"/>
      <c r="B794" s="527"/>
      <c r="D794" s="453"/>
    </row>
    <row r="795" ht="15.75" customHeight="1">
      <c r="A795" s="453"/>
      <c r="B795" s="527"/>
      <c r="D795" s="453"/>
    </row>
    <row r="796" ht="15.75" customHeight="1">
      <c r="A796" s="453"/>
      <c r="B796" s="527"/>
      <c r="D796" s="453"/>
    </row>
    <row r="797" ht="15.75" customHeight="1">
      <c r="A797" s="453"/>
      <c r="B797" s="527"/>
      <c r="D797" s="453"/>
    </row>
    <row r="798" ht="15.75" customHeight="1">
      <c r="A798" s="453"/>
      <c r="B798" s="527"/>
      <c r="D798" s="453"/>
    </row>
    <row r="799" ht="15.75" customHeight="1">
      <c r="A799" s="453"/>
      <c r="B799" s="527"/>
      <c r="D799" s="453"/>
    </row>
    <row r="800" ht="15.75" customHeight="1">
      <c r="A800" s="453"/>
      <c r="B800" s="527"/>
      <c r="D800" s="453"/>
    </row>
    <row r="801" ht="15.75" customHeight="1">
      <c r="A801" s="453"/>
      <c r="B801" s="527"/>
      <c r="D801" s="453"/>
    </row>
    <row r="802" ht="15.75" customHeight="1">
      <c r="A802" s="453"/>
      <c r="B802" s="527"/>
      <c r="D802" s="453"/>
    </row>
    <row r="803" ht="15.75" customHeight="1">
      <c r="A803" s="453"/>
      <c r="B803" s="527"/>
      <c r="D803" s="453"/>
    </row>
    <row r="804" ht="15.75" customHeight="1">
      <c r="A804" s="453"/>
      <c r="B804" s="527"/>
      <c r="D804" s="453"/>
    </row>
    <row r="805" ht="15.75" customHeight="1">
      <c r="A805" s="453"/>
      <c r="B805" s="527"/>
      <c r="D805" s="453"/>
    </row>
    <row r="806" ht="15.75" customHeight="1">
      <c r="A806" s="453"/>
      <c r="B806" s="527"/>
      <c r="D806" s="453"/>
    </row>
    <row r="807" ht="15.75" customHeight="1">
      <c r="A807" s="453"/>
      <c r="B807" s="527"/>
      <c r="D807" s="453"/>
    </row>
    <row r="808" ht="15.75" customHeight="1">
      <c r="A808" s="453"/>
      <c r="B808" s="527"/>
      <c r="D808" s="453"/>
    </row>
    <row r="809" ht="15.75" customHeight="1">
      <c r="A809" s="453"/>
      <c r="B809" s="527"/>
      <c r="D809" s="453"/>
    </row>
    <row r="810" ht="15.75" customHeight="1">
      <c r="A810" s="453"/>
      <c r="B810" s="527"/>
      <c r="D810" s="453"/>
    </row>
    <row r="811" ht="15.75" customHeight="1">
      <c r="A811" s="453"/>
      <c r="B811" s="527"/>
      <c r="D811" s="453"/>
    </row>
    <row r="812" ht="15.75" customHeight="1">
      <c r="A812" s="453"/>
      <c r="B812" s="527"/>
      <c r="D812" s="453"/>
    </row>
    <row r="813" ht="15.75" customHeight="1">
      <c r="A813" s="453"/>
      <c r="B813" s="527"/>
      <c r="D813" s="453"/>
    </row>
    <row r="814" ht="15.75" customHeight="1">
      <c r="A814" s="453"/>
      <c r="B814" s="527"/>
      <c r="D814" s="453"/>
    </row>
    <row r="815" ht="15.75" customHeight="1">
      <c r="A815" s="453"/>
      <c r="B815" s="527"/>
      <c r="D815" s="453"/>
    </row>
    <row r="816" ht="15.75" customHeight="1">
      <c r="A816" s="453"/>
      <c r="B816" s="527"/>
      <c r="D816" s="453"/>
    </row>
    <row r="817" ht="15.75" customHeight="1">
      <c r="A817" s="453"/>
      <c r="B817" s="527"/>
      <c r="D817" s="453"/>
    </row>
    <row r="818" ht="15.75" customHeight="1">
      <c r="A818" s="453"/>
      <c r="B818" s="527"/>
      <c r="D818" s="453"/>
    </row>
    <row r="819" ht="15.75" customHeight="1">
      <c r="A819" s="453"/>
      <c r="B819" s="527"/>
      <c r="D819" s="453"/>
    </row>
    <row r="820" ht="15.75" customHeight="1">
      <c r="A820" s="453"/>
      <c r="B820" s="527"/>
      <c r="D820" s="453"/>
    </row>
    <row r="821" ht="15.75" customHeight="1">
      <c r="A821" s="453"/>
      <c r="B821" s="527"/>
      <c r="D821" s="453"/>
    </row>
    <row r="822" ht="15.75" customHeight="1">
      <c r="A822" s="453"/>
      <c r="B822" s="527"/>
      <c r="D822" s="453"/>
    </row>
    <row r="823" ht="15.75" customHeight="1">
      <c r="A823" s="453"/>
      <c r="B823" s="527"/>
      <c r="D823" s="453"/>
    </row>
    <row r="824" ht="15.75" customHeight="1">
      <c r="A824" s="453"/>
      <c r="B824" s="527"/>
      <c r="D824" s="453"/>
    </row>
    <row r="825" ht="15.75" customHeight="1">
      <c r="A825" s="453"/>
      <c r="B825" s="527"/>
      <c r="D825" s="453"/>
    </row>
    <row r="826" ht="15.75" customHeight="1">
      <c r="A826" s="453"/>
      <c r="B826" s="527"/>
      <c r="D826" s="453"/>
    </row>
    <row r="827" ht="15.75" customHeight="1">
      <c r="A827" s="453"/>
      <c r="B827" s="527"/>
      <c r="D827" s="453"/>
    </row>
    <row r="828" ht="15.75" customHeight="1">
      <c r="A828" s="453"/>
      <c r="B828" s="527"/>
      <c r="D828" s="453"/>
    </row>
    <row r="829" ht="15.75" customHeight="1">
      <c r="A829" s="453"/>
      <c r="B829" s="527"/>
      <c r="D829" s="453"/>
    </row>
    <row r="830" ht="15.75" customHeight="1">
      <c r="A830" s="453"/>
      <c r="B830" s="527"/>
      <c r="D830" s="453"/>
    </row>
    <row r="831" ht="15.75" customHeight="1">
      <c r="A831" s="453"/>
      <c r="B831" s="527"/>
      <c r="D831" s="453"/>
    </row>
    <row r="832" ht="15.75" customHeight="1">
      <c r="A832" s="453"/>
      <c r="B832" s="527"/>
      <c r="D832" s="453"/>
    </row>
    <row r="833" ht="15.75" customHeight="1">
      <c r="A833" s="453"/>
      <c r="B833" s="527"/>
      <c r="D833" s="453"/>
    </row>
    <row r="834" ht="15.75" customHeight="1">
      <c r="A834" s="453"/>
      <c r="B834" s="527"/>
      <c r="D834" s="453"/>
    </row>
    <row r="835" ht="15.75" customHeight="1">
      <c r="A835" s="453"/>
      <c r="B835" s="527"/>
      <c r="D835" s="453"/>
    </row>
    <row r="836" ht="15.75" customHeight="1">
      <c r="A836" s="453"/>
      <c r="B836" s="527"/>
      <c r="D836" s="453"/>
    </row>
    <row r="837" ht="15.75" customHeight="1">
      <c r="A837" s="453"/>
      <c r="B837" s="527"/>
      <c r="D837" s="453"/>
    </row>
    <row r="838" ht="15.75" customHeight="1">
      <c r="A838" s="453"/>
      <c r="B838" s="527"/>
      <c r="D838" s="453"/>
    </row>
    <row r="839" ht="15.75" customHeight="1">
      <c r="A839" s="453"/>
      <c r="B839" s="527"/>
      <c r="D839" s="453"/>
    </row>
    <row r="840" ht="15.75" customHeight="1">
      <c r="A840" s="453"/>
      <c r="B840" s="527"/>
      <c r="D840" s="453"/>
    </row>
    <row r="841" ht="15.75" customHeight="1">
      <c r="A841" s="453"/>
      <c r="B841" s="527"/>
      <c r="D841" s="453"/>
    </row>
    <row r="842" ht="15.75" customHeight="1">
      <c r="A842" s="453"/>
      <c r="B842" s="527"/>
      <c r="D842" s="453"/>
    </row>
    <row r="843" ht="15.75" customHeight="1">
      <c r="A843" s="453"/>
      <c r="B843" s="527"/>
      <c r="D843" s="453"/>
    </row>
    <row r="844" ht="15.75" customHeight="1">
      <c r="A844" s="453"/>
      <c r="B844" s="527"/>
      <c r="D844" s="453"/>
    </row>
    <row r="845" ht="15.75" customHeight="1">
      <c r="A845" s="453"/>
      <c r="B845" s="527"/>
      <c r="D845" s="453"/>
    </row>
    <row r="846" ht="15.75" customHeight="1">
      <c r="A846" s="453"/>
      <c r="B846" s="527"/>
      <c r="D846" s="453"/>
    </row>
    <row r="847" ht="15.75" customHeight="1">
      <c r="A847" s="453"/>
      <c r="B847" s="527"/>
      <c r="D847" s="453"/>
    </row>
    <row r="848" ht="15.75" customHeight="1">
      <c r="A848" s="453"/>
      <c r="B848" s="527"/>
      <c r="D848" s="453"/>
    </row>
    <row r="849" ht="15.75" customHeight="1">
      <c r="A849" s="453"/>
      <c r="B849" s="527"/>
      <c r="D849" s="453"/>
    </row>
    <row r="850" ht="15.75" customHeight="1">
      <c r="A850" s="453"/>
      <c r="B850" s="527"/>
      <c r="D850" s="453"/>
    </row>
    <row r="851" ht="15.75" customHeight="1">
      <c r="A851" s="453"/>
      <c r="B851" s="527"/>
      <c r="D851" s="453"/>
    </row>
    <row r="852" ht="15.75" customHeight="1">
      <c r="A852" s="453"/>
      <c r="B852" s="527"/>
      <c r="D852" s="453"/>
    </row>
    <row r="853" ht="15.75" customHeight="1">
      <c r="A853" s="453"/>
      <c r="B853" s="527"/>
      <c r="D853" s="453"/>
    </row>
    <row r="854" ht="15.75" customHeight="1">
      <c r="A854" s="453"/>
      <c r="B854" s="527"/>
      <c r="D854" s="453"/>
    </row>
    <row r="855" ht="15.75" customHeight="1">
      <c r="A855" s="453"/>
      <c r="B855" s="527"/>
      <c r="D855" s="453"/>
    </row>
    <row r="856" ht="15.75" customHeight="1">
      <c r="A856" s="453"/>
      <c r="B856" s="527"/>
      <c r="D856" s="453"/>
    </row>
    <row r="857" ht="15.75" customHeight="1">
      <c r="A857" s="453"/>
      <c r="B857" s="527"/>
      <c r="D857" s="453"/>
    </row>
    <row r="858" ht="15.75" customHeight="1">
      <c r="A858" s="453"/>
      <c r="B858" s="527"/>
      <c r="D858" s="453"/>
    </row>
    <row r="859" ht="15.75" customHeight="1">
      <c r="A859" s="453"/>
      <c r="B859" s="527"/>
      <c r="D859" s="453"/>
    </row>
    <row r="860" ht="15.75" customHeight="1">
      <c r="A860" s="453"/>
      <c r="B860" s="527"/>
      <c r="D860" s="453"/>
    </row>
    <row r="861" ht="15.75" customHeight="1">
      <c r="A861" s="453"/>
      <c r="B861" s="527"/>
      <c r="D861" s="453"/>
    </row>
    <row r="862" ht="15.75" customHeight="1">
      <c r="A862" s="453"/>
      <c r="B862" s="527"/>
      <c r="D862" s="453"/>
    </row>
    <row r="863" ht="15.75" customHeight="1">
      <c r="A863" s="453"/>
      <c r="B863" s="527"/>
      <c r="D863" s="453"/>
    </row>
    <row r="864" ht="15.75" customHeight="1">
      <c r="A864" s="453"/>
      <c r="B864" s="527"/>
      <c r="D864" s="453"/>
    </row>
    <row r="865" ht="15.75" customHeight="1">
      <c r="A865" s="453"/>
      <c r="B865" s="527"/>
      <c r="D865" s="453"/>
    </row>
    <row r="866" ht="15.75" customHeight="1">
      <c r="A866" s="453"/>
      <c r="B866" s="527"/>
      <c r="D866" s="453"/>
    </row>
    <row r="867" ht="15.75" customHeight="1">
      <c r="A867" s="453"/>
      <c r="B867" s="527"/>
      <c r="D867" s="453"/>
    </row>
    <row r="868" ht="15.75" customHeight="1">
      <c r="A868" s="453"/>
      <c r="B868" s="527"/>
      <c r="D868" s="453"/>
    </row>
    <row r="869" ht="15.75" customHeight="1">
      <c r="A869" s="453"/>
      <c r="B869" s="527"/>
      <c r="D869" s="453"/>
    </row>
    <row r="870" ht="15.75" customHeight="1">
      <c r="A870" s="453"/>
      <c r="B870" s="527"/>
      <c r="D870" s="453"/>
    </row>
    <row r="871" ht="15.75" customHeight="1">
      <c r="A871" s="453"/>
      <c r="B871" s="527"/>
      <c r="D871" s="453"/>
    </row>
    <row r="872" ht="15.75" customHeight="1">
      <c r="A872" s="453"/>
      <c r="B872" s="527"/>
      <c r="D872" s="453"/>
    </row>
    <row r="873" ht="15.75" customHeight="1">
      <c r="A873" s="453"/>
      <c r="B873" s="527"/>
      <c r="D873" s="453"/>
    </row>
    <row r="874" ht="15.75" customHeight="1">
      <c r="A874" s="453"/>
      <c r="B874" s="527"/>
      <c r="D874" s="453"/>
    </row>
    <row r="875" ht="15.75" customHeight="1">
      <c r="A875" s="453"/>
      <c r="B875" s="527"/>
      <c r="D875" s="453"/>
    </row>
    <row r="876" ht="15.75" customHeight="1">
      <c r="A876" s="453"/>
      <c r="B876" s="527"/>
      <c r="D876" s="453"/>
    </row>
    <row r="877" ht="15.75" customHeight="1">
      <c r="A877" s="453"/>
      <c r="B877" s="527"/>
      <c r="D877" s="453"/>
    </row>
    <row r="878" ht="15.75" customHeight="1">
      <c r="A878" s="453"/>
      <c r="B878" s="527"/>
      <c r="D878" s="453"/>
    </row>
    <row r="879" ht="15.75" customHeight="1">
      <c r="A879" s="453"/>
      <c r="B879" s="527"/>
      <c r="D879" s="453"/>
    </row>
    <row r="880" ht="15.75" customHeight="1">
      <c r="A880" s="453"/>
      <c r="B880" s="527"/>
      <c r="D880" s="453"/>
    </row>
    <row r="881" ht="15.75" customHeight="1">
      <c r="A881" s="453"/>
      <c r="B881" s="527"/>
      <c r="D881" s="453"/>
    </row>
    <row r="882" ht="15.75" customHeight="1">
      <c r="A882" s="453"/>
      <c r="B882" s="527"/>
      <c r="D882" s="453"/>
    </row>
    <row r="883" ht="15.75" customHeight="1">
      <c r="A883" s="453"/>
      <c r="B883" s="527"/>
      <c r="D883" s="453"/>
    </row>
    <row r="884" ht="15.75" customHeight="1">
      <c r="A884" s="453"/>
      <c r="B884" s="527"/>
      <c r="D884" s="453"/>
    </row>
    <row r="885" ht="15.75" customHeight="1">
      <c r="A885" s="453"/>
      <c r="B885" s="527"/>
      <c r="D885" s="453"/>
    </row>
    <row r="886" ht="15.75" customHeight="1">
      <c r="A886" s="453"/>
      <c r="B886" s="527"/>
      <c r="D886" s="453"/>
    </row>
    <row r="887" ht="15.75" customHeight="1">
      <c r="A887" s="453"/>
      <c r="B887" s="527"/>
      <c r="D887" s="453"/>
    </row>
    <row r="888" ht="15.75" customHeight="1">
      <c r="A888" s="453"/>
      <c r="B888" s="527"/>
      <c r="D888" s="453"/>
    </row>
    <row r="889" ht="15.75" customHeight="1">
      <c r="A889" s="453"/>
      <c r="B889" s="527"/>
      <c r="D889" s="453"/>
    </row>
    <row r="890" ht="15.75" customHeight="1">
      <c r="A890" s="453"/>
      <c r="B890" s="527"/>
      <c r="D890" s="453"/>
    </row>
    <row r="891" ht="15.75" customHeight="1">
      <c r="A891" s="453"/>
      <c r="B891" s="527"/>
      <c r="D891" s="453"/>
    </row>
    <row r="892" ht="15.75" customHeight="1">
      <c r="A892" s="453"/>
      <c r="B892" s="527"/>
      <c r="D892" s="453"/>
    </row>
    <row r="893" ht="15.75" customHeight="1">
      <c r="A893" s="453"/>
      <c r="B893" s="527"/>
      <c r="D893" s="453"/>
    </row>
    <row r="894" ht="15.75" customHeight="1">
      <c r="A894" s="453"/>
      <c r="B894" s="527"/>
      <c r="D894" s="453"/>
    </row>
    <row r="895" ht="15.75" customHeight="1">
      <c r="A895" s="453"/>
      <c r="B895" s="527"/>
      <c r="D895" s="453"/>
    </row>
    <row r="896" ht="15.75" customHeight="1">
      <c r="A896" s="453"/>
      <c r="B896" s="527"/>
      <c r="D896" s="453"/>
    </row>
    <row r="897" ht="15.75" customHeight="1">
      <c r="A897" s="453"/>
      <c r="B897" s="527"/>
      <c r="D897" s="453"/>
    </row>
    <row r="898" ht="15.75" customHeight="1">
      <c r="A898" s="453"/>
      <c r="B898" s="527"/>
      <c r="D898" s="453"/>
    </row>
    <row r="899" ht="15.75" customHeight="1">
      <c r="A899" s="453"/>
      <c r="B899" s="527"/>
      <c r="D899" s="453"/>
    </row>
    <row r="900" ht="15.75" customHeight="1">
      <c r="A900" s="453"/>
      <c r="B900" s="527"/>
      <c r="D900" s="453"/>
    </row>
    <row r="901" ht="15.75" customHeight="1">
      <c r="A901" s="453"/>
      <c r="B901" s="527"/>
      <c r="D901" s="453"/>
    </row>
    <row r="902" ht="15.75" customHeight="1">
      <c r="A902" s="453"/>
      <c r="B902" s="527"/>
      <c r="D902" s="453"/>
    </row>
    <row r="903" ht="15.75" customHeight="1">
      <c r="A903" s="453"/>
      <c r="B903" s="527"/>
      <c r="D903" s="453"/>
    </row>
    <row r="904" ht="15.75" customHeight="1">
      <c r="A904" s="453"/>
      <c r="B904" s="527"/>
      <c r="D904" s="453"/>
    </row>
    <row r="905" ht="15.75" customHeight="1">
      <c r="A905" s="453"/>
      <c r="B905" s="527"/>
      <c r="D905" s="453"/>
    </row>
    <row r="906" ht="15.75" customHeight="1">
      <c r="A906" s="453"/>
      <c r="B906" s="527"/>
      <c r="D906" s="453"/>
    </row>
    <row r="907" ht="15.75" customHeight="1">
      <c r="A907" s="453"/>
      <c r="B907" s="527"/>
      <c r="D907" s="453"/>
    </row>
    <row r="908" ht="15.75" customHeight="1">
      <c r="A908" s="453"/>
      <c r="B908" s="527"/>
      <c r="D908" s="453"/>
    </row>
    <row r="909" ht="15.75" customHeight="1">
      <c r="A909" s="453"/>
      <c r="B909" s="527"/>
      <c r="D909" s="453"/>
    </row>
    <row r="910" ht="15.75" customHeight="1">
      <c r="A910" s="453"/>
      <c r="B910" s="527"/>
      <c r="D910" s="453"/>
    </row>
    <row r="911" ht="15.75" customHeight="1">
      <c r="A911" s="453"/>
      <c r="B911" s="527"/>
      <c r="D911" s="453"/>
    </row>
    <row r="912" ht="15.75" customHeight="1">
      <c r="A912" s="453"/>
      <c r="B912" s="527"/>
      <c r="D912" s="453"/>
    </row>
    <row r="913" ht="15.75" customHeight="1">
      <c r="A913" s="453"/>
      <c r="B913" s="527"/>
      <c r="D913" s="453"/>
    </row>
    <row r="914" ht="15.75" customHeight="1">
      <c r="A914" s="453"/>
      <c r="B914" s="527"/>
      <c r="D914" s="453"/>
    </row>
    <row r="915" ht="15.75" customHeight="1">
      <c r="A915" s="453"/>
      <c r="B915" s="527"/>
      <c r="D915" s="453"/>
    </row>
    <row r="916" ht="15.75" customHeight="1">
      <c r="A916" s="453"/>
      <c r="B916" s="527"/>
      <c r="D916" s="453"/>
    </row>
    <row r="917" ht="15.75" customHeight="1">
      <c r="A917" s="453"/>
      <c r="B917" s="527"/>
      <c r="D917" s="453"/>
    </row>
    <row r="918" ht="15.75" customHeight="1">
      <c r="A918" s="453"/>
      <c r="B918" s="527"/>
      <c r="D918" s="453"/>
    </row>
    <row r="919" ht="15.75" customHeight="1">
      <c r="A919" s="453"/>
      <c r="B919" s="527"/>
      <c r="D919" s="453"/>
    </row>
    <row r="920" ht="15.75" customHeight="1">
      <c r="A920" s="453"/>
      <c r="B920" s="527"/>
      <c r="D920" s="453"/>
    </row>
    <row r="921" ht="15.75" customHeight="1">
      <c r="A921" s="453"/>
      <c r="B921" s="527"/>
      <c r="D921" s="453"/>
    </row>
    <row r="922" ht="15.75" customHeight="1">
      <c r="A922" s="453"/>
      <c r="B922" s="527"/>
      <c r="D922" s="453"/>
    </row>
    <row r="923" ht="15.75" customHeight="1">
      <c r="A923" s="453"/>
      <c r="B923" s="527"/>
      <c r="D923" s="453"/>
    </row>
    <row r="924" ht="15.75" customHeight="1">
      <c r="A924" s="453"/>
      <c r="B924" s="527"/>
      <c r="D924" s="453"/>
    </row>
    <row r="925" ht="15.75" customHeight="1">
      <c r="A925" s="453"/>
      <c r="B925" s="527"/>
      <c r="D925" s="453"/>
    </row>
    <row r="926" ht="15.75" customHeight="1">
      <c r="A926" s="453"/>
      <c r="B926" s="527"/>
      <c r="D926" s="453"/>
    </row>
    <row r="927" ht="15.75" customHeight="1">
      <c r="A927" s="453"/>
      <c r="B927" s="527"/>
      <c r="D927" s="453"/>
    </row>
    <row r="928" ht="15.75" customHeight="1">
      <c r="A928" s="453"/>
      <c r="B928" s="527"/>
      <c r="D928" s="453"/>
    </row>
    <row r="929" ht="15.75" customHeight="1">
      <c r="A929" s="453"/>
      <c r="B929" s="527"/>
      <c r="D929" s="453"/>
    </row>
    <row r="930" ht="15.75" customHeight="1">
      <c r="A930" s="453"/>
      <c r="B930" s="527"/>
      <c r="D930" s="453"/>
    </row>
    <row r="931" ht="15.75" customHeight="1">
      <c r="A931" s="453"/>
      <c r="B931" s="527"/>
      <c r="D931" s="453"/>
    </row>
    <row r="932" ht="15.75" customHeight="1">
      <c r="A932" s="453"/>
      <c r="B932" s="527"/>
      <c r="D932" s="453"/>
    </row>
    <row r="933" ht="15.75" customHeight="1">
      <c r="A933" s="453"/>
      <c r="B933" s="527"/>
      <c r="D933" s="453"/>
    </row>
    <row r="934" ht="15.75" customHeight="1">
      <c r="A934" s="453"/>
      <c r="B934" s="527"/>
      <c r="D934" s="453"/>
    </row>
    <row r="935" ht="15.75" customHeight="1">
      <c r="A935" s="453"/>
      <c r="B935" s="527"/>
      <c r="D935" s="453"/>
    </row>
    <row r="936" ht="15.75" customHeight="1">
      <c r="A936" s="453"/>
      <c r="B936" s="527"/>
      <c r="D936" s="453"/>
    </row>
    <row r="937" ht="15.75" customHeight="1">
      <c r="A937" s="453"/>
      <c r="B937" s="527"/>
      <c r="D937" s="453"/>
    </row>
    <row r="938" ht="15.75" customHeight="1">
      <c r="A938" s="453"/>
      <c r="B938" s="527"/>
      <c r="D938" s="453"/>
    </row>
    <row r="939" ht="15.75" customHeight="1">
      <c r="A939" s="453"/>
      <c r="B939" s="527"/>
      <c r="D939" s="453"/>
    </row>
    <row r="940" ht="15.75" customHeight="1">
      <c r="A940" s="453"/>
      <c r="B940" s="527"/>
      <c r="D940" s="453"/>
    </row>
    <row r="941" ht="15.75" customHeight="1">
      <c r="A941" s="453"/>
      <c r="B941" s="527"/>
      <c r="D941" s="453"/>
    </row>
    <row r="942" ht="15.75" customHeight="1">
      <c r="A942" s="453"/>
      <c r="B942" s="527"/>
      <c r="D942" s="453"/>
    </row>
    <row r="943" ht="15.75" customHeight="1">
      <c r="A943" s="453"/>
      <c r="B943" s="527"/>
      <c r="D943" s="453"/>
    </row>
    <row r="944" ht="15.75" customHeight="1">
      <c r="A944" s="453"/>
      <c r="B944" s="527"/>
      <c r="D944" s="453"/>
    </row>
    <row r="945" ht="15.75" customHeight="1">
      <c r="A945" s="453"/>
      <c r="B945" s="527"/>
      <c r="D945" s="453"/>
    </row>
    <row r="946" ht="15.75" customHeight="1">
      <c r="A946" s="453"/>
      <c r="B946" s="527"/>
      <c r="D946" s="453"/>
    </row>
    <row r="947" ht="15.75" customHeight="1">
      <c r="A947" s="453"/>
      <c r="B947" s="527"/>
      <c r="D947" s="453"/>
    </row>
    <row r="948" ht="15.75" customHeight="1">
      <c r="A948" s="453"/>
      <c r="B948" s="527"/>
      <c r="D948" s="453"/>
    </row>
    <row r="949" ht="15.75" customHeight="1">
      <c r="A949" s="453"/>
      <c r="B949" s="527"/>
      <c r="D949" s="453"/>
    </row>
    <row r="950" ht="15.75" customHeight="1">
      <c r="A950" s="453"/>
      <c r="B950" s="527"/>
      <c r="D950" s="453"/>
    </row>
    <row r="951" ht="15.75" customHeight="1">
      <c r="A951" s="453"/>
      <c r="B951" s="527"/>
      <c r="D951" s="453"/>
    </row>
    <row r="952" ht="15.75" customHeight="1">
      <c r="A952" s="453"/>
      <c r="B952" s="527"/>
      <c r="D952" s="453"/>
    </row>
    <row r="953" ht="15.75" customHeight="1">
      <c r="A953" s="453"/>
      <c r="B953" s="527"/>
      <c r="D953" s="453"/>
    </row>
    <row r="954" ht="15.75" customHeight="1">
      <c r="A954" s="453"/>
      <c r="B954" s="527"/>
      <c r="D954" s="453"/>
    </row>
    <row r="955" ht="15.75" customHeight="1">
      <c r="A955" s="453"/>
      <c r="B955" s="527"/>
      <c r="D955" s="453"/>
    </row>
    <row r="956" ht="15.75" customHeight="1">
      <c r="A956" s="453"/>
      <c r="B956" s="527"/>
      <c r="D956" s="453"/>
    </row>
    <row r="957" ht="15.75" customHeight="1">
      <c r="A957" s="453"/>
      <c r="B957" s="527"/>
      <c r="D957" s="453"/>
    </row>
    <row r="958" ht="15.75" customHeight="1">
      <c r="A958" s="453"/>
      <c r="B958" s="527"/>
      <c r="D958" s="453"/>
    </row>
    <row r="959" ht="15.75" customHeight="1">
      <c r="A959" s="453"/>
      <c r="B959" s="527"/>
      <c r="D959" s="453"/>
    </row>
    <row r="960" ht="15.75" customHeight="1">
      <c r="A960" s="453"/>
      <c r="B960" s="527"/>
      <c r="D960" s="453"/>
    </row>
    <row r="961" ht="15.75" customHeight="1">
      <c r="A961" s="453"/>
      <c r="B961" s="527"/>
      <c r="D961" s="453"/>
    </row>
    <row r="962" ht="15.75" customHeight="1">
      <c r="A962" s="453"/>
      <c r="B962" s="527"/>
      <c r="D962" s="453"/>
    </row>
    <row r="963" ht="15.75" customHeight="1">
      <c r="A963" s="453"/>
      <c r="B963" s="527"/>
      <c r="D963" s="453"/>
    </row>
    <row r="964" ht="15.75" customHeight="1">
      <c r="A964" s="453"/>
      <c r="B964" s="527"/>
      <c r="D964" s="453"/>
    </row>
    <row r="965" ht="15.75" customHeight="1">
      <c r="A965" s="453"/>
      <c r="B965" s="527"/>
      <c r="D965" s="453"/>
    </row>
    <row r="966" ht="15.75" customHeight="1">
      <c r="A966" s="453"/>
      <c r="B966" s="527"/>
      <c r="D966" s="453"/>
    </row>
    <row r="967" ht="15.75" customHeight="1">
      <c r="A967" s="453"/>
      <c r="B967" s="527"/>
      <c r="D967" s="453"/>
    </row>
    <row r="968" ht="15.75" customHeight="1">
      <c r="A968" s="453"/>
      <c r="B968" s="527"/>
      <c r="D968" s="453"/>
    </row>
    <row r="969" ht="15.75" customHeight="1">
      <c r="A969" s="453"/>
      <c r="B969" s="527"/>
      <c r="D969" s="453"/>
    </row>
    <row r="970" ht="15.75" customHeight="1">
      <c r="A970" s="453"/>
      <c r="B970" s="527"/>
      <c r="D970" s="453"/>
    </row>
    <row r="971" ht="15.75" customHeight="1">
      <c r="A971" s="453"/>
      <c r="B971" s="527"/>
      <c r="D971" s="453"/>
    </row>
    <row r="972" ht="15.75" customHeight="1">
      <c r="A972" s="453"/>
      <c r="B972" s="527"/>
      <c r="D972" s="453"/>
    </row>
    <row r="973" ht="15.75" customHeight="1">
      <c r="A973" s="453"/>
      <c r="B973" s="527"/>
      <c r="D973" s="453"/>
    </row>
    <row r="974" ht="15.75" customHeight="1">
      <c r="A974" s="453"/>
      <c r="B974" s="527"/>
      <c r="D974" s="453"/>
    </row>
    <row r="975" ht="15.75" customHeight="1">
      <c r="A975" s="453"/>
      <c r="B975" s="527"/>
      <c r="D975" s="453"/>
    </row>
    <row r="976" ht="15.75" customHeight="1">
      <c r="A976" s="453"/>
      <c r="B976" s="527"/>
      <c r="D976" s="453"/>
    </row>
    <row r="977" ht="15.75" customHeight="1">
      <c r="A977" s="453"/>
      <c r="B977" s="527"/>
      <c r="D977" s="453"/>
    </row>
    <row r="978" ht="15.75" customHeight="1">
      <c r="A978" s="453"/>
      <c r="B978" s="527"/>
      <c r="D978" s="453"/>
    </row>
    <row r="979" ht="15.75" customHeight="1">
      <c r="A979" s="453"/>
      <c r="B979" s="527"/>
      <c r="D979" s="453"/>
    </row>
    <row r="980" ht="15.75" customHeight="1">
      <c r="A980" s="453"/>
      <c r="B980" s="527"/>
      <c r="D980" s="453"/>
    </row>
    <row r="981" ht="15.75" customHeight="1">
      <c r="A981" s="453"/>
      <c r="B981" s="527"/>
      <c r="D981" s="453"/>
    </row>
    <row r="982" ht="15.75" customHeight="1">
      <c r="A982" s="453"/>
      <c r="B982" s="527"/>
      <c r="D982" s="453"/>
    </row>
    <row r="983" ht="15.75" customHeight="1">
      <c r="A983" s="453"/>
      <c r="B983" s="527"/>
      <c r="D983" s="453"/>
    </row>
    <row r="984" ht="15.75" customHeight="1">
      <c r="A984" s="453"/>
      <c r="B984" s="527"/>
      <c r="D984" s="453"/>
    </row>
    <row r="985" ht="15.75" customHeight="1">
      <c r="A985" s="453"/>
      <c r="B985" s="527"/>
      <c r="D985" s="453"/>
    </row>
    <row r="986" ht="15.75" customHeight="1">
      <c r="A986" s="453"/>
      <c r="B986" s="527"/>
      <c r="D986" s="453"/>
    </row>
    <row r="987" ht="15.75" customHeight="1">
      <c r="A987" s="453"/>
      <c r="B987" s="527"/>
      <c r="D987" s="453"/>
    </row>
    <row r="988" ht="15.75" customHeight="1">
      <c r="A988" s="453"/>
      <c r="B988" s="527"/>
      <c r="D988" s="453"/>
    </row>
    <row r="989" ht="15.75" customHeight="1">
      <c r="A989" s="453"/>
      <c r="B989" s="527"/>
      <c r="D989" s="453"/>
    </row>
    <row r="990" ht="15.75" customHeight="1">
      <c r="A990" s="453"/>
      <c r="B990" s="527"/>
      <c r="D990" s="453"/>
    </row>
    <row r="991" ht="15.75" customHeight="1">
      <c r="A991" s="453"/>
      <c r="B991" s="527"/>
      <c r="D991" s="453"/>
    </row>
    <row r="992" ht="15.75" customHeight="1">
      <c r="A992" s="453"/>
      <c r="B992" s="527"/>
      <c r="D992" s="453"/>
    </row>
    <row r="993" ht="15.75" customHeight="1">
      <c r="A993" s="453"/>
      <c r="B993" s="527"/>
      <c r="D993" s="453"/>
    </row>
    <row r="994" ht="15.75" customHeight="1">
      <c r="A994" s="453"/>
      <c r="B994" s="527"/>
      <c r="D994" s="453"/>
    </row>
    <row r="995" ht="15.75" customHeight="1">
      <c r="A995" s="453"/>
      <c r="B995" s="527"/>
      <c r="D995" s="453"/>
    </row>
    <row r="996" ht="15.75" customHeight="1">
      <c r="A996" s="453"/>
      <c r="B996" s="527"/>
      <c r="D996" s="453"/>
    </row>
    <row r="997" ht="15.75" customHeight="1">
      <c r="A997" s="453"/>
      <c r="B997" s="527"/>
      <c r="D997" s="453"/>
    </row>
    <row r="998" ht="15.75" customHeight="1">
      <c r="A998" s="453"/>
      <c r="B998" s="527"/>
      <c r="D998" s="453"/>
    </row>
    <row r="999" ht="15.75" customHeight="1">
      <c r="A999" s="453"/>
      <c r="B999" s="527"/>
      <c r="D999" s="453"/>
    </row>
    <row r="1000" ht="15.75" customHeight="1">
      <c r="A1000" s="453"/>
      <c r="B1000" s="527"/>
      <c r="D1000" s="453"/>
    </row>
    <row r="1001" ht="15.75" customHeight="1">
      <c r="A1001" s="453"/>
      <c r="B1001" s="527"/>
      <c r="D1001" s="453"/>
    </row>
    <row r="1002" ht="15.75" customHeight="1">
      <c r="A1002" s="453"/>
      <c r="B1002" s="527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5"/>
      <c r="F1" s="15"/>
    </row>
    <row r="2">
      <c r="A2" s="455">
        <v>2702.0</v>
      </c>
      <c r="B2" s="459" t="s">
        <v>66</v>
      </c>
      <c r="C2" s="459" t="s">
        <v>69</v>
      </c>
      <c r="D2" s="459" t="s">
        <v>259</v>
      </c>
      <c r="E2" s="44"/>
      <c r="F2" s="44"/>
    </row>
    <row r="3">
      <c r="A3" s="455">
        <v>2703.0</v>
      </c>
      <c r="B3" s="459" t="s">
        <v>66</v>
      </c>
      <c r="C3" s="459" t="s">
        <v>77</v>
      </c>
      <c r="D3" s="459" t="s">
        <v>256</v>
      </c>
      <c r="E3" s="44"/>
      <c r="F3" s="44"/>
    </row>
    <row r="4">
      <c r="A4" s="455">
        <v>2704.0</v>
      </c>
      <c r="B4" s="459">
        <v>3044000.0</v>
      </c>
      <c r="C4" s="459" t="s">
        <v>86</v>
      </c>
      <c r="D4" s="459" t="s">
        <v>85</v>
      </c>
      <c r="E4" s="44"/>
      <c r="F4" s="44"/>
    </row>
    <row r="5">
      <c r="A5" s="455">
        <v>2708.0</v>
      </c>
      <c r="B5" s="459">
        <v>3044000.0</v>
      </c>
      <c r="C5" s="459" t="s">
        <v>60</v>
      </c>
      <c r="D5" s="459" t="s">
        <v>104</v>
      </c>
      <c r="E5" s="44"/>
      <c r="F5" s="44"/>
    </row>
    <row r="6">
      <c r="A6" s="455">
        <v>2709.0</v>
      </c>
      <c r="B6" s="459">
        <v>3044000.0</v>
      </c>
      <c r="C6" s="459" t="s">
        <v>116</v>
      </c>
      <c r="D6" s="459" t="s">
        <v>115</v>
      </c>
      <c r="E6" s="44"/>
      <c r="F6" s="44"/>
    </row>
    <row r="7">
      <c r="A7" s="455">
        <v>2719.0</v>
      </c>
      <c r="B7" s="459">
        <v>3044000.0</v>
      </c>
      <c r="C7" s="459" t="s">
        <v>82</v>
      </c>
      <c r="D7" s="459" t="s">
        <v>107</v>
      </c>
      <c r="E7" s="44"/>
      <c r="F7" s="44"/>
    </row>
    <row r="8">
      <c r="A8" s="455">
        <v>2720.0</v>
      </c>
      <c r="B8" s="459">
        <v>3044000.0</v>
      </c>
      <c r="C8" s="459" t="s">
        <v>118</v>
      </c>
      <c r="D8" s="459" t="s">
        <v>115</v>
      </c>
      <c r="E8" s="44"/>
      <c r="F8" s="44"/>
    </row>
    <row r="9">
      <c r="A9" s="455">
        <v>2721.0</v>
      </c>
      <c r="B9" s="459">
        <v>3044000.0</v>
      </c>
      <c r="C9" s="459" t="s">
        <v>141</v>
      </c>
      <c r="D9" s="459" t="s">
        <v>104</v>
      </c>
      <c r="E9" s="44"/>
      <c r="F9" s="44"/>
    </row>
    <row r="10">
      <c r="A10" s="455">
        <v>2722.0</v>
      </c>
      <c r="B10" s="459">
        <v>3044000.0</v>
      </c>
      <c r="C10" s="459" t="s">
        <v>110</v>
      </c>
      <c r="D10" s="459" t="s">
        <v>107</v>
      </c>
      <c r="E10" s="44"/>
      <c r="F10" s="44"/>
    </row>
    <row r="11">
      <c r="A11" s="455">
        <v>2723.0</v>
      </c>
      <c r="B11" s="459">
        <v>3044000.0</v>
      </c>
      <c r="C11" s="459" t="s">
        <v>71</v>
      </c>
      <c r="D11" s="459" t="s">
        <v>63</v>
      </c>
      <c r="E11" s="44"/>
      <c r="F11" s="44"/>
    </row>
    <row r="12">
      <c r="A12" s="455">
        <v>2728.0</v>
      </c>
      <c r="B12" s="459">
        <v>3044000.0</v>
      </c>
      <c r="C12" s="459" t="s">
        <v>135</v>
      </c>
      <c r="D12" s="459" t="s">
        <v>104</v>
      </c>
      <c r="E12" s="44"/>
      <c r="F12" s="44"/>
    </row>
    <row r="13">
      <c r="A13" s="455">
        <v>2729.0</v>
      </c>
      <c r="B13" s="459">
        <v>3044000.0</v>
      </c>
      <c r="C13" s="459" t="s">
        <v>166</v>
      </c>
      <c r="D13" s="459" t="s">
        <v>104</v>
      </c>
      <c r="E13" s="44"/>
      <c r="F13" s="44"/>
    </row>
    <row r="14">
      <c r="A14" s="455">
        <v>2731.0</v>
      </c>
      <c r="B14" s="459">
        <v>3044000.0</v>
      </c>
      <c r="C14" s="459" t="s">
        <v>89</v>
      </c>
      <c r="D14" s="459" t="s">
        <v>88</v>
      </c>
      <c r="E14" s="44"/>
      <c r="F14" s="44"/>
      <c r="G14" s="399"/>
      <c r="H14" s="399"/>
      <c r="I14" s="399"/>
      <c r="J14" s="399"/>
      <c r="K14" s="399"/>
      <c r="L14" s="399"/>
      <c r="M14" s="399"/>
      <c r="N14" s="399"/>
    </row>
    <row r="15">
      <c r="A15" s="455">
        <v>2733.0</v>
      </c>
      <c r="B15" s="459">
        <v>3044000.0</v>
      </c>
      <c r="C15" s="459" t="s">
        <v>91</v>
      </c>
      <c r="D15" s="459" t="s">
        <v>88</v>
      </c>
      <c r="E15" s="44"/>
      <c r="F15" s="44"/>
      <c r="G15" s="399"/>
      <c r="H15" s="399"/>
      <c r="I15" s="399"/>
      <c r="J15" s="399"/>
      <c r="K15" s="399"/>
      <c r="L15" s="399"/>
      <c r="M15" s="399"/>
      <c r="N15" s="399"/>
    </row>
    <row r="16">
      <c r="A16" s="455">
        <v>2736.0</v>
      </c>
      <c r="B16" s="459">
        <v>3044000.0</v>
      </c>
      <c r="C16" s="459" t="s">
        <v>121</v>
      </c>
      <c r="D16" s="459" t="s">
        <v>12</v>
      </c>
      <c r="E16" s="44"/>
      <c r="F16" s="44"/>
      <c r="G16" s="129"/>
      <c r="H16" s="129"/>
      <c r="I16" s="129"/>
      <c r="J16" s="129"/>
      <c r="K16" s="399"/>
      <c r="L16" s="399"/>
      <c r="M16" s="399"/>
      <c r="N16" s="399"/>
    </row>
    <row r="17">
      <c r="A17" s="455">
        <v>2737.0</v>
      </c>
      <c r="B17" s="459">
        <v>3044000.0</v>
      </c>
      <c r="C17" s="459" t="s">
        <v>26</v>
      </c>
      <c r="D17" s="459" t="s">
        <v>12</v>
      </c>
      <c r="E17" s="44"/>
      <c r="F17" s="44"/>
      <c r="G17" s="399"/>
      <c r="H17" s="399"/>
      <c r="I17" s="399"/>
      <c r="J17" s="399"/>
      <c r="K17" s="399"/>
      <c r="L17" s="399"/>
      <c r="M17" s="399"/>
      <c r="N17" s="399"/>
    </row>
    <row r="18">
      <c r="A18" s="455">
        <v>2738.0</v>
      </c>
      <c r="B18" s="459">
        <v>3044000.0</v>
      </c>
      <c r="C18" s="459" t="s">
        <v>59</v>
      </c>
      <c r="D18" s="459" t="s">
        <v>12</v>
      </c>
      <c r="E18" s="44"/>
      <c r="F18" s="44"/>
      <c r="G18" s="399"/>
      <c r="H18" s="399"/>
      <c r="I18" s="399"/>
      <c r="J18" s="399"/>
      <c r="K18" s="399"/>
      <c r="L18" s="399"/>
      <c r="M18" s="399"/>
      <c r="N18" s="399"/>
    </row>
    <row r="19">
      <c r="A19" s="455">
        <v>2739.0</v>
      </c>
      <c r="B19" s="459">
        <v>3044000.0</v>
      </c>
      <c r="C19" s="459" t="s">
        <v>94</v>
      </c>
      <c r="D19" s="459" t="s">
        <v>88</v>
      </c>
      <c r="E19" s="44"/>
      <c r="F19" s="44"/>
      <c r="G19" s="399"/>
      <c r="H19" s="399"/>
      <c r="I19" s="399"/>
      <c r="J19" s="399"/>
      <c r="K19" s="399"/>
      <c r="L19" s="399"/>
      <c r="M19" s="399"/>
      <c r="N19" s="399"/>
    </row>
    <row r="20">
      <c r="A20" s="455">
        <v>2740.0</v>
      </c>
      <c r="B20" s="459">
        <v>3044000.0</v>
      </c>
      <c r="C20" s="459" t="s">
        <v>103</v>
      </c>
      <c r="D20" s="459" t="s">
        <v>12</v>
      </c>
      <c r="E20" s="44"/>
      <c r="F20" s="44"/>
      <c r="G20" s="399"/>
      <c r="H20" s="399"/>
      <c r="I20" s="399"/>
      <c r="J20" s="399"/>
      <c r="K20" s="399"/>
      <c r="L20" s="399"/>
      <c r="M20" s="399"/>
      <c r="N20" s="399"/>
    </row>
    <row r="21">
      <c r="A21" s="455">
        <v>2742.0</v>
      </c>
      <c r="B21" s="459">
        <v>3044000.0</v>
      </c>
      <c r="C21" s="459" t="s">
        <v>84</v>
      </c>
      <c r="D21" s="459" t="s">
        <v>155</v>
      </c>
      <c r="E21" s="44"/>
      <c r="F21" s="44"/>
    </row>
    <row r="22">
      <c r="A22" s="455">
        <v>2743.0</v>
      </c>
      <c r="B22" s="459">
        <v>3044000.0</v>
      </c>
      <c r="C22" s="459" t="s">
        <v>114</v>
      </c>
      <c r="D22" s="459" t="s">
        <v>113</v>
      </c>
      <c r="E22" s="44"/>
      <c r="F22" s="44"/>
    </row>
    <row r="23">
      <c r="A23" s="455">
        <v>0.0</v>
      </c>
      <c r="B23" s="459">
        <v>3044000.0</v>
      </c>
      <c r="C23" s="459" t="s">
        <v>87</v>
      </c>
      <c r="D23" s="459" t="s">
        <v>402</v>
      </c>
      <c r="G23" s="120" t="s">
        <v>403</v>
      </c>
      <c r="K23" s="463"/>
    </row>
    <row r="24">
      <c r="A24" s="455">
        <v>0.0</v>
      </c>
      <c r="B24" s="459">
        <v>3044000.0</v>
      </c>
      <c r="C24" s="459" t="s">
        <v>125</v>
      </c>
      <c r="D24" s="459" t="s">
        <v>150</v>
      </c>
      <c r="G24" s="120" t="s">
        <v>404</v>
      </c>
      <c r="K24" s="463"/>
    </row>
    <row r="25">
      <c r="A25" s="455">
        <v>0.0</v>
      </c>
      <c r="B25" s="459">
        <v>3044000.0</v>
      </c>
      <c r="C25" s="459" t="s">
        <v>96</v>
      </c>
      <c r="D25" s="459" t="s">
        <v>143</v>
      </c>
      <c r="G25" s="120" t="s">
        <v>405</v>
      </c>
    </row>
    <row r="26">
      <c r="A26" s="464">
        <v>0.0</v>
      </c>
      <c r="B26" s="465">
        <v>3044000.0</v>
      </c>
      <c r="C26" s="465" t="s">
        <v>160</v>
      </c>
      <c r="D26" s="465" t="s">
        <v>150</v>
      </c>
      <c r="G26" s="120" t="s">
        <v>406</v>
      </c>
      <c r="K26" s="463"/>
    </row>
    <row r="27">
      <c r="A27" s="466"/>
      <c r="B27" s="467"/>
      <c r="C27" s="467"/>
      <c r="D27" s="468"/>
      <c r="E27" s="228" t="s">
        <v>16</v>
      </c>
      <c r="F27" s="228" t="s">
        <v>407</v>
      </c>
    </row>
    <row r="28">
      <c r="A28" s="469">
        <v>0.0</v>
      </c>
      <c r="B28" s="470">
        <v>3044000.0</v>
      </c>
      <c r="C28" s="470" t="s">
        <v>257</v>
      </c>
      <c r="D28" s="470" t="s">
        <v>64</v>
      </c>
      <c r="E28" s="471">
        <v>203.0625</v>
      </c>
      <c r="F28" s="130" t="s">
        <v>51</v>
      </c>
      <c r="G28" s="472" t="s">
        <v>408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144</v>
      </c>
      <c r="D29" s="475" t="s">
        <v>95</v>
      </c>
      <c r="E29" s="471">
        <v>216.66666666666666</v>
      </c>
      <c r="F29" s="130" t="s">
        <v>51</v>
      </c>
      <c r="G29" s="472" t="s">
        <v>409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162</v>
      </c>
      <c r="D30" s="475" t="s">
        <v>64</v>
      </c>
      <c r="E30" s="471">
        <v>222.85763888888889</v>
      </c>
      <c r="F30" s="130" t="s">
        <v>51</v>
      </c>
      <c r="G30" s="472" t="s">
        <v>410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157</v>
      </c>
      <c r="D31" s="475" t="s">
        <v>64</v>
      </c>
      <c r="E31" s="471">
        <v>212.27777777777777</v>
      </c>
      <c r="F31" s="130" t="s">
        <v>51</v>
      </c>
      <c r="G31" s="472" t="s">
        <v>411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152</v>
      </c>
      <c r="D32" s="475" t="s">
        <v>64</v>
      </c>
      <c r="E32" s="471">
        <v>192.90972222222223</v>
      </c>
      <c r="F32" s="130" t="s">
        <v>51</v>
      </c>
      <c r="G32" s="472" t="s">
        <v>412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149</v>
      </c>
      <c r="D33" s="475" t="s">
        <v>64</v>
      </c>
      <c r="E33" s="471">
        <v>201.35069444444446</v>
      </c>
      <c r="F33" s="130" t="s">
        <v>51</v>
      </c>
      <c r="G33" s="472" t="s">
        <v>413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139</v>
      </c>
      <c r="D34" s="475" t="s">
        <v>64</v>
      </c>
      <c r="E34" s="471">
        <v>186.64930555555554</v>
      </c>
      <c r="F34" s="130" t="s">
        <v>51</v>
      </c>
      <c r="G34" s="472" t="s">
        <v>414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57</v>
      </c>
      <c r="D35" s="475" t="s">
        <v>64</v>
      </c>
      <c r="E35" s="471">
        <v>184.43055555555554</v>
      </c>
      <c r="F35" s="130" t="s">
        <v>51</v>
      </c>
      <c r="G35" s="472" t="s">
        <v>415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97</v>
      </c>
      <c r="D36" s="475" t="s">
        <v>64</v>
      </c>
      <c r="E36" s="471">
        <v>208.20833333333334</v>
      </c>
      <c r="F36" s="130" t="s">
        <v>51</v>
      </c>
      <c r="G36" s="472" t="s">
        <v>416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169</v>
      </c>
      <c r="D37" s="475" t="s">
        <v>64</v>
      </c>
      <c r="E37" s="471">
        <v>139.45486111111111</v>
      </c>
      <c r="F37" s="130" t="s">
        <v>417</v>
      </c>
      <c r="G37" s="472" t="s">
        <v>418</v>
      </c>
    </row>
    <row r="38">
      <c r="A38" s="476">
        <v>0.0</v>
      </c>
      <c r="B38" s="477">
        <v>3044000.0</v>
      </c>
      <c r="C38" s="477" t="s">
        <v>74</v>
      </c>
      <c r="D38" s="477" t="s">
        <v>64</v>
      </c>
      <c r="E38" s="478">
        <v>27.072916666666668</v>
      </c>
      <c r="F38" s="479" t="s">
        <v>419</v>
      </c>
      <c r="G38" s="472" t="s">
        <v>420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109</v>
      </c>
      <c r="D39" s="477" t="s">
        <v>64</v>
      </c>
      <c r="E39" s="478">
        <v>120.39236111111111</v>
      </c>
      <c r="F39" s="479" t="s">
        <v>421</v>
      </c>
      <c r="G39" s="472" t="s">
        <v>422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198</v>
      </c>
      <c r="D40" s="477" t="s">
        <v>64</v>
      </c>
      <c r="E40" s="478">
        <v>75.78819444444444</v>
      </c>
      <c r="F40" s="479" t="s">
        <v>423</v>
      </c>
      <c r="G40" s="472" t="s">
        <v>424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182</v>
      </c>
      <c r="D41" s="477" t="s">
        <v>64</v>
      </c>
      <c r="E41" s="478">
        <v>20.086805555555557</v>
      </c>
      <c r="F41" s="479" t="s">
        <v>425</v>
      </c>
      <c r="G41" s="472" t="s">
        <v>426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44"/>
      <c r="F46" s="44"/>
    </row>
    <row r="47">
      <c r="E47" s="44"/>
      <c r="F47" s="44"/>
    </row>
    <row r="48">
      <c r="E48" s="44"/>
      <c r="F48" s="44"/>
    </row>
    <row r="49">
      <c r="E49" s="44"/>
      <c r="F49" s="44"/>
    </row>
    <row r="50">
      <c r="E50" s="44"/>
      <c r="F50" s="44"/>
    </row>
    <row r="51">
      <c r="E51" s="44"/>
      <c r="F51" s="44"/>
    </row>
    <row r="52">
      <c r="E52" s="44"/>
      <c r="F52" s="44"/>
    </row>
    <row r="53">
      <c r="E53" s="44"/>
      <c r="F53" s="44"/>
    </row>
    <row r="54">
      <c r="E54" s="44"/>
      <c r="F54" s="44"/>
    </row>
    <row r="55">
      <c r="E55" s="44"/>
      <c r="F55" s="44"/>
    </row>
    <row r="56">
      <c r="E56" s="44"/>
      <c r="F56" s="44"/>
    </row>
    <row r="57">
      <c r="E57" s="44"/>
      <c r="F57" s="44"/>
    </row>
    <row r="58">
      <c r="E58" s="44"/>
      <c r="F58" s="44"/>
    </row>
    <row r="59">
      <c r="E59" s="44"/>
      <c r="F59" s="44"/>
    </row>
    <row r="60">
      <c r="E60" s="44"/>
      <c r="F60" s="44"/>
    </row>
    <row r="61">
      <c r="E61" s="44"/>
      <c r="F61" s="44"/>
    </row>
    <row r="62">
      <c r="E62" s="44"/>
      <c r="F62" s="44"/>
    </row>
    <row r="63">
      <c r="E63" s="44"/>
      <c r="F63" s="44"/>
    </row>
    <row r="64">
      <c r="E64" s="44"/>
      <c r="F64" s="44"/>
    </row>
    <row r="65">
      <c r="E65" s="44"/>
      <c r="F65" s="44"/>
    </row>
    <row r="66">
      <c r="E66" s="44"/>
      <c r="F66" s="44"/>
    </row>
    <row r="67">
      <c r="E67" s="44"/>
      <c r="F67" s="44"/>
    </row>
    <row r="68">
      <c r="E68" s="44"/>
      <c r="F68" s="44"/>
    </row>
    <row r="69">
      <c r="E69" s="44"/>
      <c r="F69" s="44"/>
    </row>
    <row r="70">
      <c r="E70" s="44"/>
      <c r="F70" s="44"/>
    </row>
    <row r="71">
      <c r="E71" s="44"/>
      <c r="F71" s="44"/>
    </row>
    <row r="72">
      <c r="E72" s="44"/>
      <c r="F72" s="44"/>
    </row>
    <row r="73">
      <c r="E73" s="44"/>
      <c r="F73" s="44"/>
    </row>
    <row r="74">
      <c r="E74" s="44"/>
      <c r="F74" s="44"/>
    </row>
    <row r="75">
      <c r="E75" s="44"/>
      <c r="F75" s="44"/>
    </row>
    <row r="76">
      <c r="E76" s="44"/>
      <c r="F76" s="44"/>
    </row>
    <row r="77">
      <c r="E77" s="44"/>
      <c r="F77" s="44"/>
    </row>
    <row r="78">
      <c r="E78" s="44"/>
      <c r="F78" s="44"/>
    </row>
    <row r="79">
      <c r="E79" s="44"/>
      <c r="F79" s="44"/>
    </row>
    <row r="80">
      <c r="E80" s="44"/>
      <c r="F80" s="44"/>
    </row>
    <row r="81">
      <c r="E81" s="44"/>
      <c r="F81" s="44"/>
    </row>
    <row r="82">
      <c r="E82" s="44"/>
      <c r="F82" s="44"/>
    </row>
    <row r="83">
      <c r="E83" s="44"/>
      <c r="F83" s="44"/>
    </row>
    <row r="84">
      <c r="E84" s="44"/>
      <c r="F84" s="44"/>
    </row>
    <row r="85">
      <c r="E85" s="44"/>
      <c r="F85" s="44"/>
    </row>
    <row r="86">
      <c r="E86" s="44"/>
      <c r="F86" s="44"/>
    </row>
    <row r="87">
      <c r="E87" s="44"/>
      <c r="F87" s="44"/>
    </row>
    <row r="88">
      <c r="E88" s="44"/>
      <c r="F88" s="44"/>
    </row>
    <row r="89">
      <c r="E89" s="44"/>
      <c r="F89" s="44"/>
    </row>
    <row r="90">
      <c r="E90" s="44"/>
      <c r="F90" s="44"/>
    </row>
    <row r="91">
      <c r="E91" s="44"/>
      <c r="F91" s="44"/>
    </row>
    <row r="92">
      <c r="E92" s="44"/>
      <c r="F92" s="44"/>
    </row>
    <row r="93">
      <c r="E93" s="44"/>
      <c r="F93" s="44"/>
    </row>
    <row r="94">
      <c r="E94" s="44"/>
      <c r="F94" s="44"/>
    </row>
    <row r="95">
      <c r="E95" s="44"/>
      <c r="F95" s="44"/>
    </row>
    <row r="96">
      <c r="E96" s="44"/>
      <c r="F96" s="44"/>
    </row>
    <row r="97">
      <c r="E97" s="44"/>
      <c r="F97" s="44"/>
    </row>
    <row r="98">
      <c r="E98" s="44"/>
      <c r="F98" s="44"/>
    </row>
    <row r="99">
      <c r="E99" s="44"/>
      <c r="F99" s="44"/>
    </row>
    <row r="100">
      <c r="E100" s="44"/>
      <c r="F100" s="44"/>
    </row>
    <row r="101">
      <c r="E101" s="44"/>
      <c r="F101" s="44"/>
    </row>
    <row r="102">
      <c r="E102" s="44"/>
      <c r="F102" s="44"/>
    </row>
    <row r="103">
      <c r="E103" s="44"/>
      <c r="F103" s="44"/>
    </row>
    <row r="104">
      <c r="E104" s="44"/>
      <c r="F104" s="44"/>
    </row>
    <row r="105">
      <c r="E105" s="44"/>
      <c r="F105" s="44"/>
    </row>
    <row r="106">
      <c r="E106" s="44"/>
      <c r="F106" s="44"/>
    </row>
    <row r="107">
      <c r="E107" s="44"/>
      <c r="F107" s="44"/>
    </row>
    <row r="108">
      <c r="E108" s="44"/>
      <c r="F108" s="44"/>
    </row>
    <row r="109">
      <c r="E109" s="44"/>
      <c r="F109" s="44"/>
    </row>
    <row r="110">
      <c r="E110" s="44"/>
      <c r="F110" s="44"/>
    </row>
    <row r="111">
      <c r="E111" s="44"/>
      <c r="F111" s="44"/>
    </row>
    <row r="112">
      <c r="E112" s="44"/>
      <c r="F112" s="44"/>
    </row>
    <row r="113">
      <c r="E113" s="44"/>
      <c r="F113" s="44"/>
    </row>
    <row r="114">
      <c r="E114" s="44"/>
      <c r="F114" s="44"/>
    </row>
    <row r="115">
      <c r="E115" s="44"/>
      <c r="F115" s="44"/>
    </row>
    <row r="116">
      <c r="E116" s="44"/>
      <c r="F116" s="44"/>
    </row>
    <row r="117">
      <c r="E117" s="44"/>
      <c r="F117" s="44"/>
    </row>
    <row r="118">
      <c r="E118" s="44"/>
      <c r="F118" s="44"/>
    </row>
    <row r="119">
      <c r="E119" s="44"/>
      <c r="F119" s="44"/>
    </row>
    <row r="120">
      <c r="E120" s="44"/>
      <c r="F120" s="44"/>
    </row>
    <row r="121">
      <c r="E121" s="44"/>
      <c r="F121" s="44"/>
    </row>
    <row r="122">
      <c r="E122" s="44"/>
      <c r="F122" s="44"/>
    </row>
    <row r="123">
      <c r="E123" s="44"/>
      <c r="F123" s="44"/>
    </row>
    <row r="124">
      <c r="E124" s="44"/>
      <c r="F124" s="44"/>
    </row>
    <row r="125">
      <c r="E125" s="44"/>
      <c r="F125" s="44"/>
    </row>
    <row r="126">
      <c r="E126" s="44"/>
      <c r="F126" s="44"/>
    </row>
    <row r="127">
      <c r="E127" s="44"/>
      <c r="F127" s="44"/>
    </row>
    <row r="128">
      <c r="E128" s="44"/>
      <c r="F128" s="44"/>
    </row>
    <row r="129">
      <c r="E129" s="44"/>
      <c r="F129" s="44"/>
    </row>
    <row r="130">
      <c r="E130" s="44"/>
      <c r="F130" s="44"/>
    </row>
    <row r="131">
      <c r="E131" s="44"/>
      <c r="F131" s="44"/>
    </row>
    <row r="132">
      <c r="E132" s="44"/>
      <c r="F132" s="44"/>
    </row>
    <row r="133">
      <c r="E133" s="44"/>
      <c r="F133" s="44"/>
    </row>
    <row r="134">
      <c r="E134" s="44"/>
      <c r="F134" s="44"/>
    </row>
    <row r="135">
      <c r="E135" s="44"/>
      <c r="F135" s="44"/>
    </row>
    <row r="136">
      <c r="E136" s="44"/>
      <c r="F136" s="44"/>
    </row>
    <row r="137">
      <c r="E137" s="44"/>
      <c r="F137" s="44"/>
    </row>
    <row r="138">
      <c r="E138" s="44"/>
      <c r="F138" s="44"/>
    </row>
    <row r="139">
      <c r="E139" s="44"/>
      <c r="F139" s="44"/>
    </row>
    <row r="140">
      <c r="E140" s="44"/>
      <c r="F140" s="44"/>
    </row>
    <row r="141">
      <c r="E141" s="44"/>
      <c r="F141" s="44"/>
    </row>
    <row r="142">
      <c r="E142" s="44"/>
      <c r="F142" s="44"/>
    </row>
    <row r="143">
      <c r="E143" s="44"/>
      <c r="F143" s="44"/>
    </row>
    <row r="144">
      <c r="E144" s="44"/>
      <c r="F144" s="44"/>
    </row>
    <row r="145">
      <c r="E145" s="44"/>
      <c r="F145" s="44"/>
    </row>
    <row r="146">
      <c r="E146" s="44"/>
      <c r="F146" s="44"/>
    </row>
    <row r="147">
      <c r="E147" s="44"/>
      <c r="F147" s="44"/>
    </row>
    <row r="148">
      <c r="E148" s="44"/>
      <c r="F148" s="44"/>
    </row>
    <row r="149">
      <c r="E149" s="44"/>
      <c r="F149" s="44"/>
    </row>
    <row r="150">
      <c r="E150" s="44"/>
      <c r="F150" s="44"/>
    </row>
    <row r="151">
      <c r="E151" s="44"/>
      <c r="F151" s="44"/>
    </row>
    <row r="152">
      <c r="E152" s="44"/>
      <c r="F152" s="44"/>
    </row>
    <row r="153">
      <c r="E153" s="44"/>
      <c r="F153" s="44"/>
    </row>
    <row r="154">
      <c r="E154" s="44"/>
      <c r="F154" s="44"/>
    </row>
    <row r="155">
      <c r="E155" s="44"/>
      <c r="F155" s="44"/>
    </row>
    <row r="156">
      <c r="E156" s="44"/>
      <c r="F156" s="44"/>
    </row>
    <row r="157">
      <c r="E157" s="44"/>
      <c r="F157" s="44"/>
    </row>
    <row r="158">
      <c r="E158" s="44"/>
      <c r="F158" s="44"/>
    </row>
    <row r="159">
      <c r="E159" s="44"/>
      <c r="F159" s="44"/>
    </row>
    <row r="160">
      <c r="E160" s="44"/>
      <c r="F160" s="44"/>
    </row>
    <row r="161">
      <c r="E161" s="44"/>
      <c r="F161" s="44"/>
    </row>
    <row r="162">
      <c r="E162" s="44"/>
      <c r="F162" s="44"/>
    </row>
    <row r="163">
      <c r="E163" s="44"/>
      <c r="F163" s="44"/>
    </row>
    <row r="164">
      <c r="E164" s="44"/>
      <c r="F164" s="44"/>
    </row>
    <row r="165">
      <c r="E165" s="44"/>
      <c r="F165" s="44"/>
    </row>
    <row r="166">
      <c r="E166" s="44"/>
      <c r="F166" s="44"/>
    </row>
    <row r="167">
      <c r="E167" s="44"/>
      <c r="F167" s="44"/>
    </row>
    <row r="168">
      <c r="E168" s="44"/>
      <c r="F168" s="44"/>
    </row>
    <row r="169">
      <c r="E169" s="44"/>
      <c r="F169" s="44"/>
    </row>
    <row r="170">
      <c r="E170" s="44"/>
      <c r="F170" s="44"/>
    </row>
    <row r="171">
      <c r="E171" s="44"/>
      <c r="F171" s="44"/>
    </row>
    <row r="172">
      <c r="E172" s="44"/>
      <c r="F172" s="44"/>
    </row>
    <row r="173">
      <c r="E173" s="44"/>
      <c r="F173" s="44"/>
    </row>
    <row r="174">
      <c r="E174" s="44"/>
      <c r="F174" s="44"/>
    </row>
    <row r="175">
      <c r="E175" s="44"/>
      <c r="F175" s="44"/>
    </row>
    <row r="176">
      <c r="E176" s="44"/>
      <c r="F176" s="44"/>
    </row>
    <row r="177">
      <c r="E177" s="44"/>
      <c r="F177" s="44"/>
    </row>
    <row r="178">
      <c r="E178" s="44"/>
      <c r="F178" s="44"/>
    </row>
    <row r="179">
      <c r="E179" s="44"/>
      <c r="F179" s="44"/>
    </row>
    <row r="180">
      <c r="E180" s="44"/>
      <c r="F180" s="44"/>
    </row>
    <row r="181">
      <c r="E181" s="44"/>
      <c r="F181" s="44"/>
    </row>
    <row r="182">
      <c r="E182" s="44"/>
      <c r="F182" s="44"/>
    </row>
    <row r="183">
      <c r="E183" s="44"/>
      <c r="F183" s="44"/>
    </row>
    <row r="184">
      <c r="E184" s="44"/>
      <c r="F184" s="44"/>
    </row>
    <row r="185">
      <c r="E185" s="44"/>
      <c r="F185" s="44"/>
    </row>
    <row r="186">
      <c r="E186" s="44"/>
      <c r="F186" s="44"/>
    </row>
    <row r="187">
      <c r="E187" s="44"/>
      <c r="F187" s="44"/>
    </row>
    <row r="188">
      <c r="E188" s="44"/>
      <c r="F188" s="44"/>
    </row>
    <row r="189">
      <c r="E189" s="44"/>
      <c r="F189" s="44"/>
    </row>
    <row r="190">
      <c r="E190" s="44"/>
      <c r="F190" s="44"/>
    </row>
    <row r="191">
      <c r="E191" s="44"/>
      <c r="F191" s="44"/>
    </row>
    <row r="192">
      <c r="E192" s="44"/>
      <c r="F192" s="44"/>
    </row>
    <row r="193">
      <c r="E193" s="44"/>
      <c r="F193" s="44"/>
    </row>
    <row r="194">
      <c r="E194" s="44"/>
      <c r="F194" s="44"/>
    </row>
    <row r="195">
      <c r="E195" s="44"/>
      <c r="F195" s="44"/>
    </row>
    <row r="196">
      <c r="E196" s="44"/>
      <c r="F196" s="44"/>
    </row>
    <row r="197">
      <c r="E197" s="44"/>
      <c r="F197" s="44"/>
    </row>
    <row r="198">
      <c r="E198" s="44"/>
      <c r="F198" s="44"/>
    </row>
    <row r="199">
      <c r="E199" s="44"/>
      <c r="F199" s="44"/>
    </row>
    <row r="200">
      <c r="E200" s="44"/>
      <c r="F200" s="44"/>
    </row>
    <row r="201">
      <c r="E201" s="44"/>
      <c r="F201" s="44"/>
    </row>
    <row r="202">
      <c r="E202" s="44"/>
      <c r="F202" s="44"/>
    </row>
    <row r="203">
      <c r="E203" s="44"/>
      <c r="F203" s="44"/>
    </row>
    <row r="204">
      <c r="E204" s="44"/>
      <c r="F204" s="44"/>
    </row>
    <row r="205">
      <c r="E205" s="44"/>
      <c r="F205" s="44"/>
    </row>
    <row r="206">
      <c r="E206" s="44"/>
      <c r="F206" s="44"/>
    </row>
    <row r="207">
      <c r="E207" s="44"/>
      <c r="F207" s="44"/>
    </row>
    <row r="208">
      <c r="E208" s="44"/>
      <c r="F208" s="44"/>
    </row>
    <row r="209">
      <c r="E209" s="44"/>
      <c r="F209" s="44"/>
    </row>
    <row r="210">
      <c r="E210" s="44"/>
      <c r="F210" s="44"/>
    </row>
    <row r="211">
      <c r="E211" s="44"/>
      <c r="F211" s="44"/>
    </row>
    <row r="212">
      <c r="E212" s="44"/>
      <c r="F212" s="44"/>
    </row>
    <row r="213">
      <c r="E213" s="44"/>
      <c r="F213" s="44"/>
    </row>
    <row r="214">
      <c r="E214" s="44"/>
      <c r="F214" s="44"/>
    </row>
    <row r="215">
      <c r="E215" s="44"/>
      <c r="F215" s="44"/>
    </row>
    <row r="216">
      <c r="E216" s="44"/>
      <c r="F216" s="44"/>
    </row>
    <row r="217">
      <c r="E217" s="44"/>
      <c r="F217" s="44"/>
    </row>
    <row r="218">
      <c r="E218" s="44"/>
      <c r="F218" s="44"/>
    </row>
    <row r="219">
      <c r="E219" s="44"/>
      <c r="F219" s="44"/>
    </row>
    <row r="220">
      <c r="E220" s="44"/>
      <c r="F220" s="44"/>
    </row>
    <row r="221">
      <c r="E221" s="44"/>
      <c r="F221" s="44"/>
    </row>
    <row r="222">
      <c r="E222" s="44"/>
      <c r="F222" s="44"/>
    </row>
    <row r="223">
      <c r="E223" s="44"/>
      <c r="F223" s="44"/>
    </row>
    <row r="224">
      <c r="E224" s="44"/>
      <c r="F224" s="44"/>
    </row>
    <row r="225">
      <c r="E225" s="44"/>
      <c r="F225" s="44"/>
    </row>
    <row r="226">
      <c r="E226" s="44"/>
      <c r="F226" s="44"/>
    </row>
    <row r="227">
      <c r="E227" s="44"/>
      <c r="F227" s="44"/>
    </row>
    <row r="228">
      <c r="E228" s="44"/>
      <c r="F228" s="44"/>
    </row>
    <row r="229">
      <c r="E229" s="44"/>
      <c r="F229" s="44"/>
    </row>
    <row r="230">
      <c r="E230" s="44"/>
      <c r="F230" s="44"/>
    </row>
    <row r="231">
      <c r="E231" s="44"/>
      <c r="F231" s="44"/>
    </row>
    <row r="232">
      <c r="E232" s="44"/>
      <c r="F232" s="44"/>
    </row>
    <row r="233">
      <c r="E233" s="44"/>
      <c r="F233" s="44"/>
    </row>
    <row r="234">
      <c r="E234" s="44"/>
      <c r="F234" s="44"/>
    </row>
    <row r="235">
      <c r="E235" s="44"/>
      <c r="F235" s="44"/>
    </row>
    <row r="236">
      <c r="E236" s="44"/>
      <c r="F236" s="44"/>
    </row>
    <row r="237">
      <c r="E237" s="44"/>
      <c r="F237" s="44"/>
    </row>
    <row r="238">
      <c r="E238" s="44"/>
      <c r="F238" s="44"/>
    </row>
    <row r="239">
      <c r="E239" s="44"/>
      <c r="F239" s="44"/>
    </row>
    <row r="240">
      <c r="E240" s="44"/>
      <c r="F240" s="44"/>
    </row>
    <row r="241">
      <c r="E241" s="44"/>
      <c r="F241" s="44"/>
    </row>
    <row r="242">
      <c r="E242" s="44"/>
      <c r="F242" s="44"/>
    </row>
    <row r="243">
      <c r="E243" s="44"/>
      <c r="F243" s="44"/>
    </row>
    <row r="244">
      <c r="E244" s="44"/>
      <c r="F244" s="44"/>
    </row>
    <row r="245">
      <c r="E245" s="44"/>
      <c r="F245" s="44"/>
    </row>
    <row r="246">
      <c r="E246" s="44"/>
      <c r="F246" s="44"/>
    </row>
    <row r="247">
      <c r="E247" s="44"/>
      <c r="F247" s="44"/>
    </row>
    <row r="248">
      <c r="E248" s="44"/>
      <c r="F248" s="44"/>
    </row>
    <row r="249">
      <c r="E249" s="44"/>
      <c r="F249" s="44"/>
    </row>
    <row r="250">
      <c r="E250" s="44"/>
      <c r="F250" s="44"/>
    </row>
    <row r="251">
      <c r="E251" s="44"/>
      <c r="F251" s="44"/>
    </row>
    <row r="252">
      <c r="E252" s="44"/>
      <c r="F252" s="44"/>
    </row>
    <row r="253">
      <c r="E253" s="44"/>
      <c r="F253" s="44"/>
    </row>
    <row r="254">
      <c r="E254" s="44"/>
      <c r="F254" s="44"/>
    </row>
    <row r="255">
      <c r="E255" s="44"/>
      <c r="F255" s="44"/>
    </row>
    <row r="256">
      <c r="E256" s="44"/>
      <c r="F256" s="44"/>
    </row>
    <row r="257">
      <c r="E257" s="44"/>
      <c r="F257" s="44"/>
    </row>
    <row r="258">
      <c r="E258" s="44"/>
      <c r="F258" s="44"/>
    </row>
    <row r="259">
      <c r="E259" s="44"/>
      <c r="F259" s="44"/>
    </row>
    <row r="260">
      <c r="E260" s="44"/>
      <c r="F260" s="44"/>
    </row>
    <row r="261">
      <c r="E261" s="44"/>
      <c r="F261" s="44"/>
    </row>
    <row r="262">
      <c r="E262" s="44"/>
      <c r="F262" s="44"/>
    </row>
    <row r="263">
      <c r="E263" s="44"/>
      <c r="F263" s="44"/>
    </row>
    <row r="264">
      <c r="E264" s="44"/>
      <c r="F264" s="44"/>
    </row>
    <row r="265">
      <c r="E265" s="44"/>
      <c r="F265" s="44"/>
    </row>
    <row r="266">
      <c r="E266" s="44"/>
      <c r="F266" s="44"/>
    </row>
    <row r="267">
      <c r="E267" s="44"/>
      <c r="F267" s="44"/>
    </row>
    <row r="268">
      <c r="E268" s="44"/>
      <c r="F268" s="44"/>
    </row>
    <row r="269">
      <c r="E269" s="44"/>
      <c r="F269" s="44"/>
    </row>
    <row r="270">
      <c r="E270" s="44"/>
      <c r="F270" s="44"/>
    </row>
    <row r="271">
      <c r="E271" s="44"/>
      <c r="F271" s="44"/>
    </row>
    <row r="272">
      <c r="E272" s="44"/>
      <c r="F272" s="44"/>
    </row>
    <row r="273">
      <c r="E273" s="44"/>
      <c r="F273" s="44"/>
    </row>
    <row r="274">
      <c r="E274" s="44"/>
      <c r="F274" s="44"/>
    </row>
    <row r="275">
      <c r="E275" s="44"/>
      <c r="F275" s="44"/>
    </row>
    <row r="276">
      <c r="E276" s="44"/>
      <c r="F276" s="44"/>
    </row>
    <row r="277">
      <c r="E277" s="44"/>
      <c r="F277" s="44"/>
    </row>
    <row r="278">
      <c r="E278" s="44"/>
      <c r="F278" s="44"/>
    </row>
    <row r="279">
      <c r="E279" s="44"/>
      <c r="F279" s="44"/>
    </row>
    <row r="280">
      <c r="E280" s="44"/>
      <c r="F280" s="44"/>
    </row>
    <row r="281">
      <c r="E281" s="44"/>
      <c r="F281" s="44"/>
    </row>
    <row r="282">
      <c r="E282" s="44"/>
      <c r="F282" s="44"/>
    </row>
    <row r="283">
      <c r="E283" s="44"/>
      <c r="F283" s="44"/>
    </row>
    <row r="284">
      <c r="E284" s="44"/>
      <c r="F284" s="44"/>
    </row>
    <row r="285">
      <c r="E285" s="44"/>
      <c r="F285" s="44"/>
    </row>
    <row r="286">
      <c r="E286" s="44"/>
      <c r="F286" s="44"/>
    </row>
    <row r="287">
      <c r="E287" s="44"/>
      <c r="F287" s="44"/>
    </row>
    <row r="288">
      <c r="E288" s="44"/>
      <c r="F288" s="44"/>
    </row>
    <row r="289">
      <c r="E289" s="44"/>
      <c r="F289" s="44"/>
    </row>
    <row r="290">
      <c r="E290" s="44"/>
      <c r="F290" s="44"/>
    </row>
    <row r="291">
      <c r="E291" s="44"/>
      <c r="F291" s="44"/>
    </row>
    <row r="292">
      <c r="E292" s="44"/>
      <c r="F292" s="44"/>
    </row>
    <row r="293">
      <c r="E293" s="44"/>
      <c r="F293" s="44"/>
    </row>
    <row r="294">
      <c r="E294" s="44"/>
      <c r="F294" s="44"/>
    </row>
    <row r="295">
      <c r="E295" s="44"/>
      <c r="F295" s="44"/>
    </row>
    <row r="296">
      <c r="E296" s="44"/>
      <c r="F296" s="44"/>
    </row>
    <row r="297">
      <c r="E297" s="44"/>
      <c r="F297" s="44"/>
    </row>
    <row r="298">
      <c r="E298" s="44"/>
      <c r="F298" s="44"/>
    </row>
    <row r="299">
      <c r="E299" s="44"/>
      <c r="F299" s="44"/>
    </row>
    <row r="300">
      <c r="E300" s="44"/>
      <c r="F300" s="44"/>
    </row>
    <row r="301">
      <c r="E301" s="44"/>
      <c r="F301" s="44"/>
    </row>
    <row r="302">
      <c r="E302" s="44"/>
      <c r="F302" s="44"/>
    </row>
    <row r="303">
      <c r="E303" s="44"/>
      <c r="F303" s="44"/>
    </row>
    <row r="304">
      <c r="E304" s="44"/>
      <c r="F304" s="44"/>
    </row>
    <row r="305">
      <c r="E305" s="44"/>
      <c r="F305" s="44"/>
    </row>
    <row r="306">
      <c r="E306" s="44"/>
      <c r="F306" s="44"/>
    </row>
    <row r="307">
      <c r="E307" s="44"/>
      <c r="F307" s="44"/>
    </row>
    <row r="308">
      <c r="E308" s="44"/>
      <c r="F308" s="44"/>
    </row>
    <row r="309">
      <c r="E309" s="44"/>
      <c r="F309" s="44"/>
    </row>
    <row r="310">
      <c r="E310" s="44"/>
      <c r="F310" s="44"/>
    </row>
    <row r="311">
      <c r="E311" s="44"/>
      <c r="F311" s="44"/>
    </row>
    <row r="312">
      <c r="E312" s="44"/>
      <c r="F312" s="44"/>
    </row>
    <row r="313">
      <c r="E313" s="44"/>
      <c r="F313" s="44"/>
    </row>
    <row r="314">
      <c r="E314" s="44"/>
      <c r="F314" s="44"/>
    </row>
    <row r="315">
      <c r="E315" s="44"/>
      <c r="F315" s="44"/>
    </row>
    <row r="316">
      <c r="E316" s="44"/>
      <c r="F316" s="44"/>
    </row>
    <row r="317">
      <c r="E317" s="44"/>
      <c r="F317" s="44"/>
    </row>
    <row r="318">
      <c r="E318" s="44"/>
      <c r="F318" s="44"/>
    </row>
    <row r="319">
      <c r="E319" s="44"/>
      <c r="F319" s="44"/>
    </row>
    <row r="320">
      <c r="E320" s="44"/>
      <c r="F320" s="44"/>
    </row>
    <row r="321">
      <c r="E321" s="44"/>
      <c r="F321" s="44"/>
    </row>
    <row r="322">
      <c r="E322" s="44"/>
      <c r="F322" s="44"/>
    </row>
    <row r="323">
      <c r="E323" s="44"/>
      <c r="F323" s="44"/>
    </row>
    <row r="324">
      <c r="E324" s="44"/>
      <c r="F324" s="44"/>
    </row>
    <row r="325">
      <c r="E325" s="44"/>
      <c r="F325" s="44"/>
    </row>
    <row r="326">
      <c r="E326" s="44"/>
      <c r="F326" s="44"/>
    </row>
    <row r="327">
      <c r="E327" s="44"/>
      <c r="F327" s="44"/>
    </row>
    <row r="328">
      <c r="E328" s="44"/>
      <c r="F328" s="44"/>
    </row>
    <row r="329">
      <c r="E329" s="44"/>
      <c r="F329" s="44"/>
    </row>
    <row r="330">
      <c r="E330" s="44"/>
      <c r="F330" s="44"/>
    </row>
    <row r="331">
      <c r="E331" s="44"/>
      <c r="F331" s="44"/>
    </row>
    <row r="332">
      <c r="E332" s="44"/>
      <c r="F332" s="44"/>
    </row>
    <row r="333">
      <c r="E333" s="44"/>
      <c r="F333" s="44"/>
    </row>
    <row r="334">
      <c r="E334" s="44"/>
      <c r="F334" s="44"/>
    </row>
    <row r="335">
      <c r="E335" s="44"/>
      <c r="F335" s="44"/>
    </row>
    <row r="336">
      <c r="E336" s="44"/>
      <c r="F336" s="44"/>
    </row>
    <row r="337">
      <c r="E337" s="44"/>
      <c r="F337" s="44"/>
    </row>
    <row r="338">
      <c r="E338" s="44"/>
      <c r="F338" s="44"/>
    </row>
    <row r="339">
      <c r="E339" s="44"/>
      <c r="F339" s="44"/>
    </row>
    <row r="340">
      <c r="E340" s="44"/>
      <c r="F340" s="44"/>
    </row>
    <row r="341">
      <c r="E341" s="44"/>
      <c r="F341" s="44"/>
    </row>
    <row r="342">
      <c r="E342" s="44"/>
      <c r="F342" s="44"/>
    </row>
    <row r="343">
      <c r="E343" s="44"/>
      <c r="F343" s="44"/>
    </row>
    <row r="344">
      <c r="E344" s="44"/>
      <c r="F344" s="44"/>
    </row>
    <row r="345">
      <c r="E345" s="44"/>
      <c r="F345" s="44"/>
    </row>
    <row r="346">
      <c r="E346" s="44"/>
      <c r="F346" s="44"/>
    </row>
    <row r="347">
      <c r="E347" s="44"/>
      <c r="F347" s="44"/>
    </row>
    <row r="348">
      <c r="E348" s="44"/>
      <c r="F348" s="44"/>
    </row>
    <row r="349">
      <c r="E349" s="44"/>
      <c r="F349" s="44"/>
    </row>
    <row r="350">
      <c r="E350" s="44"/>
      <c r="F350" s="44"/>
    </row>
    <row r="351">
      <c r="E351" s="44"/>
      <c r="F351" s="44"/>
    </row>
    <row r="352">
      <c r="E352" s="44"/>
      <c r="F352" s="44"/>
    </row>
    <row r="353">
      <c r="E353" s="44"/>
      <c r="F353" s="44"/>
    </row>
    <row r="354">
      <c r="E354" s="44"/>
      <c r="F354" s="44"/>
    </row>
    <row r="355">
      <c r="E355" s="44"/>
      <c r="F355" s="44"/>
    </row>
    <row r="356">
      <c r="E356" s="44"/>
      <c r="F356" s="44"/>
    </row>
    <row r="357">
      <c r="E357" s="44"/>
      <c r="F357" s="44"/>
    </row>
    <row r="358">
      <c r="E358" s="44"/>
      <c r="F358" s="44"/>
    </row>
    <row r="359">
      <c r="E359" s="44"/>
      <c r="F359" s="44"/>
    </row>
    <row r="360">
      <c r="E360" s="44"/>
      <c r="F360" s="44"/>
    </row>
    <row r="361">
      <c r="E361" s="44"/>
      <c r="F361" s="44"/>
    </row>
    <row r="362">
      <c r="E362" s="44"/>
      <c r="F362" s="44"/>
    </row>
    <row r="363">
      <c r="E363" s="44"/>
      <c r="F363" s="44"/>
    </row>
    <row r="364">
      <c r="E364" s="44"/>
      <c r="F364" s="44"/>
    </row>
    <row r="365">
      <c r="E365" s="44"/>
      <c r="F365" s="44"/>
    </row>
    <row r="366">
      <c r="E366" s="44"/>
      <c r="F366" s="44"/>
    </row>
    <row r="367">
      <c r="E367" s="44"/>
      <c r="F367" s="44"/>
    </row>
    <row r="368">
      <c r="E368" s="44"/>
      <c r="F368" s="44"/>
    </row>
    <row r="369">
      <c r="E369" s="44"/>
      <c r="F369" s="44"/>
    </row>
    <row r="370">
      <c r="E370" s="44"/>
      <c r="F370" s="44"/>
    </row>
    <row r="371">
      <c r="E371" s="44"/>
      <c r="F371" s="44"/>
    </row>
    <row r="372">
      <c r="E372" s="44"/>
      <c r="F372" s="44"/>
    </row>
    <row r="373">
      <c r="E373" s="44"/>
      <c r="F373" s="44"/>
    </row>
    <row r="374">
      <c r="E374" s="44"/>
      <c r="F374" s="44"/>
    </row>
    <row r="375">
      <c r="E375" s="44"/>
      <c r="F375" s="44"/>
    </row>
    <row r="376">
      <c r="E376" s="44"/>
      <c r="F376" s="44"/>
    </row>
    <row r="377">
      <c r="E377" s="44"/>
      <c r="F377" s="44"/>
    </row>
    <row r="378">
      <c r="E378" s="44"/>
      <c r="F378" s="44"/>
    </row>
    <row r="379">
      <c r="E379" s="44"/>
      <c r="F379" s="44"/>
    </row>
    <row r="380">
      <c r="E380" s="44"/>
      <c r="F380" s="44"/>
    </row>
    <row r="381">
      <c r="E381" s="44"/>
      <c r="F381" s="44"/>
    </row>
    <row r="382">
      <c r="E382" s="44"/>
      <c r="F382" s="44"/>
    </row>
    <row r="383">
      <c r="E383" s="44"/>
      <c r="F383" s="44"/>
    </row>
    <row r="384">
      <c r="E384" s="44"/>
      <c r="F384" s="44"/>
    </row>
    <row r="385">
      <c r="E385" s="44"/>
      <c r="F385" s="44"/>
    </row>
    <row r="386">
      <c r="E386" s="44"/>
      <c r="F386" s="44"/>
    </row>
    <row r="387">
      <c r="E387" s="44"/>
      <c r="F387" s="44"/>
    </row>
    <row r="388">
      <c r="E388" s="44"/>
      <c r="F388" s="44"/>
    </row>
    <row r="389">
      <c r="E389" s="44"/>
      <c r="F389" s="44"/>
    </row>
    <row r="390">
      <c r="E390" s="44"/>
      <c r="F390" s="44"/>
    </row>
    <row r="391">
      <c r="E391" s="44"/>
      <c r="F391" s="44"/>
    </row>
    <row r="392">
      <c r="E392" s="44"/>
      <c r="F392" s="44"/>
    </row>
    <row r="393">
      <c r="E393" s="44"/>
      <c r="F393" s="44"/>
    </row>
    <row r="394">
      <c r="E394" s="44"/>
      <c r="F394" s="44"/>
    </row>
    <row r="395">
      <c r="E395" s="44"/>
      <c r="F395" s="44"/>
    </row>
    <row r="396">
      <c r="E396" s="44"/>
      <c r="F396" s="44"/>
    </row>
    <row r="397">
      <c r="E397" s="44"/>
      <c r="F397" s="44"/>
    </row>
    <row r="398">
      <c r="E398" s="44"/>
      <c r="F398" s="44"/>
    </row>
    <row r="399">
      <c r="E399" s="44"/>
      <c r="F399" s="44"/>
    </row>
    <row r="400">
      <c r="E400" s="44"/>
      <c r="F400" s="44"/>
    </row>
    <row r="401">
      <c r="E401" s="44"/>
      <c r="F401" s="44"/>
    </row>
    <row r="402">
      <c r="E402" s="44"/>
      <c r="F402" s="44"/>
    </row>
    <row r="403">
      <c r="E403" s="44"/>
      <c r="F403" s="44"/>
    </row>
    <row r="404">
      <c r="E404" s="44"/>
      <c r="F404" s="44"/>
    </row>
    <row r="405">
      <c r="E405" s="44"/>
      <c r="F405" s="44"/>
    </row>
    <row r="406">
      <c r="E406" s="44"/>
      <c r="F406" s="44"/>
    </row>
    <row r="407">
      <c r="E407" s="44"/>
      <c r="F407" s="44"/>
    </row>
    <row r="408">
      <c r="E408" s="44"/>
      <c r="F408" s="44"/>
    </row>
    <row r="409">
      <c r="E409" s="44"/>
      <c r="F409" s="44"/>
    </row>
    <row r="410">
      <c r="E410" s="44"/>
      <c r="F410" s="44"/>
    </row>
    <row r="411">
      <c r="E411" s="44"/>
      <c r="F411" s="44"/>
    </row>
    <row r="412">
      <c r="E412" s="44"/>
      <c r="F412" s="44"/>
    </row>
    <row r="413">
      <c r="E413" s="44"/>
      <c r="F413" s="44"/>
    </row>
    <row r="414">
      <c r="E414" s="44"/>
      <c r="F414" s="44"/>
    </row>
    <row r="415">
      <c r="E415" s="44"/>
      <c r="F415" s="44"/>
    </row>
    <row r="416">
      <c r="E416" s="44"/>
      <c r="F416" s="44"/>
    </row>
    <row r="417">
      <c r="E417" s="44"/>
      <c r="F417" s="44"/>
    </row>
    <row r="418">
      <c r="E418" s="44"/>
      <c r="F418" s="44"/>
    </row>
    <row r="419">
      <c r="E419" s="44"/>
      <c r="F419" s="44"/>
    </row>
    <row r="420">
      <c r="E420" s="44"/>
      <c r="F420" s="44"/>
    </row>
    <row r="421">
      <c r="E421" s="44"/>
      <c r="F421" s="44"/>
    </row>
    <row r="422">
      <c r="E422" s="44"/>
      <c r="F422" s="44"/>
    </row>
    <row r="423">
      <c r="E423" s="44"/>
      <c r="F423" s="44"/>
    </row>
    <row r="424">
      <c r="E424" s="44"/>
      <c r="F424" s="44"/>
    </row>
    <row r="425">
      <c r="E425" s="44"/>
      <c r="F425" s="44"/>
    </row>
    <row r="426">
      <c r="E426" s="44"/>
      <c r="F426" s="44"/>
    </row>
    <row r="427">
      <c r="E427" s="44"/>
      <c r="F427" s="44"/>
    </row>
    <row r="428">
      <c r="E428" s="44"/>
      <c r="F428" s="44"/>
    </row>
    <row r="429">
      <c r="E429" s="44"/>
      <c r="F429" s="44"/>
    </row>
    <row r="430">
      <c r="E430" s="44"/>
      <c r="F430" s="44"/>
    </row>
    <row r="431">
      <c r="E431" s="44"/>
      <c r="F431" s="44"/>
    </row>
    <row r="432">
      <c r="E432" s="44"/>
      <c r="F432" s="44"/>
    </row>
    <row r="433">
      <c r="E433" s="44"/>
      <c r="F433" s="44"/>
    </row>
    <row r="434">
      <c r="E434" s="44"/>
      <c r="F434" s="44"/>
    </row>
    <row r="435">
      <c r="E435" s="44"/>
      <c r="F435" s="44"/>
    </row>
    <row r="436">
      <c r="E436" s="44"/>
      <c r="F436" s="44"/>
    </row>
    <row r="437">
      <c r="E437" s="44"/>
      <c r="F437" s="44"/>
    </row>
    <row r="438">
      <c r="E438" s="44"/>
      <c r="F438" s="44"/>
    </row>
    <row r="439">
      <c r="E439" s="44"/>
      <c r="F439" s="44"/>
    </row>
    <row r="440">
      <c r="E440" s="44"/>
      <c r="F440" s="44"/>
    </row>
    <row r="441">
      <c r="E441" s="44"/>
      <c r="F441" s="44"/>
    </row>
    <row r="442">
      <c r="E442" s="44"/>
      <c r="F442" s="44"/>
    </row>
    <row r="443">
      <c r="E443" s="44"/>
      <c r="F443" s="44"/>
    </row>
    <row r="444">
      <c r="E444" s="44"/>
      <c r="F444" s="44"/>
    </row>
    <row r="445">
      <c r="E445" s="44"/>
      <c r="F445" s="44"/>
    </row>
    <row r="446">
      <c r="E446" s="44"/>
      <c r="F446" s="44"/>
    </row>
    <row r="447">
      <c r="E447" s="44"/>
      <c r="F447" s="44"/>
    </row>
    <row r="448">
      <c r="E448" s="44"/>
      <c r="F448" s="44"/>
    </row>
    <row r="449">
      <c r="E449" s="44"/>
      <c r="F449" s="44"/>
    </row>
    <row r="450">
      <c r="E450" s="44"/>
      <c r="F450" s="44"/>
    </row>
    <row r="451">
      <c r="E451" s="44"/>
      <c r="F451" s="44"/>
    </row>
    <row r="452">
      <c r="E452" s="44"/>
      <c r="F452" s="44"/>
    </row>
    <row r="453">
      <c r="E453" s="44"/>
      <c r="F453" s="44"/>
    </row>
    <row r="454">
      <c r="E454" s="44"/>
      <c r="F454" s="44"/>
    </row>
    <row r="455">
      <c r="E455" s="44"/>
      <c r="F455" s="44"/>
    </row>
    <row r="456">
      <c r="E456" s="44"/>
      <c r="F456" s="44"/>
    </row>
    <row r="457">
      <c r="E457" s="44"/>
      <c r="F457" s="44"/>
    </row>
    <row r="458">
      <c r="E458" s="44"/>
      <c r="F458" s="44"/>
    </row>
    <row r="459">
      <c r="E459" s="44"/>
      <c r="F459" s="44"/>
    </row>
    <row r="460">
      <c r="E460" s="44"/>
      <c r="F460" s="44"/>
    </row>
    <row r="461">
      <c r="E461" s="44"/>
      <c r="F461" s="44"/>
    </row>
    <row r="462">
      <c r="E462" s="44"/>
      <c r="F462" s="44"/>
    </row>
    <row r="463">
      <c r="E463" s="44"/>
      <c r="F463" s="44"/>
    </row>
    <row r="464">
      <c r="E464" s="44"/>
      <c r="F464" s="44"/>
    </row>
    <row r="465">
      <c r="E465" s="44"/>
      <c r="F465" s="44"/>
    </row>
    <row r="466">
      <c r="E466" s="44"/>
      <c r="F466" s="44"/>
    </row>
    <row r="467">
      <c r="E467" s="44"/>
      <c r="F467" s="44"/>
    </row>
    <row r="468">
      <c r="E468" s="44"/>
      <c r="F468" s="44"/>
    </row>
    <row r="469">
      <c r="E469" s="44"/>
      <c r="F469" s="44"/>
    </row>
    <row r="470">
      <c r="E470" s="44"/>
      <c r="F470" s="44"/>
    </row>
    <row r="471">
      <c r="E471" s="44"/>
      <c r="F471" s="44"/>
    </row>
    <row r="472">
      <c r="E472" s="44"/>
      <c r="F472" s="44"/>
    </row>
    <row r="473">
      <c r="E473" s="44"/>
      <c r="F473" s="44"/>
    </row>
    <row r="474">
      <c r="E474" s="44"/>
      <c r="F474" s="44"/>
    </row>
    <row r="475">
      <c r="E475" s="44"/>
      <c r="F475" s="44"/>
    </row>
    <row r="476">
      <c r="E476" s="44"/>
      <c r="F476" s="44"/>
    </row>
    <row r="477">
      <c r="E477" s="44"/>
      <c r="F477" s="44"/>
    </row>
    <row r="478">
      <c r="E478" s="44"/>
      <c r="F478" s="44"/>
    </row>
    <row r="479">
      <c r="E479" s="44"/>
      <c r="F479" s="44"/>
    </row>
    <row r="480">
      <c r="E480" s="44"/>
      <c r="F480" s="44"/>
    </row>
    <row r="481">
      <c r="E481" s="44"/>
      <c r="F481" s="44"/>
    </row>
    <row r="482">
      <c r="E482" s="44"/>
      <c r="F482" s="44"/>
    </row>
    <row r="483">
      <c r="E483" s="44"/>
      <c r="F483" s="44"/>
    </row>
    <row r="484">
      <c r="E484" s="44"/>
      <c r="F484" s="44"/>
    </row>
    <row r="485">
      <c r="E485" s="44"/>
      <c r="F485" s="44"/>
    </row>
    <row r="486">
      <c r="E486" s="44"/>
      <c r="F486" s="44"/>
    </row>
    <row r="487">
      <c r="E487" s="44"/>
      <c r="F487" s="44"/>
    </row>
    <row r="488">
      <c r="E488" s="44"/>
      <c r="F488" s="44"/>
    </row>
    <row r="489">
      <c r="E489" s="44"/>
      <c r="F489" s="44"/>
    </row>
    <row r="490">
      <c r="E490" s="44"/>
      <c r="F490" s="44"/>
    </row>
    <row r="491">
      <c r="E491" s="44"/>
      <c r="F491" s="44"/>
    </row>
    <row r="492">
      <c r="E492" s="44"/>
      <c r="F492" s="44"/>
    </row>
    <row r="493">
      <c r="E493" s="44"/>
      <c r="F493" s="44"/>
    </row>
    <row r="494">
      <c r="E494" s="44"/>
      <c r="F494" s="44"/>
    </row>
    <row r="495">
      <c r="E495" s="44"/>
      <c r="F495" s="44"/>
    </row>
    <row r="496">
      <c r="E496" s="44"/>
      <c r="F496" s="44"/>
    </row>
    <row r="497">
      <c r="E497" s="44"/>
      <c r="F497" s="44"/>
    </row>
    <row r="498">
      <c r="E498" s="44"/>
      <c r="F498" s="44"/>
    </row>
    <row r="499">
      <c r="E499" s="44"/>
      <c r="F499" s="44"/>
    </row>
    <row r="500">
      <c r="E500" s="44"/>
      <c r="F500" s="44"/>
    </row>
    <row r="501">
      <c r="E501" s="44"/>
      <c r="F501" s="44"/>
    </row>
    <row r="502">
      <c r="E502" s="44"/>
      <c r="F502" s="44"/>
    </row>
    <row r="503">
      <c r="E503" s="44"/>
      <c r="F503" s="44"/>
    </row>
    <row r="504">
      <c r="E504" s="44"/>
      <c r="F504" s="44"/>
    </row>
    <row r="505">
      <c r="E505" s="44"/>
      <c r="F505" s="44"/>
    </row>
    <row r="506">
      <c r="E506" s="44"/>
      <c r="F506" s="44"/>
    </row>
    <row r="507">
      <c r="E507" s="44"/>
      <c r="F507" s="44"/>
    </row>
    <row r="508">
      <c r="E508" s="44"/>
      <c r="F508" s="44"/>
    </row>
    <row r="509">
      <c r="E509" s="44"/>
      <c r="F509" s="44"/>
    </row>
    <row r="510">
      <c r="E510" s="44"/>
      <c r="F510" s="44"/>
    </row>
    <row r="511">
      <c r="E511" s="44"/>
      <c r="F511" s="44"/>
    </row>
    <row r="512">
      <c r="E512" s="44"/>
      <c r="F512" s="44"/>
    </row>
    <row r="513">
      <c r="E513" s="44"/>
      <c r="F513" s="44"/>
    </row>
    <row r="514">
      <c r="E514" s="44"/>
      <c r="F514" s="44"/>
    </row>
    <row r="515">
      <c r="E515" s="44"/>
      <c r="F515" s="44"/>
    </row>
    <row r="516">
      <c r="E516" s="44"/>
      <c r="F516" s="44"/>
    </row>
    <row r="517">
      <c r="E517" s="44"/>
      <c r="F517" s="44"/>
    </row>
    <row r="518">
      <c r="E518" s="44"/>
      <c r="F518" s="44"/>
    </row>
    <row r="519">
      <c r="E519" s="44"/>
      <c r="F519" s="44"/>
    </row>
    <row r="520">
      <c r="E520" s="44"/>
      <c r="F520" s="44"/>
    </row>
    <row r="521">
      <c r="E521" s="44"/>
      <c r="F521" s="44"/>
    </row>
    <row r="522">
      <c r="E522" s="44"/>
      <c r="F522" s="44"/>
    </row>
    <row r="523">
      <c r="E523" s="44"/>
      <c r="F523" s="44"/>
    </row>
    <row r="524">
      <c r="E524" s="44"/>
      <c r="F524" s="44"/>
    </row>
    <row r="525">
      <c r="E525" s="44"/>
      <c r="F525" s="44"/>
    </row>
    <row r="526">
      <c r="E526" s="44"/>
      <c r="F526" s="44"/>
    </row>
    <row r="527">
      <c r="E527" s="44"/>
      <c r="F527" s="44"/>
    </row>
    <row r="528">
      <c r="E528" s="44"/>
      <c r="F528" s="44"/>
    </row>
    <row r="529">
      <c r="E529" s="44"/>
      <c r="F529" s="44"/>
    </row>
    <row r="530">
      <c r="E530" s="44"/>
      <c r="F530" s="44"/>
    </row>
    <row r="531">
      <c r="E531" s="44"/>
      <c r="F531" s="44"/>
    </row>
    <row r="532">
      <c r="E532" s="44"/>
      <c r="F532" s="44"/>
    </row>
    <row r="533">
      <c r="E533" s="44"/>
      <c r="F533" s="44"/>
    </row>
    <row r="534">
      <c r="E534" s="44"/>
      <c r="F534" s="44"/>
    </row>
    <row r="535">
      <c r="E535" s="44"/>
      <c r="F535" s="44"/>
    </row>
    <row r="536">
      <c r="E536" s="44"/>
      <c r="F536" s="44"/>
    </row>
    <row r="537">
      <c r="E537" s="44"/>
      <c r="F537" s="44"/>
    </row>
    <row r="538">
      <c r="E538" s="44"/>
      <c r="F538" s="44"/>
    </row>
    <row r="539">
      <c r="E539" s="44"/>
      <c r="F539" s="44"/>
    </row>
    <row r="540">
      <c r="E540" s="44"/>
      <c r="F540" s="44"/>
    </row>
    <row r="541">
      <c r="E541" s="44"/>
      <c r="F541" s="44"/>
    </row>
    <row r="542">
      <c r="E542" s="44"/>
      <c r="F542" s="44"/>
    </row>
    <row r="543">
      <c r="E543" s="44"/>
      <c r="F543" s="44"/>
    </row>
    <row r="544">
      <c r="E544" s="44"/>
      <c r="F544" s="44"/>
    </row>
    <row r="545">
      <c r="E545" s="44"/>
      <c r="F545" s="44"/>
    </row>
    <row r="546">
      <c r="E546" s="44"/>
      <c r="F546" s="44"/>
    </row>
    <row r="547">
      <c r="E547" s="44"/>
      <c r="F547" s="44"/>
    </row>
    <row r="548">
      <c r="E548" s="44"/>
      <c r="F548" s="44"/>
    </row>
    <row r="549">
      <c r="E549" s="44"/>
      <c r="F549" s="44"/>
    </row>
    <row r="550">
      <c r="E550" s="44"/>
      <c r="F550" s="44"/>
    </row>
    <row r="551">
      <c r="E551" s="44"/>
      <c r="F551" s="44"/>
    </row>
    <row r="552">
      <c r="E552" s="44"/>
      <c r="F552" s="44"/>
    </row>
    <row r="553">
      <c r="E553" s="44"/>
      <c r="F553" s="44"/>
    </row>
    <row r="554">
      <c r="E554" s="44"/>
      <c r="F554" s="44"/>
    </row>
    <row r="555">
      <c r="E555" s="44"/>
      <c r="F555" s="44"/>
    </row>
    <row r="556">
      <c r="E556" s="44"/>
      <c r="F556" s="44"/>
    </row>
    <row r="557">
      <c r="E557" s="44"/>
      <c r="F557" s="44"/>
    </row>
    <row r="558">
      <c r="E558" s="44"/>
      <c r="F558" s="44"/>
    </row>
    <row r="559">
      <c r="E559" s="44"/>
      <c r="F559" s="44"/>
    </row>
    <row r="560">
      <c r="E560" s="44"/>
      <c r="F560" s="44"/>
    </row>
    <row r="561">
      <c r="E561" s="44"/>
      <c r="F561" s="44"/>
    </row>
    <row r="562">
      <c r="E562" s="44"/>
      <c r="F562" s="44"/>
    </row>
    <row r="563">
      <c r="E563" s="44"/>
      <c r="F563" s="44"/>
    </row>
    <row r="564">
      <c r="E564" s="44"/>
      <c r="F564" s="44"/>
    </row>
    <row r="565">
      <c r="E565" s="44"/>
      <c r="F565" s="44"/>
    </row>
    <row r="566">
      <c r="E566" s="44"/>
      <c r="F566" s="44"/>
    </row>
    <row r="567">
      <c r="E567" s="44"/>
      <c r="F567" s="44"/>
    </row>
    <row r="568">
      <c r="E568" s="44"/>
      <c r="F568" s="44"/>
    </row>
    <row r="569">
      <c r="E569" s="44"/>
      <c r="F569" s="44"/>
    </row>
    <row r="570">
      <c r="E570" s="44"/>
      <c r="F570" s="44"/>
    </row>
    <row r="571">
      <c r="E571" s="44"/>
      <c r="F571" s="44"/>
    </row>
    <row r="572">
      <c r="E572" s="44"/>
      <c r="F572" s="44"/>
    </row>
    <row r="573">
      <c r="E573" s="44"/>
      <c r="F573" s="44"/>
    </row>
    <row r="574">
      <c r="E574" s="44"/>
      <c r="F574" s="44"/>
    </row>
    <row r="575">
      <c r="E575" s="44"/>
      <c r="F575" s="44"/>
    </row>
    <row r="576">
      <c r="E576" s="44"/>
      <c r="F576" s="44"/>
    </row>
    <row r="577">
      <c r="E577" s="44"/>
      <c r="F577" s="44"/>
    </row>
    <row r="578">
      <c r="E578" s="44"/>
      <c r="F578" s="44"/>
    </row>
    <row r="579">
      <c r="E579" s="44"/>
      <c r="F579" s="44"/>
    </row>
    <row r="580">
      <c r="E580" s="44"/>
      <c r="F580" s="44"/>
    </row>
    <row r="581">
      <c r="E581" s="44"/>
      <c r="F581" s="44"/>
    </row>
    <row r="582">
      <c r="E582" s="44"/>
      <c r="F582" s="44"/>
    </row>
    <row r="583">
      <c r="E583" s="44"/>
      <c r="F583" s="44"/>
    </row>
    <row r="584">
      <c r="E584" s="44"/>
      <c r="F584" s="44"/>
    </row>
    <row r="585">
      <c r="E585" s="44"/>
      <c r="F585" s="44"/>
    </row>
    <row r="586">
      <c r="E586" s="44"/>
      <c r="F586" s="44"/>
    </row>
    <row r="587">
      <c r="E587" s="44"/>
      <c r="F587" s="44"/>
    </row>
    <row r="588">
      <c r="E588" s="44"/>
      <c r="F588" s="44"/>
    </row>
    <row r="589">
      <c r="E589" s="44"/>
      <c r="F589" s="44"/>
    </row>
    <row r="590">
      <c r="E590" s="44"/>
      <c r="F590" s="44"/>
    </row>
    <row r="591">
      <c r="E591" s="44"/>
      <c r="F591" s="44"/>
    </row>
    <row r="592">
      <c r="E592" s="44"/>
      <c r="F592" s="44"/>
    </row>
    <row r="593">
      <c r="E593" s="44"/>
      <c r="F593" s="44"/>
    </row>
    <row r="594">
      <c r="E594" s="44"/>
      <c r="F594" s="44"/>
    </row>
    <row r="595">
      <c r="E595" s="44"/>
      <c r="F595" s="44"/>
    </row>
    <row r="596">
      <c r="E596" s="44"/>
      <c r="F596" s="44"/>
    </row>
    <row r="597">
      <c r="E597" s="44"/>
      <c r="F597" s="44"/>
    </row>
    <row r="598">
      <c r="E598" s="44"/>
      <c r="F598" s="44"/>
    </row>
    <row r="599">
      <c r="E599" s="44"/>
      <c r="F599" s="44"/>
    </row>
    <row r="600">
      <c r="E600" s="44"/>
      <c r="F600" s="44"/>
    </row>
    <row r="601">
      <c r="E601" s="44"/>
      <c r="F601" s="44"/>
    </row>
    <row r="602">
      <c r="E602" s="44"/>
      <c r="F602" s="44"/>
    </row>
    <row r="603">
      <c r="E603" s="44"/>
      <c r="F603" s="44"/>
    </row>
    <row r="604">
      <c r="E604" s="44"/>
      <c r="F604" s="44"/>
    </row>
    <row r="605">
      <c r="E605" s="44"/>
      <c r="F605" s="44"/>
    </row>
    <row r="606">
      <c r="E606" s="44"/>
      <c r="F606" s="44"/>
    </row>
    <row r="607">
      <c r="E607" s="44"/>
      <c r="F607" s="44"/>
    </row>
    <row r="608">
      <c r="E608" s="44"/>
      <c r="F608" s="44"/>
    </row>
    <row r="609">
      <c r="E609" s="44"/>
      <c r="F609" s="44"/>
    </row>
    <row r="610">
      <c r="E610" s="44"/>
      <c r="F610" s="44"/>
    </row>
    <row r="611">
      <c r="E611" s="44"/>
      <c r="F611" s="44"/>
    </row>
    <row r="612">
      <c r="E612" s="44"/>
      <c r="F612" s="44"/>
    </row>
    <row r="613">
      <c r="E613" s="44"/>
      <c r="F613" s="44"/>
    </row>
    <row r="614">
      <c r="E614" s="44"/>
      <c r="F614" s="44"/>
    </row>
    <row r="615">
      <c r="E615" s="44"/>
      <c r="F615" s="44"/>
    </row>
    <row r="616">
      <c r="E616" s="44"/>
      <c r="F616" s="44"/>
    </row>
    <row r="617">
      <c r="E617" s="44"/>
      <c r="F617" s="44"/>
    </row>
    <row r="618">
      <c r="E618" s="44"/>
      <c r="F618" s="44"/>
    </row>
    <row r="619">
      <c r="E619" s="44"/>
      <c r="F619" s="44"/>
    </row>
    <row r="620">
      <c r="E620" s="44"/>
      <c r="F620" s="44"/>
    </row>
    <row r="621">
      <c r="E621" s="44"/>
      <c r="F621" s="44"/>
    </row>
    <row r="622">
      <c r="E622" s="44"/>
      <c r="F622" s="44"/>
    </row>
    <row r="623">
      <c r="E623" s="44"/>
      <c r="F623" s="44"/>
    </row>
    <row r="624">
      <c r="E624" s="44"/>
      <c r="F624" s="44"/>
    </row>
    <row r="625">
      <c r="E625" s="44"/>
      <c r="F625" s="44"/>
    </row>
    <row r="626">
      <c r="E626" s="44"/>
      <c r="F626" s="44"/>
    </row>
    <row r="627">
      <c r="E627" s="44"/>
      <c r="F627" s="44"/>
    </row>
    <row r="628">
      <c r="E628" s="44"/>
      <c r="F628" s="44"/>
    </row>
    <row r="629">
      <c r="E629" s="44"/>
      <c r="F629" s="44"/>
    </row>
    <row r="630">
      <c r="E630" s="44"/>
      <c r="F630" s="44"/>
    </row>
    <row r="631">
      <c r="E631" s="44"/>
      <c r="F631" s="44"/>
    </row>
    <row r="632">
      <c r="E632" s="44"/>
      <c r="F632" s="44"/>
    </row>
    <row r="633">
      <c r="E633" s="44"/>
      <c r="F633" s="44"/>
    </row>
    <row r="634">
      <c r="E634" s="44"/>
      <c r="F634" s="44"/>
    </row>
    <row r="635">
      <c r="E635" s="44"/>
      <c r="F635" s="44"/>
    </row>
    <row r="636">
      <c r="E636" s="44"/>
      <c r="F636" s="44"/>
    </row>
    <row r="637">
      <c r="E637" s="44"/>
      <c r="F637" s="44"/>
    </row>
    <row r="638">
      <c r="E638" s="44"/>
      <c r="F638" s="44"/>
    </row>
    <row r="639">
      <c r="E639" s="44"/>
      <c r="F639" s="44"/>
    </row>
    <row r="640">
      <c r="E640" s="44"/>
      <c r="F640" s="44"/>
    </row>
    <row r="641">
      <c r="E641" s="44"/>
      <c r="F641" s="44"/>
    </row>
    <row r="642">
      <c r="E642" s="44"/>
      <c r="F642" s="44"/>
    </row>
    <row r="643">
      <c r="E643" s="44"/>
      <c r="F643" s="44"/>
    </row>
    <row r="644">
      <c r="E644" s="44"/>
      <c r="F644" s="44"/>
    </row>
    <row r="645">
      <c r="E645" s="44"/>
      <c r="F645" s="44"/>
    </row>
    <row r="646">
      <c r="E646" s="44"/>
      <c r="F646" s="44"/>
    </row>
    <row r="647">
      <c r="E647" s="44"/>
      <c r="F647" s="44"/>
    </row>
    <row r="648">
      <c r="E648" s="44"/>
      <c r="F648" s="44"/>
    </row>
    <row r="649">
      <c r="E649" s="44"/>
      <c r="F649" s="44"/>
    </row>
    <row r="650">
      <c r="E650" s="44"/>
      <c r="F650" s="44"/>
    </row>
    <row r="651">
      <c r="E651" s="44"/>
      <c r="F651" s="44"/>
    </row>
    <row r="652">
      <c r="E652" s="44"/>
      <c r="F652" s="44"/>
    </row>
    <row r="653">
      <c r="E653" s="44"/>
      <c r="F653" s="44"/>
    </row>
    <row r="654">
      <c r="E654" s="44"/>
      <c r="F654" s="44"/>
    </row>
    <row r="655">
      <c r="E655" s="44"/>
      <c r="F655" s="44"/>
    </row>
    <row r="656">
      <c r="E656" s="44"/>
      <c r="F656" s="44"/>
    </row>
    <row r="657">
      <c r="E657" s="44"/>
      <c r="F657" s="44"/>
    </row>
    <row r="658">
      <c r="E658" s="44"/>
      <c r="F658" s="44"/>
    </row>
    <row r="659">
      <c r="E659" s="44"/>
      <c r="F659" s="44"/>
    </row>
    <row r="660">
      <c r="E660" s="44"/>
      <c r="F660" s="44"/>
    </row>
    <row r="661">
      <c r="E661" s="44"/>
      <c r="F661" s="44"/>
    </row>
    <row r="662">
      <c r="E662" s="44"/>
      <c r="F662" s="44"/>
    </row>
    <row r="663">
      <c r="E663" s="44"/>
      <c r="F663" s="44"/>
    </row>
    <row r="664">
      <c r="E664" s="44"/>
      <c r="F664" s="44"/>
    </row>
    <row r="665">
      <c r="E665" s="44"/>
      <c r="F665" s="44"/>
    </row>
    <row r="666">
      <c r="E666" s="44"/>
      <c r="F666" s="44"/>
    </row>
    <row r="667">
      <c r="E667" s="44"/>
      <c r="F667" s="44"/>
    </row>
    <row r="668">
      <c r="E668" s="44"/>
      <c r="F668" s="44"/>
    </row>
    <row r="669">
      <c r="E669" s="44"/>
      <c r="F669" s="44"/>
    </row>
    <row r="670">
      <c r="E670" s="44"/>
      <c r="F670" s="44"/>
    </row>
    <row r="671">
      <c r="E671" s="44"/>
      <c r="F671" s="44"/>
    </row>
    <row r="672">
      <c r="E672" s="44"/>
      <c r="F672" s="44"/>
    </row>
    <row r="673">
      <c r="E673" s="44"/>
      <c r="F673" s="44"/>
    </row>
    <row r="674">
      <c r="E674" s="44"/>
      <c r="F674" s="44"/>
    </row>
    <row r="675">
      <c r="E675" s="44"/>
      <c r="F675" s="44"/>
    </row>
    <row r="676">
      <c r="E676" s="44"/>
      <c r="F676" s="44"/>
    </row>
    <row r="677">
      <c r="E677" s="44"/>
      <c r="F677" s="44"/>
    </row>
    <row r="678">
      <c r="E678" s="44"/>
      <c r="F678" s="44"/>
    </row>
    <row r="679">
      <c r="E679" s="44"/>
      <c r="F679" s="44"/>
    </row>
    <row r="680">
      <c r="E680" s="44"/>
      <c r="F680" s="44"/>
    </row>
    <row r="681">
      <c r="E681" s="44"/>
      <c r="F681" s="44"/>
    </row>
    <row r="682">
      <c r="E682" s="44"/>
      <c r="F682" s="44"/>
    </row>
    <row r="683">
      <c r="E683" s="44"/>
      <c r="F683" s="44"/>
    </row>
    <row r="684">
      <c r="E684" s="44"/>
      <c r="F684" s="44"/>
    </row>
    <row r="685">
      <c r="E685" s="44"/>
      <c r="F685" s="44"/>
    </row>
    <row r="686">
      <c r="E686" s="44"/>
      <c r="F686" s="44"/>
    </row>
    <row r="687">
      <c r="E687" s="44"/>
      <c r="F687" s="44"/>
    </row>
    <row r="688">
      <c r="E688" s="44"/>
      <c r="F688" s="44"/>
    </row>
    <row r="689">
      <c r="E689" s="44"/>
      <c r="F689" s="44"/>
    </row>
    <row r="690">
      <c r="E690" s="44"/>
      <c r="F690" s="44"/>
    </row>
    <row r="691">
      <c r="E691" s="44"/>
      <c r="F691" s="44"/>
    </row>
    <row r="692">
      <c r="E692" s="44"/>
      <c r="F692" s="44"/>
    </row>
    <row r="693">
      <c r="E693" s="44"/>
      <c r="F693" s="44"/>
    </row>
    <row r="694">
      <c r="E694" s="44"/>
      <c r="F694" s="44"/>
    </row>
    <row r="695">
      <c r="E695" s="44"/>
      <c r="F695" s="44"/>
    </row>
    <row r="696">
      <c r="E696" s="44"/>
      <c r="F696" s="44"/>
    </row>
    <row r="697">
      <c r="E697" s="44"/>
      <c r="F697" s="44"/>
    </row>
    <row r="698">
      <c r="E698" s="44"/>
      <c r="F698" s="44"/>
    </row>
    <row r="699">
      <c r="E699" s="44"/>
      <c r="F699" s="44"/>
    </row>
    <row r="700">
      <c r="E700" s="44"/>
      <c r="F700" s="44"/>
    </row>
    <row r="701">
      <c r="E701" s="44"/>
      <c r="F701" s="44"/>
    </row>
    <row r="702">
      <c r="E702" s="44"/>
      <c r="F702" s="44"/>
    </row>
    <row r="703">
      <c r="E703" s="44"/>
      <c r="F703" s="44"/>
    </row>
    <row r="704">
      <c r="E704" s="44"/>
      <c r="F704" s="44"/>
    </row>
    <row r="705">
      <c r="E705" s="44"/>
      <c r="F705" s="44"/>
    </row>
    <row r="706">
      <c r="E706" s="44"/>
      <c r="F706" s="44"/>
    </row>
    <row r="707">
      <c r="E707" s="44"/>
      <c r="F707" s="44"/>
    </row>
    <row r="708">
      <c r="E708" s="44"/>
      <c r="F708" s="44"/>
    </row>
    <row r="709">
      <c r="E709" s="44"/>
      <c r="F709" s="44"/>
    </row>
    <row r="710">
      <c r="E710" s="44"/>
      <c r="F710" s="44"/>
    </row>
    <row r="711">
      <c r="E711" s="44"/>
      <c r="F711" s="44"/>
    </row>
    <row r="712">
      <c r="E712" s="44"/>
      <c r="F712" s="44"/>
    </row>
    <row r="713">
      <c r="E713" s="44"/>
      <c r="F713" s="44"/>
    </row>
    <row r="714">
      <c r="E714" s="44"/>
      <c r="F714" s="44"/>
    </row>
    <row r="715">
      <c r="E715" s="44"/>
      <c r="F715" s="44"/>
    </row>
    <row r="716">
      <c r="E716" s="44"/>
      <c r="F716" s="44"/>
    </row>
    <row r="717">
      <c r="E717" s="44"/>
      <c r="F717" s="44"/>
    </row>
    <row r="718">
      <c r="E718" s="44"/>
      <c r="F718" s="44"/>
    </row>
    <row r="719">
      <c r="E719" s="44"/>
      <c r="F719" s="44"/>
    </row>
    <row r="720">
      <c r="E720" s="44"/>
      <c r="F720" s="44"/>
    </row>
    <row r="721">
      <c r="E721" s="44"/>
      <c r="F721" s="44"/>
    </row>
    <row r="722">
      <c r="E722" s="44"/>
      <c r="F722" s="44"/>
    </row>
    <row r="723">
      <c r="E723" s="44"/>
      <c r="F723" s="44"/>
    </row>
    <row r="724">
      <c r="E724" s="44"/>
      <c r="F724" s="44"/>
    </row>
    <row r="725">
      <c r="E725" s="44"/>
      <c r="F725" s="44"/>
    </row>
    <row r="726">
      <c r="E726" s="44"/>
      <c r="F726" s="44"/>
    </row>
    <row r="727">
      <c r="E727" s="44"/>
      <c r="F727" s="44"/>
    </row>
    <row r="728">
      <c r="E728" s="44"/>
      <c r="F728" s="44"/>
    </row>
    <row r="729">
      <c r="E729" s="44"/>
      <c r="F729" s="44"/>
    </row>
    <row r="730">
      <c r="E730" s="44"/>
      <c r="F730" s="44"/>
    </row>
    <row r="731">
      <c r="E731" s="44"/>
      <c r="F731" s="44"/>
    </row>
    <row r="732">
      <c r="E732" s="44"/>
      <c r="F732" s="44"/>
    </row>
    <row r="733">
      <c r="E733" s="44"/>
      <c r="F733" s="44"/>
    </row>
    <row r="734">
      <c r="E734" s="44"/>
      <c r="F734" s="44"/>
    </row>
    <row r="735">
      <c r="E735" s="44"/>
      <c r="F735" s="44"/>
    </row>
    <row r="736">
      <c r="E736" s="44"/>
      <c r="F736" s="44"/>
    </row>
    <row r="737">
      <c r="E737" s="44"/>
      <c r="F737" s="44"/>
    </row>
    <row r="738">
      <c r="E738" s="44"/>
      <c r="F738" s="44"/>
    </row>
    <row r="739">
      <c r="E739" s="44"/>
      <c r="F739" s="44"/>
    </row>
    <row r="740">
      <c r="E740" s="44"/>
      <c r="F740" s="44"/>
    </row>
    <row r="741">
      <c r="E741" s="44"/>
      <c r="F741" s="44"/>
    </row>
    <row r="742">
      <c r="E742" s="44"/>
      <c r="F742" s="44"/>
    </row>
    <row r="743">
      <c r="E743" s="44"/>
      <c r="F743" s="44"/>
    </row>
    <row r="744">
      <c r="E744" s="44"/>
      <c r="F744" s="44"/>
    </row>
    <row r="745">
      <c r="E745" s="44"/>
      <c r="F745" s="44"/>
    </row>
    <row r="746">
      <c r="E746" s="44"/>
      <c r="F746" s="44"/>
    </row>
    <row r="747">
      <c r="E747" s="44"/>
      <c r="F747" s="44"/>
    </row>
    <row r="748">
      <c r="E748" s="44"/>
      <c r="F748" s="44"/>
    </row>
    <row r="749">
      <c r="E749" s="44"/>
      <c r="F749" s="44"/>
    </row>
    <row r="750">
      <c r="E750" s="44"/>
      <c r="F750" s="44"/>
    </row>
    <row r="751">
      <c r="E751" s="44"/>
      <c r="F751" s="44"/>
    </row>
    <row r="752">
      <c r="E752" s="44"/>
      <c r="F752" s="44"/>
    </row>
    <row r="753">
      <c r="E753" s="44"/>
      <c r="F753" s="44"/>
    </row>
    <row r="754">
      <c r="E754" s="44"/>
      <c r="F754" s="44"/>
    </row>
    <row r="755">
      <c r="E755" s="44"/>
      <c r="F755" s="44"/>
    </row>
    <row r="756">
      <c r="E756" s="44"/>
      <c r="F756" s="44"/>
    </row>
    <row r="757">
      <c r="E757" s="44"/>
      <c r="F757" s="44"/>
    </row>
    <row r="758">
      <c r="E758" s="44"/>
      <c r="F758" s="44"/>
    </row>
    <row r="759">
      <c r="E759" s="44"/>
      <c r="F759" s="44"/>
    </row>
    <row r="760">
      <c r="E760" s="44"/>
      <c r="F760" s="44"/>
    </row>
    <row r="761">
      <c r="E761" s="44"/>
      <c r="F761" s="44"/>
    </row>
    <row r="762">
      <c r="E762" s="44"/>
      <c r="F762" s="44"/>
    </row>
    <row r="763">
      <c r="E763" s="44"/>
      <c r="F763" s="44"/>
    </row>
    <row r="764">
      <c r="E764" s="44"/>
      <c r="F764" s="44"/>
    </row>
    <row r="765">
      <c r="E765" s="44"/>
      <c r="F765" s="44"/>
    </row>
    <row r="766">
      <c r="E766" s="44"/>
      <c r="F766" s="44"/>
    </row>
    <row r="767">
      <c r="E767" s="44"/>
      <c r="F767" s="44"/>
    </row>
    <row r="768">
      <c r="E768" s="44"/>
      <c r="F768" s="44"/>
    </row>
    <row r="769">
      <c r="E769" s="44"/>
      <c r="F769" s="44"/>
    </row>
    <row r="770">
      <c r="E770" s="44"/>
      <c r="F770" s="44"/>
    </row>
    <row r="771">
      <c r="E771" s="44"/>
      <c r="F771" s="44"/>
    </row>
    <row r="772">
      <c r="E772" s="44"/>
      <c r="F772" s="44"/>
    </row>
    <row r="773">
      <c r="E773" s="44"/>
      <c r="F773" s="44"/>
    </row>
    <row r="774">
      <c r="E774" s="44"/>
      <c r="F774" s="44"/>
    </row>
    <row r="775">
      <c r="E775" s="44"/>
      <c r="F775" s="44"/>
    </row>
    <row r="776">
      <c r="E776" s="44"/>
      <c r="F776" s="44"/>
    </row>
    <row r="777">
      <c r="E777" s="44"/>
      <c r="F777" s="44"/>
    </row>
    <row r="778">
      <c r="E778" s="44"/>
      <c r="F778" s="44"/>
    </row>
    <row r="779">
      <c r="E779" s="44"/>
      <c r="F779" s="44"/>
    </row>
    <row r="780">
      <c r="E780" s="44"/>
      <c r="F780" s="44"/>
    </row>
    <row r="781">
      <c r="E781" s="44"/>
      <c r="F781" s="44"/>
    </row>
    <row r="782">
      <c r="E782" s="44"/>
      <c r="F782" s="44"/>
    </row>
    <row r="783">
      <c r="E783" s="44"/>
      <c r="F783" s="44"/>
    </row>
    <row r="784">
      <c r="E784" s="44"/>
      <c r="F784" s="44"/>
    </row>
    <row r="785">
      <c r="E785" s="44"/>
      <c r="F785" s="44"/>
    </row>
    <row r="786">
      <c r="E786" s="44"/>
      <c r="F786" s="44"/>
    </row>
    <row r="787">
      <c r="E787" s="44"/>
      <c r="F787" s="44"/>
    </row>
    <row r="788">
      <c r="E788" s="44"/>
      <c r="F788" s="44"/>
    </row>
    <row r="789">
      <c r="E789" s="44"/>
      <c r="F789" s="44"/>
    </row>
    <row r="790">
      <c r="E790" s="44"/>
      <c r="F790" s="44"/>
    </row>
    <row r="791">
      <c r="E791" s="44"/>
      <c r="F791" s="44"/>
    </row>
    <row r="792">
      <c r="E792" s="44"/>
      <c r="F792" s="44"/>
    </row>
    <row r="793">
      <c r="E793" s="44"/>
      <c r="F793" s="44"/>
    </row>
    <row r="794">
      <c r="E794" s="44"/>
      <c r="F794" s="44"/>
    </row>
    <row r="795">
      <c r="E795" s="44"/>
      <c r="F795" s="44"/>
    </row>
    <row r="796">
      <c r="E796" s="44"/>
      <c r="F796" s="44"/>
    </row>
    <row r="797">
      <c r="E797" s="44"/>
      <c r="F797" s="44"/>
    </row>
    <row r="798">
      <c r="E798" s="44"/>
      <c r="F798" s="44"/>
    </row>
    <row r="799">
      <c r="E799" s="44"/>
      <c r="F799" s="44"/>
    </row>
    <row r="800">
      <c r="E800" s="44"/>
      <c r="F800" s="44"/>
    </row>
    <row r="801">
      <c r="E801" s="44"/>
      <c r="F801" s="44"/>
    </row>
    <row r="802">
      <c r="E802" s="44"/>
      <c r="F802" s="44"/>
    </row>
    <row r="803">
      <c r="E803" s="44"/>
      <c r="F803" s="44"/>
    </row>
    <row r="804">
      <c r="E804" s="44"/>
      <c r="F804" s="44"/>
    </row>
    <row r="805">
      <c r="E805" s="44"/>
      <c r="F805" s="44"/>
    </row>
    <row r="806">
      <c r="E806" s="44"/>
      <c r="F806" s="44"/>
    </row>
    <row r="807">
      <c r="E807" s="44"/>
      <c r="F807" s="44"/>
    </row>
    <row r="808">
      <c r="E808" s="44"/>
      <c r="F808" s="44"/>
    </row>
    <row r="809">
      <c r="E809" s="44"/>
      <c r="F809" s="44"/>
    </row>
    <row r="810">
      <c r="E810" s="44"/>
      <c r="F810" s="44"/>
    </row>
    <row r="811">
      <c r="E811" s="44"/>
      <c r="F811" s="44"/>
    </row>
    <row r="812">
      <c r="E812" s="44"/>
      <c r="F812" s="44"/>
    </row>
    <row r="813">
      <c r="E813" s="44"/>
      <c r="F813" s="44"/>
    </row>
    <row r="814">
      <c r="E814" s="44"/>
      <c r="F814" s="44"/>
    </row>
    <row r="815">
      <c r="E815" s="44"/>
      <c r="F815" s="44"/>
    </row>
    <row r="816">
      <c r="E816" s="44"/>
      <c r="F816" s="44"/>
    </row>
    <row r="817">
      <c r="E817" s="44"/>
      <c r="F817" s="44"/>
    </row>
    <row r="818">
      <c r="E818" s="44"/>
      <c r="F818" s="44"/>
    </row>
    <row r="819">
      <c r="E819" s="44"/>
      <c r="F819" s="44"/>
    </row>
    <row r="820">
      <c r="E820" s="44"/>
      <c r="F820" s="44"/>
    </row>
    <row r="821">
      <c r="E821" s="44"/>
      <c r="F821" s="44"/>
    </row>
    <row r="822">
      <c r="E822" s="44"/>
      <c r="F822" s="44"/>
    </row>
    <row r="823">
      <c r="E823" s="44"/>
      <c r="F823" s="44"/>
    </row>
    <row r="824">
      <c r="E824" s="44"/>
      <c r="F824" s="44"/>
    </row>
    <row r="825">
      <c r="E825" s="44"/>
      <c r="F825" s="44"/>
    </row>
    <row r="826">
      <c r="E826" s="44"/>
      <c r="F826" s="44"/>
    </row>
    <row r="827">
      <c r="E827" s="44"/>
      <c r="F827" s="44"/>
    </row>
    <row r="828">
      <c r="E828" s="44"/>
      <c r="F828" s="44"/>
    </row>
    <row r="829">
      <c r="E829" s="44"/>
      <c r="F829" s="44"/>
    </row>
    <row r="830">
      <c r="E830" s="44"/>
      <c r="F830" s="44"/>
    </row>
    <row r="831">
      <c r="E831" s="44"/>
      <c r="F831" s="44"/>
    </row>
    <row r="832">
      <c r="E832" s="44"/>
      <c r="F832" s="44"/>
    </row>
    <row r="833">
      <c r="E833" s="44"/>
      <c r="F833" s="44"/>
    </row>
    <row r="834">
      <c r="E834" s="44"/>
      <c r="F834" s="44"/>
    </row>
    <row r="835">
      <c r="E835" s="44"/>
      <c r="F835" s="44"/>
    </row>
    <row r="836">
      <c r="E836" s="44"/>
      <c r="F836" s="44"/>
    </row>
    <row r="837">
      <c r="E837" s="44"/>
      <c r="F837" s="44"/>
    </row>
    <row r="838">
      <c r="E838" s="44"/>
      <c r="F838" s="44"/>
    </row>
    <row r="839">
      <c r="E839" s="44"/>
      <c r="F839" s="44"/>
    </row>
    <row r="840">
      <c r="E840" s="44"/>
      <c r="F840" s="44"/>
    </row>
    <row r="841">
      <c r="E841" s="44"/>
      <c r="F841" s="44"/>
    </row>
    <row r="842">
      <c r="E842" s="44"/>
      <c r="F842" s="44"/>
    </row>
    <row r="843">
      <c r="E843" s="44"/>
      <c r="F843" s="44"/>
    </row>
    <row r="844">
      <c r="E844" s="44"/>
      <c r="F844" s="44"/>
    </row>
    <row r="845">
      <c r="E845" s="44"/>
      <c r="F845" s="44"/>
    </row>
    <row r="846">
      <c r="E846" s="44"/>
      <c r="F846" s="44"/>
    </row>
    <row r="847">
      <c r="E847" s="44"/>
      <c r="F847" s="44"/>
    </row>
    <row r="848">
      <c r="E848" s="44"/>
      <c r="F848" s="44"/>
    </row>
    <row r="849">
      <c r="E849" s="44"/>
      <c r="F849" s="44"/>
    </row>
    <row r="850">
      <c r="E850" s="44"/>
      <c r="F850" s="44"/>
    </row>
    <row r="851">
      <c r="E851" s="44"/>
      <c r="F851" s="44"/>
    </row>
    <row r="852">
      <c r="E852" s="44"/>
      <c r="F852" s="44"/>
    </row>
    <row r="853">
      <c r="E853" s="44"/>
      <c r="F853" s="44"/>
    </row>
    <row r="854">
      <c r="E854" s="44"/>
      <c r="F854" s="44"/>
    </row>
    <row r="855">
      <c r="E855" s="44"/>
      <c r="F855" s="44"/>
    </row>
    <row r="856">
      <c r="E856" s="44"/>
      <c r="F856" s="44"/>
    </row>
    <row r="857">
      <c r="E857" s="44"/>
      <c r="F857" s="44"/>
    </row>
    <row r="858">
      <c r="E858" s="44"/>
      <c r="F858" s="44"/>
    </row>
    <row r="859">
      <c r="E859" s="44"/>
      <c r="F859" s="44"/>
    </row>
    <row r="860">
      <c r="E860" s="44"/>
      <c r="F860" s="44"/>
    </row>
    <row r="861">
      <c r="E861" s="44"/>
      <c r="F861" s="44"/>
    </row>
    <row r="862">
      <c r="E862" s="44"/>
      <c r="F862" s="44"/>
    </row>
    <row r="863">
      <c r="E863" s="44"/>
      <c r="F863" s="44"/>
    </row>
    <row r="864">
      <c r="E864" s="44"/>
      <c r="F864" s="44"/>
    </row>
    <row r="865">
      <c r="E865" s="44"/>
      <c r="F865" s="44"/>
    </row>
    <row r="866">
      <c r="E866" s="44"/>
      <c r="F866" s="44"/>
    </row>
    <row r="867">
      <c r="E867" s="44"/>
      <c r="F867" s="44"/>
    </row>
    <row r="868">
      <c r="E868" s="44"/>
      <c r="F868" s="44"/>
    </row>
    <row r="869">
      <c r="E869" s="44"/>
      <c r="F869" s="44"/>
    </row>
    <row r="870">
      <c r="E870" s="44"/>
      <c r="F870" s="44"/>
    </row>
    <row r="871">
      <c r="E871" s="44"/>
      <c r="F871" s="44"/>
    </row>
    <row r="872">
      <c r="E872" s="44"/>
      <c r="F872" s="44"/>
    </row>
    <row r="873">
      <c r="E873" s="44"/>
      <c r="F873" s="44"/>
    </row>
    <row r="874">
      <c r="E874" s="44"/>
      <c r="F874" s="44"/>
    </row>
    <row r="875">
      <c r="E875" s="44"/>
      <c r="F875" s="44"/>
    </row>
    <row r="876">
      <c r="E876" s="44"/>
      <c r="F876" s="44"/>
    </row>
    <row r="877">
      <c r="E877" s="44"/>
      <c r="F877" s="44"/>
    </row>
    <row r="878">
      <c r="E878" s="44"/>
      <c r="F878" s="44"/>
    </row>
    <row r="879">
      <c r="E879" s="44"/>
      <c r="F879" s="44"/>
    </row>
    <row r="880">
      <c r="E880" s="44"/>
      <c r="F880" s="44"/>
    </row>
    <row r="881">
      <c r="E881" s="44"/>
      <c r="F881" s="44"/>
    </row>
    <row r="882">
      <c r="E882" s="44"/>
      <c r="F882" s="44"/>
    </row>
    <row r="883">
      <c r="E883" s="44"/>
      <c r="F883" s="44"/>
    </row>
    <row r="884">
      <c r="E884" s="44"/>
      <c r="F884" s="44"/>
    </row>
    <row r="885">
      <c r="E885" s="44"/>
      <c r="F885" s="44"/>
    </row>
    <row r="886">
      <c r="E886" s="44"/>
      <c r="F886" s="44"/>
    </row>
    <row r="887">
      <c r="E887" s="44"/>
      <c r="F887" s="44"/>
    </row>
    <row r="888">
      <c r="E888" s="44"/>
      <c r="F888" s="44"/>
    </row>
    <row r="889">
      <c r="E889" s="44"/>
      <c r="F889" s="44"/>
    </row>
    <row r="890">
      <c r="E890" s="44"/>
      <c r="F890" s="44"/>
    </row>
    <row r="891">
      <c r="E891" s="44"/>
      <c r="F891" s="44"/>
    </row>
    <row r="892">
      <c r="E892" s="44"/>
      <c r="F892" s="44"/>
    </row>
    <row r="893">
      <c r="E893" s="44"/>
      <c r="F893" s="44"/>
    </row>
    <row r="894">
      <c r="E894" s="44"/>
      <c r="F894" s="44"/>
    </row>
    <row r="895">
      <c r="E895" s="44"/>
      <c r="F895" s="44"/>
    </row>
    <row r="896">
      <c r="E896" s="44"/>
      <c r="F896" s="44"/>
    </row>
    <row r="897">
      <c r="E897" s="44"/>
      <c r="F897" s="44"/>
    </row>
    <row r="898">
      <c r="E898" s="44"/>
      <c r="F898" s="44"/>
    </row>
    <row r="899">
      <c r="E899" s="44"/>
      <c r="F899" s="44"/>
    </row>
    <row r="900">
      <c r="E900" s="44"/>
      <c r="F900" s="44"/>
    </row>
    <row r="901">
      <c r="E901" s="44"/>
      <c r="F901" s="44"/>
    </row>
    <row r="902">
      <c r="E902" s="44"/>
      <c r="F902" s="44"/>
    </row>
    <row r="903">
      <c r="E903" s="44"/>
      <c r="F903" s="44"/>
    </row>
    <row r="904">
      <c r="E904" s="44"/>
      <c r="F904" s="44"/>
    </row>
    <row r="905">
      <c r="E905" s="44"/>
      <c r="F905" s="44"/>
    </row>
    <row r="906">
      <c r="E906" s="44"/>
      <c r="F906" s="44"/>
    </row>
    <row r="907">
      <c r="E907" s="44"/>
      <c r="F907" s="44"/>
    </row>
    <row r="908">
      <c r="E908" s="44"/>
      <c r="F908" s="44"/>
    </row>
    <row r="909">
      <c r="E909" s="44"/>
      <c r="F909" s="44"/>
    </row>
    <row r="910">
      <c r="E910" s="44"/>
      <c r="F910" s="44"/>
    </row>
    <row r="911">
      <c r="E911" s="44"/>
      <c r="F911" s="44"/>
    </row>
    <row r="912">
      <c r="E912" s="44"/>
      <c r="F912" s="44"/>
    </row>
    <row r="913">
      <c r="E913" s="44"/>
      <c r="F913" s="44"/>
    </row>
    <row r="914">
      <c r="E914" s="44"/>
      <c r="F914" s="44"/>
    </row>
    <row r="915">
      <c r="E915" s="44"/>
      <c r="F915" s="44"/>
    </row>
    <row r="916">
      <c r="E916" s="44"/>
      <c r="F916" s="44"/>
    </row>
    <row r="917">
      <c r="E917" s="44"/>
      <c r="F917" s="44"/>
    </row>
    <row r="918">
      <c r="E918" s="44"/>
      <c r="F918" s="44"/>
    </row>
    <row r="919">
      <c r="E919" s="44"/>
      <c r="F919" s="44"/>
    </row>
    <row r="920">
      <c r="E920" s="44"/>
      <c r="F920" s="44"/>
    </row>
    <row r="921">
      <c r="E921" s="44"/>
      <c r="F921" s="44"/>
    </row>
    <row r="922">
      <c r="E922" s="44"/>
      <c r="F922" s="44"/>
    </row>
    <row r="923">
      <c r="E923" s="44"/>
      <c r="F923" s="44"/>
    </row>
    <row r="924">
      <c r="E924" s="44"/>
      <c r="F924" s="44"/>
    </row>
    <row r="925">
      <c r="E925" s="44"/>
      <c r="F925" s="44"/>
    </row>
    <row r="926">
      <c r="E926" s="44"/>
      <c r="F926" s="44"/>
    </row>
    <row r="927">
      <c r="E927" s="44"/>
      <c r="F927" s="44"/>
    </row>
    <row r="928">
      <c r="E928" s="44"/>
      <c r="F928" s="44"/>
    </row>
    <row r="929">
      <c r="E929" s="44"/>
      <c r="F929" s="44"/>
    </row>
    <row r="930">
      <c r="E930" s="44"/>
      <c r="F930" s="44"/>
    </row>
    <row r="931">
      <c r="E931" s="44"/>
      <c r="F931" s="44"/>
    </row>
    <row r="932">
      <c r="E932" s="44"/>
      <c r="F932" s="44"/>
    </row>
    <row r="933">
      <c r="E933" s="44"/>
      <c r="F933" s="44"/>
    </row>
    <row r="934">
      <c r="E934" s="44"/>
      <c r="F934" s="44"/>
    </row>
    <row r="935">
      <c r="E935" s="44"/>
      <c r="F935" s="44"/>
    </row>
    <row r="936">
      <c r="E936" s="44"/>
      <c r="F936" s="44"/>
    </row>
    <row r="937">
      <c r="E937" s="44"/>
      <c r="F937" s="44"/>
    </row>
    <row r="938">
      <c r="E938" s="44"/>
      <c r="F938" s="44"/>
    </row>
    <row r="939">
      <c r="E939" s="44"/>
      <c r="F939" s="44"/>
    </row>
    <row r="940">
      <c r="E940" s="44"/>
      <c r="F940" s="44"/>
    </row>
    <row r="941">
      <c r="E941" s="44"/>
      <c r="F941" s="44"/>
    </row>
    <row r="942">
      <c r="E942" s="44"/>
      <c r="F942" s="44"/>
    </row>
    <row r="943">
      <c r="E943" s="44"/>
      <c r="F943" s="44"/>
    </row>
    <row r="944">
      <c r="E944" s="44"/>
      <c r="F944" s="44"/>
    </row>
    <row r="945">
      <c r="E945" s="44"/>
      <c r="F945" s="44"/>
    </row>
    <row r="946">
      <c r="E946" s="44"/>
      <c r="F946" s="44"/>
    </row>
    <row r="947">
      <c r="E947" s="44"/>
      <c r="F947" s="44"/>
    </row>
    <row r="948">
      <c r="E948" s="44"/>
      <c r="F948" s="44"/>
    </row>
    <row r="949">
      <c r="E949" s="44"/>
      <c r="F949" s="44"/>
    </row>
    <row r="950">
      <c r="E950" s="44"/>
      <c r="F950" s="44"/>
    </row>
    <row r="951">
      <c r="E951" s="44"/>
      <c r="F951" s="44"/>
    </row>
    <row r="952">
      <c r="E952" s="44"/>
      <c r="F952" s="44"/>
    </row>
    <row r="953">
      <c r="E953" s="44"/>
      <c r="F953" s="44"/>
    </row>
    <row r="954">
      <c r="E954" s="44"/>
      <c r="F954" s="44"/>
    </row>
    <row r="955">
      <c r="E955" s="44"/>
      <c r="F955" s="44"/>
    </row>
    <row r="956">
      <c r="E956" s="44"/>
      <c r="F956" s="44"/>
    </row>
    <row r="957">
      <c r="E957" s="44"/>
      <c r="F957" s="44"/>
    </row>
    <row r="958">
      <c r="E958" s="44"/>
      <c r="F958" s="44"/>
    </row>
    <row r="959">
      <c r="E959" s="44"/>
      <c r="F959" s="44"/>
    </row>
    <row r="960">
      <c r="E960" s="44"/>
      <c r="F960" s="44"/>
    </row>
    <row r="961">
      <c r="E961" s="44"/>
      <c r="F961" s="44"/>
    </row>
    <row r="962">
      <c r="E962" s="44"/>
      <c r="F962" s="44"/>
    </row>
    <row r="963">
      <c r="E963" s="44"/>
      <c r="F963" s="44"/>
    </row>
    <row r="964">
      <c r="E964" s="44"/>
      <c r="F964" s="44"/>
    </row>
    <row r="965">
      <c r="E965" s="44"/>
      <c r="F965" s="44"/>
    </row>
    <row r="966">
      <c r="E966" s="44"/>
      <c r="F966" s="44"/>
    </row>
    <row r="967">
      <c r="E967" s="44"/>
      <c r="F967" s="44"/>
    </row>
    <row r="968">
      <c r="E968" s="44"/>
      <c r="F968" s="44"/>
    </row>
    <row r="969">
      <c r="E969" s="44"/>
      <c r="F969" s="44"/>
    </row>
    <row r="970">
      <c r="E970" s="44"/>
      <c r="F970" s="44"/>
    </row>
    <row r="971">
      <c r="E971" s="44"/>
      <c r="F971" s="44"/>
    </row>
    <row r="972">
      <c r="E972" s="44"/>
      <c r="F972" s="44"/>
    </row>
    <row r="973">
      <c r="E973" s="44"/>
      <c r="F973" s="44"/>
    </row>
    <row r="974">
      <c r="E974" s="44"/>
      <c r="F974" s="44"/>
    </row>
    <row r="975">
      <c r="E975" s="44"/>
      <c r="F975" s="44"/>
    </row>
    <row r="976">
      <c r="E976" s="44"/>
      <c r="F976" s="44"/>
    </row>
    <row r="977">
      <c r="E977" s="44"/>
      <c r="F977" s="44"/>
    </row>
    <row r="978">
      <c r="E978" s="44"/>
      <c r="F978" s="44"/>
    </row>
    <row r="979">
      <c r="E979" s="44"/>
      <c r="F979" s="44"/>
    </row>
    <row r="980">
      <c r="E980" s="44"/>
      <c r="F980" s="44"/>
    </row>
    <row r="981">
      <c r="E981" s="44"/>
      <c r="F981" s="44"/>
    </row>
    <row r="982">
      <c r="E982" s="44"/>
      <c r="F982" s="44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15" t="s">
        <v>427</v>
      </c>
      <c r="P1" s="44"/>
      <c r="Q1" s="15" t="s">
        <v>428</v>
      </c>
      <c r="R1" s="15" t="s">
        <v>429</v>
      </c>
      <c r="S1" s="44"/>
      <c r="T1" s="44"/>
      <c r="U1" s="44"/>
      <c r="V1" s="44"/>
    </row>
    <row r="2">
      <c r="A2" s="15" t="s">
        <v>38</v>
      </c>
      <c r="B2" s="15" t="s">
        <v>39</v>
      </c>
      <c r="C2" s="15" t="s">
        <v>40</v>
      </c>
      <c r="D2" s="15" t="s">
        <v>41</v>
      </c>
      <c r="E2" s="15" t="s">
        <v>42</v>
      </c>
      <c r="F2" s="15" t="s">
        <v>43</v>
      </c>
      <c r="G2" s="15" t="s">
        <v>44</v>
      </c>
      <c r="H2" s="15" t="s">
        <v>45</v>
      </c>
      <c r="I2" s="15" t="s">
        <v>5</v>
      </c>
      <c r="J2" s="15" t="s">
        <v>46</v>
      </c>
      <c r="K2" s="15" t="s">
        <v>47</v>
      </c>
      <c r="L2" s="15" t="s">
        <v>48</v>
      </c>
      <c r="M2" s="15" t="s">
        <v>49</v>
      </c>
      <c r="N2" s="15" t="s">
        <v>51</v>
      </c>
      <c r="O2" s="15" t="s">
        <v>50</v>
      </c>
      <c r="P2" s="15" t="s">
        <v>52</v>
      </c>
      <c r="Q2" s="15" t="s">
        <v>52</v>
      </c>
      <c r="R2" s="15" t="s">
        <v>53</v>
      </c>
      <c r="S2" s="15" t="s">
        <v>54</v>
      </c>
      <c r="T2" s="15" t="s">
        <v>55</v>
      </c>
      <c r="U2" s="15" t="s">
        <v>52</v>
      </c>
      <c r="V2" s="15" t="s">
        <v>56</v>
      </c>
    </row>
    <row r="3">
      <c r="A3" s="15" t="s">
        <v>142</v>
      </c>
      <c r="B3" s="15" t="s">
        <v>65</v>
      </c>
      <c r="C3" s="15" t="s">
        <v>430</v>
      </c>
      <c r="D3" s="44"/>
      <c r="E3" s="15" t="s">
        <v>431</v>
      </c>
      <c r="F3" s="44"/>
      <c r="G3" s="44"/>
      <c r="H3" s="44"/>
      <c r="I3" s="15">
        <v>556.0</v>
      </c>
      <c r="J3" s="15" t="s">
        <v>70</v>
      </c>
      <c r="K3" s="58">
        <v>33.22222222222222</v>
      </c>
      <c r="L3" s="58">
        <v>256.53819444444446</v>
      </c>
      <c r="M3" s="15">
        <v>19.93</v>
      </c>
      <c r="N3" s="58">
        <v>166.66666666666666</v>
      </c>
      <c r="O3" s="15">
        <v>2709.0</v>
      </c>
      <c r="P3" s="60">
        <v>45490.0</v>
      </c>
      <c r="Q3" s="60">
        <v>45015.0</v>
      </c>
      <c r="R3" s="15">
        <v>3.130006005E9</v>
      </c>
      <c r="S3" s="15" t="s">
        <v>78</v>
      </c>
      <c r="T3" s="44"/>
      <c r="U3" s="44"/>
      <c r="V3" s="44"/>
    </row>
    <row r="4">
      <c r="A4" s="15" t="s">
        <v>256</v>
      </c>
      <c r="B4" s="15" t="s">
        <v>65</v>
      </c>
      <c r="C4" s="15" t="s">
        <v>430</v>
      </c>
      <c r="D4" s="44"/>
      <c r="E4" s="15" t="s">
        <v>431</v>
      </c>
      <c r="F4" s="44"/>
      <c r="G4" s="44"/>
      <c r="H4" s="44"/>
      <c r="I4" s="15">
        <v>562.0</v>
      </c>
      <c r="J4" s="15" t="s">
        <v>70</v>
      </c>
      <c r="K4" s="58">
        <v>41.74305555555556</v>
      </c>
      <c r="L4" s="58">
        <v>342.75694444444446</v>
      </c>
      <c r="M4" s="15">
        <v>25.05</v>
      </c>
      <c r="N4" s="58">
        <v>166.66666666666666</v>
      </c>
      <c r="O4" s="15">
        <v>2703.0</v>
      </c>
      <c r="P4" s="65">
        <v>45618.0</v>
      </c>
      <c r="Q4" s="65">
        <v>45614.0</v>
      </c>
      <c r="R4" s="15">
        <v>6.890000562E9</v>
      </c>
      <c r="S4" s="15" t="s">
        <v>78</v>
      </c>
      <c r="T4" s="44"/>
      <c r="U4" s="44"/>
      <c r="V4" s="44"/>
    </row>
    <row r="5">
      <c r="A5" s="15" t="s">
        <v>117</v>
      </c>
      <c r="B5" s="15" t="s">
        <v>65</v>
      </c>
      <c r="C5" s="15" t="s">
        <v>430</v>
      </c>
      <c r="D5" s="44"/>
      <c r="E5" s="15" t="s">
        <v>431</v>
      </c>
      <c r="F5" s="44"/>
      <c r="G5" s="44"/>
      <c r="H5" s="44"/>
      <c r="I5" s="15">
        <v>846.0</v>
      </c>
      <c r="J5" s="15" t="s">
        <v>70</v>
      </c>
      <c r="K5" s="58">
        <v>117.24652777777777</v>
      </c>
      <c r="L5" s="58">
        <v>262.15625</v>
      </c>
      <c r="M5" s="15">
        <v>70.35</v>
      </c>
      <c r="N5" s="58">
        <v>166.66666666666666</v>
      </c>
      <c r="O5" s="15">
        <v>2739.0</v>
      </c>
      <c r="P5" s="60">
        <v>45539.0</v>
      </c>
      <c r="Q5" s="60">
        <v>45539.0</v>
      </c>
      <c r="R5" s="15">
        <v>3.040075245E9</v>
      </c>
      <c r="S5" s="15" t="s">
        <v>78</v>
      </c>
      <c r="T5" s="44"/>
      <c r="U5" s="44"/>
      <c r="V5" s="44"/>
    </row>
    <row r="6">
      <c r="A6" s="15" t="s">
        <v>80</v>
      </c>
      <c r="B6" s="15" t="s">
        <v>65</v>
      </c>
      <c r="C6" s="15" t="s">
        <v>430</v>
      </c>
      <c r="D6" s="44"/>
      <c r="E6" s="15" t="s">
        <v>431</v>
      </c>
      <c r="F6" s="44"/>
      <c r="G6" s="44"/>
      <c r="H6" s="44"/>
      <c r="I6" s="15">
        <v>929.0</v>
      </c>
      <c r="J6" s="15" t="s">
        <v>70</v>
      </c>
      <c r="K6" s="58">
        <v>52.4375</v>
      </c>
      <c r="L6" s="58">
        <v>226.19444444444446</v>
      </c>
      <c r="M6" s="15">
        <v>31.46</v>
      </c>
      <c r="N6" s="58">
        <v>166.66666666666666</v>
      </c>
      <c r="O6" s="15">
        <v>2722.0</v>
      </c>
      <c r="P6" s="60">
        <v>45567.0</v>
      </c>
      <c r="Q6" s="60">
        <v>45490.0</v>
      </c>
      <c r="R6" s="15">
        <v>3.290007931E9</v>
      </c>
      <c r="S6" s="15" t="s">
        <v>78</v>
      </c>
      <c r="T6" s="44"/>
      <c r="U6" s="44"/>
      <c r="V6" s="44"/>
    </row>
    <row r="7">
      <c r="A7" s="15" t="s">
        <v>102</v>
      </c>
      <c r="B7" s="15" t="s">
        <v>65</v>
      </c>
      <c r="C7" s="15" t="s">
        <v>430</v>
      </c>
      <c r="D7" s="44"/>
      <c r="E7" s="15" t="s">
        <v>431</v>
      </c>
      <c r="F7" s="44"/>
      <c r="G7" s="44"/>
      <c r="H7" s="44"/>
      <c r="I7" s="15">
        <v>1287.0</v>
      </c>
      <c r="J7" s="15" t="s">
        <v>70</v>
      </c>
      <c r="K7" s="58">
        <v>29.51388888888889</v>
      </c>
      <c r="L7" s="58">
        <v>266.72569444444446</v>
      </c>
      <c r="M7" s="15">
        <v>17.71</v>
      </c>
      <c r="N7" s="58">
        <v>166.66666666666666</v>
      </c>
      <c r="O7" s="15">
        <v>2741.0</v>
      </c>
      <c r="P7" s="60">
        <v>45568.0</v>
      </c>
      <c r="Q7" s="60">
        <v>45526.0</v>
      </c>
      <c r="R7" s="15">
        <v>7.090002248E9</v>
      </c>
      <c r="S7" s="15" t="s">
        <v>78</v>
      </c>
      <c r="T7" s="44"/>
      <c r="U7" s="44"/>
      <c r="V7" s="44"/>
    </row>
    <row r="8">
      <c r="A8" s="15" t="s">
        <v>75</v>
      </c>
      <c r="B8" s="15" t="s">
        <v>65</v>
      </c>
      <c r="C8" s="15" t="s">
        <v>430</v>
      </c>
      <c r="D8" s="44"/>
      <c r="E8" s="15" t="s">
        <v>431</v>
      </c>
      <c r="F8" s="44"/>
      <c r="G8" s="44"/>
      <c r="H8" s="44"/>
      <c r="I8" s="15">
        <v>70339.0</v>
      </c>
      <c r="J8" s="15" t="s">
        <v>70</v>
      </c>
      <c r="K8" s="58">
        <v>5.559027777777778</v>
      </c>
      <c r="L8" s="58">
        <v>388.375</v>
      </c>
      <c r="M8" s="15">
        <v>3.34</v>
      </c>
      <c r="N8" s="58">
        <v>166.66666666666666</v>
      </c>
      <c r="O8" s="15">
        <v>2728.0</v>
      </c>
      <c r="P8" s="60">
        <v>45831.0</v>
      </c>
      <c r="Q8" s="60">
        <v>45352.0</v>
      </c>
      <c r="R8" s="15">
        <v>3.130006789E9</v>
      </c>
      <c r="S8" s="15" t="s">
        <v>78</v>
      </c>
      <c r="T8" s="44"/>
      <c r="U8" s="44"/>
      <c r="V8" s="44"/>
    </row>
    <row r="9">
      <c r="A9" s="15" t="s">
        <v>142</v>
      </c>
      <c r="B9" s="15" t="s">
        <v>65</v>
      </c>
      <c r="C9" s="15" t="s">
        <v>430</v>
      </c>
      <c r="D9" s="44"/>
      <c r="E9" s="15" t="s">
        <v>431</v>
      </c>
      <c r="F9" s="44"/>
      <c r="G9" s="44"/>
      <c r="H9" s="44"/>
      <c r="I9" s="15">
        <v>81044.0</v>
      </c>
      <c r="J9" s="15" t="s">
        <v>70</v>
      </c>
      <c r="K9" s="58">
        <v>9.336805555555555</v>
      </c>
      <c r="L9" s="58">
        <v>168.44791666666666</v>
      </c>
      <c r="M9" s="15">
        <v>5.6</v>
      </c>
      <c r="N9" s="58">
        <v>166.66666666666666</v>
      </c>
      <c r="O9" s="15">
        <v>2720.0</v>
      </c>
      <c r="P9" s="60">
        <v>45601.0</v>
      </c>
      <c r="Q9" s="60">
        <v>44704.0</v>
      </c>
      <c r="R9" s="15">
        <v>7.090002894E9</v>
      </c>
      <c r="S9" s="15" t="s">
        <v>78</v>
      </c>
      <c r="T9" s="44"/>
      <c r="U9" s="44"/>
      <c r="V9" s="44"/>
    </row>
    <row r="10">
      <c r="A10" s="15" t="s">
        <v>102</v>
      </c>
      <c r="B10" s="15" t="s">
        <v>65</v>
      </c>
      <c r="C10" s="15" t="s">
        <v>432</v>
      </c>
      <c r="D10" s="44"/>
      <c r="E10" s="15" t="s">
        <v>431</v>
      </c>
      <c r="F10" s="44"/>
      <c r="G10" s="44"/>
      <c r="H10" s="44"/>
      <c r="I10" s="15">
        <v>100557.0</v>
      </c>
      <c r="J10" s="15" t="s">
        <v>70</v>
      </c>
      <c r="K10" s="58">
        <v>32.642361111111114</v>
      </c>
      <c r="L10" s="58">
        <v>218.43055555555554</v>
      </c>
      <c r="M10" s="15">
        <v>19.59</v>
      </c>
      <c r="N10" s="58">
        <v>166.66666666666666</v>
      </c>
      <c r="O10" s="15">
        <v>2736.0</v>
      </c>
      <c r="P10" s="60">
        <v>45631.0</v>
      </c>
      <c r="Q10" s="60">
        <v>45628.0</v>
      </c>
      <c r="R10" s="15">
        <v>3.130005796E9</v>
      </c>
      <c r="S10" s="15" t="s">
        <v>78</v>
      </c>
      <c r="T10" s="44"/>
      <c r="U10" s="44"/>
      <c r="V10" s="44"/>
    </row>
    <row r="11">
      <c r="A11" s="15" t="s">
        <v>126</v>
      </c>
      <c r="B11" s="15" t="s">
        <v>65</v>
      </c>
      <c r="C11" s="15" t="s">
        <v>430</v>
      </c>
      <c r="D11" s="44"/>
      <c r="E11" s="15" t="s">
        <v>431</v>
      </c>
      <c r="F11" s="44"/>
      <c r="G11" s="44"/>
      <c r="H11" s="44"/>
      <c r="I11" s="15">
        <v>100832.0</v>
      </c>
      <c r="J11" s="15" t="s">
        <v>70</v>
      </c>
      <c r="K11" s="58">
        <v>113.27430555555556</v>
      </c>
      <c r="L11" s="58">
        <v>403.43402777777777</v>
      </c>
      <c r="M11" s="15">
        <v>67.96</v>
      </c>
      <c r="N11" s="58">
        <v>166.66666666666666</v>
      </c>
      <c r="O11" s="15">
        <v>2727.0</v>
      </c>
      <c r="P11" s="60">
        <v>43902.0</v>
      </c>
      <c r="Q11" s="60">
        <v>43549.0</v>
      </c>
      <c r="R11" s="15">
        <v>7.100002436E9</v>
      </c>
      <c r="S11" s="15" t="s">
        <v>78</v>
      </c>
      <c r="T11" s="44"/>
      <c r="U11" s="44"/>
      <c r="V11" s="44"/>
    </row>
    <row r="12">
      <c r="A12" s="15" t="s">
        <v>320</v>
      </c>
      <c r="B12" s="15" t="s">
        <v>65</v>
      </c>
      <c r="C12" s="15" t="s">
        <v>432</v>
      </c>
      <c r="D12" s="44"/>
      <c r="E12" s="15" t="s">
        <v>431</v>
      </c>
      <c r="F12" s="44"/>
      <c r="G12" s="44"/>
      <c r="H12" s="44"/>
      <c r="I12" s="15">
        <v>110076.0</v>
      </c>
      <c r="J12" s="15" t="s">
        <v>70</v>
      </c>
      <c r="K12" s="58">
        <v>150.13194444444446</v>
      </c>
      <c r="L12" s="58">
        <v>263.75347222222223</v>
      </c>
      <c r="M12" s="15">
        <v>90.08</v>
      </c>
      <c r="N12" s="58">
        <v>166.66666666666666</v>
      </c>
      <c r="O12" s="15">
        <v>2724.0</v>
      </c>
      <c r="P12" s="60">
        <v>44736.0</v>
      </c>
      <c r="Q12" s="60">
        <v>44735.0</v>
      </c>
      <c r="R12" s="15">
        <v>3.040057779E9</v>
      </c>
      <c r="S12" s="15" t="s">
        <v>78</v>
      </c>
      <c r="T12" s="44"/>
      <c r="U12" s="44"/>
      <c r="V12" s="44"/>
    </row>
    <row r="13">
      <c r="A13" s="15" t="s">
        <v>80</v>
      </c>
      <c r="B13" s="15" t="s">
        <v>65</v>
      </c>
      <c r="C13" s="15" t="s">
        <v>432</v>
      </c>
      <c r="D13" s="44"/>
      <c r="E13" s="15" t="s">
        <v>431</v>
      </c>
      <c r="F13" s="44"/>
      <c r="G13" s="44"/>
      <c r="H13" s="44"/>
      <c r="I13" s="15">
        <v>120348.0</v>
      </c>
      <c r="J13" s="15" t="s">
        <v>70</v>
      </c>
      <c r="K13" s="58">
        <v>95.77777777777777</v>
      </c>
      <c r="L13" s="58">
        <v>202.39930555555554</v>
      </c>
      <c r="M13" s="15">
        <v>57.47</v>
      </c>
      <c r="N13" s="58">
        <v>166.66666666666666</v>
      </c>
      <c r="O13" s="15">
        <v>2719.0</v>
      </c>
      <c r="P13" s="60">
        <v>45776.0</v>
      </c>
      <c r="Q13" s="60">
        <v>45776.0</v>
      </c>
      <c r="R13" s="15">
        <v>3.040073019E9</v>
      </c>
      <c r="S13" s="15" t="s">
        <v>78</v>
      </c>
      <c r="T13" s="44"/>
      <c r="U13" s="44"/>
      <c r="V13" s="44"/>
    </row>
    <row r="14">
      <c r="A14" s="15" t="s">
        <v>259</v>
      </c>
      <c r="B14" s="15" t="s">
        <v>65</v>
      </c>
      <c r="C14" s="15" t="s">
        <v>432</v>
      </c>
      <c r="D14" s="44"/>
      <c r="E14" s="15" t="s">
        <v>431</v>
      </c>
      <c r="F14" s="44"/>
      <c r="G14" s="44"/>
      <c r="H14" s="44"/>
      <c r="I14" s="15">
        <v>120677.0</v>
      </c>
      <c r="J14" s="15" t="s">
        <v>70</v>
      </c>
      <c r="K14" s="58">
        <v>88.83680555555556</v>
      </c>
      <c r="L14" s="58">
        <v>210.98263888888889</v>
      </c>
      <c r="M14" s="15">
        <v>53.3</v>
      </c>
      <c r="N14" s="58">
        <v>166.66666666666666</v>
      </c>
      <c r="O14" s="15">
        <v>2702.0</v>
      </c>
      <c r="P14" s="60">
        <v>45772.0</v>
      </c>
      <c r="Q14" s="60">
        <v>45600.0</v>
      </c>
      <c r="R14" s="15">
        <v>3.040090256E9</v>
      </c>
      <c r="S14" s="15" t="s">
        <v>78</v>
      </c>
      <c r="T14" s="44"/>
      <c r="U14" s="44"/>
      <c r="V14" s="44"/>
    </row>
    <row r="15">
      <c r="A15" s="15" t="s">
        <v>63</v>
      </c>
      <c r="B15" s="15" t="s">
        <v>65</v>
      </c>
      <c r="C15" s="15" t="s">
        <v>432</v>
      </c>
      <c r="D15" s="44"/>
      <c r="E15" s="15" t="s">
        <v>431</v>
      </c>
      <c r="F15" s="44"/>
      <c r="G15" s="44"/>
      <c r="H15" s="44"/>
      <c r="I15" s="15">
        <v>181096.0</v>
      </c>
      <c r="J15" s="15" t="s">
        <v>70</v>
      </c>
      <c r="K15" s="58">
        <v>42.24652777777778</v>
      </c>
      <c r="L15" s="58">
        <v>217.13888888888889</v>
      </c>
      <c r="M15" s="15">
        <v>25.35</v>
      </c>
      <c r="N15" s="58">
        <v>166.66666666666666</v>
      </c>
      <c r="O15" s="15">
        <v>2723.0</v>
      </c>
      <c r="P15" s="60">
        <v>45000.0</v>
      </c>
      <c r="Q15" s="60">
        <v>44630.0</v>
      </c>
      <c r="R15" s="15">
        <v>7.090002718E9</v>
      </c>
      <c r="S15" s="15" t="s">
        <v>78</v>
      </c>
      <c r="T15" s="44"/>
      <c r="U15" s="44"/>
      <c r="V15" s="44"/>
    </row>
    <row r="16">
      <c r="A16" s="15" t="s">
        <v>75</v>
      </c>
      <c r="B16" s="15" t="s">
        <v>65</v>
      </c>
      <c r="C16" s="15" t="s">
        <v>430</v>
      </c>
      <c r="D16" s="44"/>
      <c r="E16" s="15" t="s">
        <v>431</v>
      </c>
      <c r="F16" s="44"/>
      <c r="G16" s="44"/>
      <c r="H16" s="44"/>
      <c r="I16" s="15">
        <v>250353.0</v>
      </c>
      <c r="J16" s="15" t="s">
        <v>70</v>
      </c>
      <c r="K16" s="58">
        <v>8.746527777777779</v>
      </c>
      <c r="L16" s="58">
        <v>8.746527777777779</v>
      </c>
      <c r="M16" s="15">
        <v>5.25</v>
      </c>
      <c r="N16" s="58">
        <v>166.66666666666666</v>
      </c>
      <c r="O16" s="15">
        <v>2721.0</v>
      </c>
      <c r="P16" s="60">
        <v>45930.0</v>
      </c>
      <c r="Q16" s="15" t="s">
        <v>127</v>
      </c>
      <c r="R16" s="44"/>
      <c r="S16" s="15" t="s">
        <v>78</v>
      </c>
      <c r="T16" s="44"/>
      <c r="U16" s="44"/>
      <c r="V16" s="44"/>
    </row>
    <row r="17">
      <c r="A17" s="15" t="s">
        <v>102</v>
      </c>
      <c r="B17" s="15" t="s">
        <v>65</v>
      </c>
      <c r="C17" s="15" t="s">
        <v>430</v>
      </c>
      <c r="D17" s="44"/>
      <c r="E17" s="15" t="s">
        <v>431</v>
      </c>
      <c r="F17" s="44"/>
      <c r="G17" s="44"/>
      <c r="H17" s="44"/>
      <c r="I17" s="15">
        <v>250417.0</v>
      </c>
      <c r="J17" s="15" t="s">
        <v>70</v>
      </c>
      <c r="K17" s="58">
        <v>2.0555555555555554</v>
      </c>
      <c r="L17" s="58">
        <v>2.0555555555555554</v>
      </c>
      <c r="M17" s="15">
        <v>1.23</v>
      </c>
      <c r="N17" s="58">
        <v>166.66666666666666</v>
      </c>
      <c r="O17" s="15">
        <v>2738.0</v>
      </c>
      <c r="P17" s="60">
        <v>46035.0</v>
      </c>
      <c r="Q17" s="15" t="s">
        <v>127</v>
      </c>
      <c r="R17" s="44"/>
      <c r="S17" s="15" t="s">
        <v>78</v>
      </c>
      <c r="T17" s="44"/>
      <c r="U17" s="44"/>
      <c r="V17" s="44"/>
    </row>
    <row r="18">
      <c r="A18" s="15" t="s">
        <v>117</v>
      </c>
      <c r="B18" s="15" t="s">
        <v>65</v>
      </c>
      <c r="C18" s="15" t="s">
        <v>430</v>
      </c>
      <c r="D18" s="44"/>
      <c r="E18" s="15" t="s">
        <v>431</v>
      </c>
      <c r="F18" s="44"/>
      <c r="G18" s="44"/>
      <c r="H18" s="44"/>
      <c r="I18" s="15">
        <v>912962.0</v>
      </c>
      <c r="J18" s="15" t="s">
        <v>70</v>
      </c>
      <c r="K18" s="58">
        <v>38.49305555555556</v>
      </c>
      <c r="L18" s="58">
        <v>811.8055555555555</v>
      </c>
      <c r="M18" s="15">
        <v>23.1</v>
      </c>
      <c r="N18" s="58">
        <v>166.66666666666666</v>
      </c>
      <c r="O18" s="15">
        <v>2731.0</v>
      </c>
      <c r="P18" s="60">
        <v>45371.0</v>
      </c>
      <c r="Q18" s="60">
        <v>45026.0</v>
      </c>
      <c r="R18" s="15">
        <v>3.040077697E9</v>
      </c>
      <c r="S18" s="15" t="s">
        <v>78</v>
      </c>
      <c r="T18" s="44"/>
      <c r="U18" s="44"/>
      <c r="V18" s="44"/>
    </row>
    <row r="19">
      <c r="A19" s="15" t="s">
        <v>102</v>
      </c>
      <c r="B19" s="15" t="s">
        <v>65</v>
      </c>
      <c r="C19" s="15" t="s">
        <v>430</v>
      </c>
      <c r="D19" s="44"/>
      <c r="E19" s="15" t="s">
        <v>431</v>
      </c>
      <c r="F19" s="44"/>
      <c r="G19" s="44"/>
      <c r="H19" s="44"/>
      <c r="I19" s="15">
        <v>922956.0</v>
      </c>
      <c r="J19" s="15" t="s">
        <v>70</v>
      </c>
      <c r="K19" s="58">
        <v>4.680555555555555</v>
      </c>
      <c r="L19" s="58">
        <v>197.75347222222223</v>
      </c>
      <c r="M19" s="15">
        <v>2.81</v>
      </c>
      <c r="N19" s="58">
        <v>166.66666666666666</v>
      </c>
      <c r="O19" s="15">
        <v>2737.0</v>
      </c>
      <c r="P19" s="65">
        <v>46001.0</v>
      </c>
      <c r="Q19" s="60">
        <v>45371.0</v>
      </c>
      <c r="R19" s="15">
        <v>3.960004903E9</v>
      </c>
      <c r="S19" s="15" t="s">
        <v>78</v>
      </c>
      <c r="T19" s="44"/>
      <c r="U19" s="44"/>
      <c r="V19" s="44"/>
    </row>
    <row r="20">
      <c r="A20" s="15" t="s">
        <v>75</v>
      </c>
      <c r="B20" s="15" t="s">
        <v>65</v>
      </c>
      <c r="C20" s="15" t="s">
        <v>430</v>
      </c>
      <c r="D20" s="44"/>
      <c r="E20" s="15" t="s">
        <v>431</v>
      </c>
      <c r="F20" s="44"/>
      <c r="G20" s="44"/>
      <c r="H20" s="44"/>
      <c r="I20" s="15">
        <v>930171.0</v>
      </c>
      <c r="J20" s="15" t="s">
        <v>70</v>
      </c>
      <c r="K20" s="58">
        <v>24.916666666666668</v>
      </c>
      <c r="L20" s="58">
        <v>718.2743055555555</v>
      </c>
      <c r="M20" s="15">
        <v>14.95</v>
      </c>
      <c r="N20" s="58">
        <v>166.66666666666666</v>
      </c>
      <c r="O20" s="15">
        <v>2729.0</v>
      </c>
      <c r="P20" s="60">
        <v>45436.0</v>
      </c>
      <c r="Q20" s="60">
        <v>45294.0</v>
      </c>
      <c r="R20" s="15">
        <v>3.130006599E9</v>
      </c>
      <c r="S20" s="15" t="s">
        <v>78</v>
      </c>
      <c r="T20" s="44"/>
      <c r="U20" s="44"/>
      <c r="V20" s="44"/>
    </row>
    <row r="21">
      <c r="A21" s="15" t="s">
        <v>85</v>
      </c>
      <c r="B21" s="15" t="s">
        <v>65</v>
      </c>
      <c r="C21" s="15" t="s">
        <v>430</v>
      </c>
      <c r="D21" s="44"/>
      <c r="E21" s="15" t="s">
        <v>431</v>
      </c>
      <c r="F21" s="44"/>
      <c r="G21" s="44"/>
      <c r="H21" s="44"/>
      <c r="I21" s="15">
        <v>960005.0</v>
      </c>
      <c r="J21" s="15" t="s">
        <v>70</v>
      </c>
      <c r="K21" s="58">
        <v>32.486111111111114</v>
      </c>
      <c r="L21" s="58">
        <v>386.84375</v>
      </c>
      <c r="M21" s="15">
        <v>19.49</v>
      </c>
      <c r="N21" s="58">
        <v>166.66666666666666</v>
      </c>
      <c r="O21" s="15">
        <v>2704.0</v>
      </c>
      <c r="P21" s="60">
        <v>44372.0</v>
      </c>
      <c r="Q21" s="60">
        <v>44369.0</v>
      </c>
      <c r="R21" s="15">
        <v>7.090000956E9</v>
      </c>
      <c r="S21" s="15" t="s">
        <v>78</v>
      </c>
      <c r="T21" s="44"/>
      <c r="U21" s="44"/>
      <c r="V21" s="44"/>
    </row>
    <row r="22">
      <c r="A22" s="15" t="s">
        <v>75</v>
      </c>
      <c r="B22" s="15" t="s">
        <v>65</v>
      </c>
      <c r="C22" s="15" t="s">
        <v>430</v>
      </c>
      <c r="D22" s="44"/>
      <c r="E22" s="15" t="s">
        <v>431</v>
      </c>
      <c r="F22" s="44"/>
      <c r="G22" s="44"/>
      <c r="H22" s="44"/>
      <c r="I22" s="15">
        <v>960707.0</v>
      </c>
      <c r="J22" s="15" t="s">
        <v>70</v>
      </c>
      <c r="K22" s="58">
        <v>70.21875</v>
      </c>
      <c r="L22" s="58">
        <v>243.89930555555554</v>
      </c>
      <c r="M22" s="15">
        <v>42.13</v>
      </c>
      <c r="N22" s="58">
        <v>166.66666666666666</v>
      </c>
      <c r="O22" s="15">
        <v>2708.0</v>
      </c>
      <c r="P22" s="60">
        <v>44362.0</v>
      </c>
      <c r="Q22" s="60">
        <v>43894.0</v>
      </c>
      <c r="R22" s="15">
        <v>7.080003306E9</v>
      </c>
      <c r="S22" s="15" t="s">
        <v>78</v>
      </c>
      <c r="T22" s="44"/>
      <c r="U22" s="44"/>
      <c r="V22" s="44"/>
    </row>
    <row r="23">
      <c r="A23" s="15" t="s">
        <v>102</v>
      </c>
      <c r="B23" s="15" t="s">
        <v>65</v>
      </c>
      <c r="C23" s="15" t="s">
        <v>430</v>
      </c>
      <c r="D23" s="44"/>
      <c r="E23" s="15" t="s">
        <v>431</v>
      </c>
      <c r="F23" s="44"/>
      <c r="G23" s="44"/>
      <c r="H23" s="44"/>
      <c r="I23" s="15">
        <v>993360.0</v>
      </c>
      <c r="J23" s="15" t="s">
        <v>70</v>
      </c>
      <c r="K23" s="58">
        <v>80.27430555555556</v>
      </c>
      <c r="L23" s="58">
        <v>459.80555555555554</v>
      </c>
      <c r="M23" s="15">
        <v>48.16</v>
      </c>
      <c r="N23" s="58">
        <v>166.66666666666666</v>
      </c>
      <c r="O23" s="15">
        <v>2740.0</v>
      </c>
      <c r="P23" s="60">
        <v>45511.0</v>
      </c>
      <c r="Q23" s="60">
        <v>45509.0</v>
      </c>
      <c r="R23" s="15">
        <v>7.080005315E9</v>
      </c>
      <c r="S23" s="15" t="s">
        <v>78</v>
      </c>
      <c r="T23" s="44"/>
      <c r="U23" s="44"/>
      <c r="V23" s="44"/>
    </row>
    <row r="24">
      <c r="A24" s="15" t="s">
        <v>85</v>
      </c>
      <c r="B24" s="15" t="s">
        <v>65</v>
      </c>
      <c r="C24" s="15" t="s">
        <v>430</v>
      </c>
      <c r="D24" s="44"/>
      <c r="E24" s="15" t="s">
        <v>431</v>
      </c>
      <c r="F24" s="44"/>
      <c r="G24" s="44"/>
      <c r="H24" s="44"/>
      <c r="I24" s="15">
        <v>1277.0</v>
      </c>
      <c r="J24" s="15" t="s">
        <v>70</v>
      </c>
      <c r="K24" s="78">
        <v>0.0</v>
      </c>
      <c r="L24" s="58">
        <v>106.78472222222223</v>
      </c>
      <c r="M24" s="44"/>
      <c r="N24" s="58">
        <v>166.66666666666666</v>
      </c>
      <c r="O24" s="15">
        <v>2725.0</v>
      </c>
      <c r="P24" s="60">
        <v>40044.0</v>
      </c>
      <c r="Q24" s="60">
        <v>40126.0</v>
      </c>
      <c r="R24" s="15">
        <v>3.130007478E9</v>
      </c>
      <c r="S24" s="15" t="s">
        <v>72</v>
      </c>
      <c r="T24" s="15">
        <v>3.040252386E9</v>
      </c>
      <c r="U24" s="60">
        <v>45775.0</v>
      </c>
      <c r="V24" s="44"/>
    </row>
    <row r="25">
      <c r="A25" s="15" t="s">
        <v>85</v>
      </c>
      <c r="B25" s="15" t="s">
        <v>65</v>
      </c>
      <c r="C25" s="15" t="s">
        <v>430</v>
      </c>
      <c r="D25" s="44"/>
      <c r="E25" s="15" t="s">
        <v>431</v>
      </c>
      <c r="F25" s="44"/>
      <c r="G25" s="44"/>
      <c r="H25" s="44"/>
      <c r="I25" s="15">
        <v>30555.0</v>
      </c>
      <c r="J25" s="15" t="s">
        <v>70</v>
      </c>
      <c r="K25" s="58">
        <v>79.29861111111111</v>
      </c>
      <c r="L25" s="58">
        <v>182.20833333333334</v>
      </c>
      <c r="M25" s="15">
        <v>47.58</v>
      </c>
      <c r="N25" s="58">
        <v>166.66666666666666</v>
      </c>
      <c r="O25" s="15">
        <v>2702.0</v>
      </c>
      <c r="P25" s="60">
        <v>43549.0</v>
      </c>
      <c r="Q25" s="60">
        <v>45772.0</v>
      </c>
      <c r="R25" s="15">
        <v>3.040091287E9</v>
      </c>
      <c r="S25" s="15" t="s">
        <v>72</v>
      </c>
      <c r="T25" s="15">
        <v>3.040253442E9</v>
      </c>
      <c r="U25" s="60">
        <v>45810.0</v>
      </c>
      <c r="V25" s="44"/>
    </row>
    <row r="26">
      <c r="A26" s="15" t="s">
        <v>85</v>
      </c>
      <c r="B26" s="15" t="s">
        <v>65</v>
      </c>
      <c r="C26" s="15" t="s">
        <v>430</v>
      </c>
      <c r="D26" s="44"/>
      <c r="E26" s="15" t="s">
        <v>431</v>
      </c>
      <c r="F26" s="44"/>
      <c r="G26" s="44"/>
      <c r="H26" s="44"/>
      <c r="I26" s="15">
        <v>41120.0</v>
      </c>
      <c r="J26" s="15" t="s">
        <v>70</v>
      </c>
      <c r="K26" s="58">
        <v>34.80902777777778</v>
      </c>
      <c r="L26" s="58">
        <v>231.66319444444446</v>
      </c>
      <c r="M26" s="15">
        <v>20.89</v>
      </c>
      <c r="N26" s="58">
        <v>166.66666666666666</v>
      </c>
      <c r="O26" s="15">
        <v>2740.0</v>
      </c>
      <c r="P26" s="60">
        <v>45447.0</v>
      </c>
      <c r="Q26" s="60">
        <v>45510.0</v>
      </c>
      <c r="R26" s="15">
        <v>3.130007827E9</v>
      </c>
      <c r="S26" s="15" t="s">
        <v>72</v>
      </c>
      <c r="T26" s="15">
        <v>3.040258338E9</v>
      </c>
      <c r="U26" s="60">
        <v>45937.0</v>
      </c>
      <c r="V26" s="44"/>
    </row>
    <row r="27">
      <c r="A27" s="15" t="s">
        <v>85</v>
      </c>
      <c r="B27" s="15" t="s">
        <v>65</v>
      </c>
      <c r="C27" s="15" t="s">
        <v>432</v>
      </c>
      <c r="D27" s="44"/>
      <c r="E27" s="15" t="s">
        <v>431</v>
      </c>
      <c r="F27" s="44"/>
      <c r="G27" s="44"/>
      <c r="H27" s="44"/>
      <c r="I27" s="15">
        <v>81343.0</v>
      </c>
      <c r="J27" s="15" t="s">
        <v>70</v>
      </c>
      <c r="K27" s="58">
        <v>69.05902777777777</v>
      </c>
      <c r="L27" s="58">
        <v>198.74305555555554</v>
      </c>
      <c r="M27" s="15">
        <v>41.44</v>
      </c>
      <c r="N27" s="58">
        <v>166.66666666666666</v>
      </c>
      <c r="O27" s="15">
        <v>2723.0</v>
      </c>
      <c r="P27" s="65">
        <v>44485.0</v>
      </c>
      <c r="Q27" s="60">
        <v>44959.0</v>
      </c>
      <c r="R27" s="15">
        <v>4.19000075E9</v>
      </c>
      <c r="S27" s="15" t="s">
        <v>72</v>
      </c>
      <c r="T27" s="15">
        <v>3.040247635E9</v>
      </c>
      <c r="U27" s="65">
        <v>45580.0</v>
      </c>
      <c r="V27" s="44"/>
    </row>
    <row r="28">
      <c r="A28" s="15" t="s">
        <v>85</v>
      </c>
      <c r="B28" s="15" t="s">
        <v>65</v>
      </c>
      <c r="C28" s="15" t="s">
        <v>430</v>
      </c>
      <c r="D28" s="44"/>
      <c r="E28" s="15" t="s">
        <v>431</v>
      </c>
      <c r="F28" s="44"/>
      <c r="G28" s="44"/>
      <c r="H28" s="44"/>
      <c r="I28" s="15">
        <v>90688.0</v>
      </c>
      <c r="J28" s="15" t="s">
        <v>70</v>
      </c>
      <c r="K28" s="58">
        <v>1.6631944444444444</v>
      </c>
      <c r="L28" s="58">
        <v>160.15972222222223</v>
      </c>
      <c r="M28" s="15">
        <v>1.0</v>
      </c>
      <c r="N28" s="58">
        <v>166.66666666666666</v>
      </c>
      <c r="O28" s="15">
        <v>2740.0</v>
      </c>
      <c r="P28" s="60">
        <v>45420.0</v>
      </c>
      <c r="Q28" s="60">
        <v>45446.0</v>
      </c>
      <c r="R28" s="15">
        <v>3.130007058E9</v>
      </c>
      <c r="S28" s="15" t="s">
        <v>72</v>
      </c>
      <c r="T28" s="15">
        <v>3.040247803E9</v>
      </c>
      <c r="U28" s="65">
        <v>45588.0</v>
      </c>
      <c r="V28" s="44"/>
    </row>
    <row r="29">
      <c r="A29" s="15" t="s">
        <v>85</v>
      </c>
      <c r="B29" s="15" t="s">
        <v>65</v>
      </c>
      <c r="C29" s="15" t="s">
        <v>430</v>
      </c>
      <c r="D29" s="44"/>
      <c r="E29" s="15" t="s">
        <v>431</v>
      </c>
      <c r="F29" s="44"/>
      <c r="G29" s="44"/>
      <c r="H29" s="44"/>
      <c r="I29" s="15">
        <v>100825.0</v>
      </c>
      <c r="J29" s="15" t="s">
        <v>70</v>
      </c>
      <c r="K29" s="58">
        <v>175.17708333333334</v>
      </c>
      <c r="L29" s="58">
        <v>651.5243055555555</v>
      </c>
      <c r="M29" s="15">
        <v>105.11</v>
      </c>
      <c r="N29" s="58">
        <v>166.66666666666666</v>
      </c>
      <c r="O29" s="15">
        <v>2743.0</v>
      </c>
      <c r="P29" s="60">
        <v>44369.0</v>
      </c>
      <c r="Q29" s="60">
        <v>45824.0</v>
      </c>
      <c r="R29" s="15">
        <v>3.040091753E9</v>
      </c>
      <c r="S29" s="15" t="s">
        <v>72</v>
      </c>
      <c r="T29" s="15">
        <v>3.040254478E9</v>
      </c>
      <c r="U29" s="60">
        <v>45831.0</v>
      </c>
      <c r="V29" s="44"/>
    </row>
    <row r="30">
      <c r="A30" s="15" t="s">
        <v>85</v>
      </c>
      <c r="B30" s="15" t="s">
        <v>65</v>
      </c>
      <c r="C30" s="15" t="s">
        <v>432</v>
      </c>
      <c r="D30" s="44"/>
      <c r="E30" s="15" t="s">
        <v>431</v>
      </c>
      <c r="F30" s="44"/>
      <c r="G30" s="44"/>
      <c r="H30" s="44"/>
      <c r="I30" s="15">
        <v>110111.0</v>
      </c>
      <c r="J30" s="15" t="s">
        <v>70</v>
      </c>
      <c r="K30" s="58">
        <v>78.80555555555556</v>
      </c>
      <c r="L30" s="58">
        <v>219.84375</v>
      </c>
      <c r="M30" s="15">
        <v>47.28</v>
      </c>
      <c r="N30" s="58">
        <v>166.66666666666666</v>
      </c>
      <c r="O30" s="15">
        <v>2722.0</v>
      </c>
      <c r="P30" s="60">
        <v>44652.0</v>
      </c>
      <c r="Q30" s="60">
        <v>45567.0</v>
      </c>
      <c r="R30" s="15">
        <v>6.850004453E9</v>
      </c>
      <c r="S30" s="15" t="s">
        <v>72</v>
      </c>
      <c r="T30" s="15">
        <v>3.040250893E9</v>
      </c>
      <c r="U30" s="60">
        <v>45734.0</v>
      </c>
      <c r="V30" s="44"/>
    </row>
    <row r="31">
      <c r="A31" s="15" t="s">
        <v>85</v>
      </c>
      <c r="B31" s="15" t="s">
        <v>65</v>
      </c>
      <c r="C31" s="15" t="s">
        <v>430</v>
      </c>
      <c r="D31" s="44"/>
      <c r="E31" s="15" t="s">
        <v>431</v>
      </c>
      <c r="F31" s="44"/>
      <c r="G31" s="44"/>
      <c r="H31" s="44"/>
      <c r="I31" s="15">
        <v>250405.0</v>
      </c>
      <c r="J31" s="15" t="s">
        <v>70</v>
      </c>
      <c r="K31" s="78">
        <v>0.0</v>
      </c>
      <c r="L31" s="78">
        <v>0.0</v>
      </c>
      <c r="M31" s="44"/>
      <c r="N31" s="58">
        <v>166.66666666666666</v>
      </c>
      <c r="O31" s="44"/>
      <c r="P31" s="44"/>
      <c r="Q31" s="15" t="s">
        <v>127</v>
      </c>
      <c r="R31" s="44"/>
      <c r="S31" s="15" t="s">
        <v>72</v>
      </c>
      <c r="T31" s="15">
        <v>3.040260408E9</v>
      </c>
      <c r="U31" s="65">
        <v>46001.0</v>
      </c>
      <c r="V31" s="44"/>
    </row>
    <row r="32">
      <c r="A32" s="15" t="s">
        <v>85</v>
      </c>
      <c r="B32" s="15" t="s">
        <v>65</v>
      </c>
      <c r="C32" s="15" t="s">
        <v>430</v>
      </c>
      <c r="D32" s="44"/>
      <c r="E32" s="15" t="s">
        <v>431</v>
      </c>
      <c r="F32" s="44"/>
      <c r="G32" s="44"/>
      <c r="H32" s="44"/>
      <c r="I32" s="15">
        <v>250408.0</v>
      </c>
      <c r="J32" s="15" t="s">
        <v>70</v>
      </c>
      <c r="K32" s="78">
        <v>0.0</v>
      </c>
      <c r="L32" s="78">
        <v>0.0</v>
      </c>
      <c r="M32" s="44"/>
      <c r="N32" s="58">
        <v>166.66666666666666</v>
      </c>
      <c r="O32" s="44"/>
      <c r="P32" s="44"/>
      <c r="Q32" s="15" t="s">
        <v>127</v>
      </c>
      <c r="R32" s="44"/>
      <c r="S32" s="15" t="s">
        <v>72</v>
      </c>
      <c r="T32" s="15">
        <v>3.040260405E9</v>
      </c>
      <c r="U32" s="65">
        <v>46001.0</v>
      </c>
      <c r="V32" s="44"/>
    </row>
    <row r="33">
      <c r="A33" s="15" t="s">
        <v>85</v>
      </c>
      <c r="B33" s="15" t="s">
        <v>65</v>
      </c>
      <c r="C33" s="15" t="s">
        <v>430</v>
      </c>
      <c r="D33" s="44"/>
      <c r="E33" s="15" t="s">
        <v>431</v>
      </c>
      <c r="F33" s="44"/>
      <c r="G33" s="44"/>
      <c r="H33" s="44"/>
      <c r="I33" s="15">
        <v>250419.0</v>
      </c>
      <c r="J33" s="15" t="s">
        <v>70</v>
      </c>
      <c r="K33" s="78">
        <v>0.0</v>
      </c>
      <c r="L33" s="78">
        <v>0.0</v>
      </c>
      <c r="M33" s="44"/>
      <c r="N33" s="58">
        <v>166.66666666666666</v>
      </c>
      <c r="O33" s="44"/>
      <c r="P33" s="44"/>
      <c r="Q33" s="15" t="s">
        <v>127</v>
      </c>
      <c r="R33" s="44"/>
      <c r="S33" s="15" t="s">
        <v>72</v>
      </c>
      <c r="T33" s="15">
        <v>3.040260407E9</v>
      </c>
      <c r="U33" s="65">
        <v>46001.0</v>
      </c>
      <c r="V33" s="44"/>
    </row>
    <row r="34">
      <c r="A34" s="15" t="s">
        <v>150</v>
      </c>
      <c r="B34" s="15" t="s">
        <v>65</v>
      </c>
      <c r="C34" s="15" t="s">
        <v>432</v>
      </c>
      <c r="D34" s="44"/>
      <c r="E34" s="15" t="s">
        <v>431</v>
      </c>
      <c r="F34" s="44"/>
      <c r="G34" s="44"/>
      <c r="H34" s="44"/>
      <c r="I34" s="15">
        <v>70909.0</v>
      </c>
      <c r="J34" s="15" t="s">
        <v>70</v>
      </c>
      <c r="K34" s="58">
        <v>134.95138888888889</v>
      </c>
      <c r="L34" s="58">
        <v>283.1111111111111</v>
      </c>
      <c r="M34" s="15">
        <v>80.97</v>
      </c>
      <c r="N34" s="58">
        <v>166.66666666666666</v>
      </c>
      <c r="O34" s="15">
        <v>2738.0</v>
      </c>
      <c r="P34" s="65">
        <v>43762.0</v>
      </c>
      <c r="Q34" s="60">
        <v>46031.0</v>
      </c>
      <c r="R34" s="15">
        <v>3.130008485E9</v>
      </c>
      <c r="S34" s="15" t="s">
        <v>145</v>
      </c>
      <c r="T34" s="15">
        <v>3.130008485E9</v>
      </c>
      <c r="U34" s="60">
        <v>46037.0</v>
      </c>
      <c r="V34" s="44"/>
    </row>
    <row r="35">
      <c r="A35" s="15" t="s">
        <v>85</v>
      </c>
      <c r="B35" s="15" t="s">
        <v>65</v>
      </c>
      <c r="C35" s="15" t="s">
        <v>432</v>
      </c>
      <c r="D35" s="44"/>
      <c r="E35" s="15" t="s">
        <v>431</v>
      </c>
      <c r="F35" s="44"/>
      <c r="G35" s="44"/>
      <c r="H35" s="44"/>
      <c r="I35" s="15">
        <v>90743.0</v>
      </c>
      <c r="J35" s="15" t="s">
        <v>70</v>
      </c>
      <c r="K35" s="58">
        <v>34.732638888888886</v>
      </c>
      <c r="L35" s="58">
        <v>34.732638888888886</v>
      </c>
      <c r="M35" s="15">
        <v>20.84</v>
      </c>
      <c r="N35" s="58">
        <v>166.66666666666666</v>
      </c>
      <c r="O35" s="15">
        <v>2735.0</v>
      </c>
      <c r="P35" s="60">
        <v>40071.0</v>
      </c>
      <c r="Q35" s="60">
        <v>41023.0</v>
      </c>
      <c r="R35" s="44"/>
      <c r="S35" s="15" t="s">
        <v>158</v>
      </c>
      <c r="T35" s="44"/>
      <c r="U35" s="60">
        <v>41023.0</v>
      </c>
      <c r="V35" s="44"/>
    </row>
    <row r="36">
      <c r="A36" s="15" t="s">
        <v>301</v>
      </c>
      <c r="B36" s="15" t="s">
        <v>65</v>
      </c>
      <c r="C36" s="15" t="s">
        <v>430</v>
      </c>
      <c r="D36" s="44"/>
      <c r="E36" s="15" t="s">
        <v>431</v>
      </c>
      <c r="F36" s="44"/>
      <c r="G36" s="44"/>
      <c r="H36" s="44"/>
      <c r="I36" s="15">
        <v>140114.0</v>
      </c>
      <c r="J36" s="15" t="s">
        <v>70</v>
      </c>
      <c r="K36" s="78">
        <v>0.0</v>
      </c>
      <c r="L36" s="58">
        <v>257.03125</v>
      </c>
      <c r="M36" s="44"/>
      <c r="N36" s="58">
        <v>166.66666666666666</v>
      </c>
      <c r="O36" s="15">
        <v>2732.0</v>
      </c>
      <c r="P36" s="60">
        <v>44784.0</v>
      </c>
      <c r="Q36" s="65">
        <v>45259.0</v>
      </c>
      <c r="R36" s="15">
        <v>3.130006532E9</v>
      </c>
      <c r="S36" s="15" t="s">
        <v>158</v>
      </c>
      <c r="T36" s="44"/>
      <c r="U36" s="65">
        <v>45259.0</v>
      </c>
      <c r="V36" s="44"/>
    </row>
    <row r="37">
      <c r="A37" s="15" t="s">
        <v>102</v>
      </c>
      <c r="B37" s="15" t="s">
        <v>65</v>
      </c>
      <c r="C37" s="15" t="s">
        <v>430</v>
      </c>
      <c r="D37" s="44"/>
      <c r="E37" s="15" t="s">
        <v>431</v>
      </c>
      <c r="F37" s="44"/>
      <c r="G37" s="44"/>
      <c r="H37" s="44"/>
      <c r="I37" s="15">
        <v>181171.0</v>
      </c>
      <c r="J37" s="15" t="s">
        <v>70</v>
      </c>
      <c r="K37" s="58">
        <v>91.00694444444444</v>
      </c>
      <c r="L37" s="58">
        <v>568.6319444444445</v>
      </c>
      <c r="M37" s="15">
        <v>54.6</v>
      </c>
      <c r="N37" s="58">
        <v>166.66666666666666</v>
      </c>
      <c r="O37" s="15">
        <v>2737.0</v>
      </c>
      <c r="P37" s="60">
        <v>45103.0</v>
      </c>
      <c r="Q37" s="60">
        <v>46000.0</v>
      </c>
      <c r="R37" s="15">
        <v>6.89000056E9</v>
      </c>
      <c r="S37" s="15" t="s">
        <v>158</v>
      </c>
      <c r="T37" s="44"/>
      <c r="U37" s="60">
        <v>46000.0</v>
      </c>
      <c r="V37" s="44"/>
    </row>
    <row r="38">
      <c r="A38" s="15" t="s">
        <v>102</v>
      </c>
      <c r="B38" s="15" t="s">
        <v>65</v>
      </c>
      <c r="C38" s="15" t="s">
        <v>433</v>
      </c>
      <c r="D38" s="44"/>
      <c r="E38" s="15" t="s">
        <v>431</v>
      </c>
      <c r="F38" s="44"/>
      <c r="G38" s="44"/>
      <c r="H38" s="44"/>
      <c r="I38" s="15">
        <v>930171.0</v>
      </c>
      <c r="J38" s="15" t="s">
        <v>70</v>
      </c>
      <c r="K38" s="78">
        <v>0.0</v>
      </c>
      <c r="L38" s="78">
        <v>0.0</v>
      </c>
      <c r="M38" s="44"/>
      <c r="N38" s="58">
        <v>166.66666666666666</v>
      </c>
      <c r="O38" s="44"/>
      <c r="P38" s="44"/>
      <c r="Q38" s="15" t="s">
        <v>127</v>
      </c>
      <c r="R38" s="44"/>
      <c r="S38" s="15" t="s">
        <v>158</v>
      </c>
      <c r="T38" s="44"/>
      <c r="U38" s="44"/>
      <c r="V38" s="44"/>
    </row>
    <row r="39">
      <c r="A39" s="15" t="s">
        <v>117</v>
      </c>
      <c r="B39" s="15" t="s">
        <v>65</v>
      </c>
      <c r="C39" s="15" t="s">
        <v>430</v>
      </c>
      <c r="D39" s="44"/>
      <c r="E39" s="15" t="s">
        <v>431</v>
      </c>
      <c r="F39" s="44"/>
      <c r="G39" s="44"/>
      <c r="H39" s="44"/>
      <c r="I39" s="15">
        <v>952434.0</v>
      </c>
      <c r="J39" s="15" t="s">
        <v>70</v>
      </c>
      <c r="K39" s="58">
        <v>23.04861111111111</v>
      </c>
      <c r="L39" s="58">
        <v>23.04861111111111</v>
      </c>
      <c r="M39" s="15">
        <v>13.83</v>
      </c>
      <c r="N39" s="58">
        <v>166.66666666666666</v>
      </c>
      <c r="O39" s="15">
        <v>2704.0</v>
      </c>
      <c r="P39" s="60">
        <v>38511.0</v>
      </c>
      <c r="Q39" s="65">
        <v>39068.0</v>
      </c>
      <c r="R39" s="15">
        <v>3.070018395E9</v>
      </c>
      <c r="S39" s="15" t="s">
        <v>158</v>
      </c>
      <c r="T39" s="44"/>
      <c r="U39" s="65">
        <v>39068.0</v>
      </c>
      <c r="V39" s="44"/>
    </row>
    <row r="40">
      <c r="A40" s="15" t="s">
        <v>85</v>
      </c>
      <c r="B40" s="15" t="s">
        <v>65</v>
      </c>
      <c r="C40" s="15" t="s">
        <v>430</v>
      </c>
      <c r="D40" s="44"/>
      <c r="E40" s="15" t="s">
        <v>431</v>
      </c>
      <c r="F40" s="44"/>
      <c r="G40" s="44"/>
      <c r="H40" s="44"/>
      <c r="I40" s="15">
        <v>993029.0</v>
      </c>
      <c r="J40" s="15" t="s">
        <v>70</v>
      </c>
      <c r="K40" s="58">
        <v>3.5659722222222223</v>
      </c>
      <c r="L40" s="58">
        <v>83.63194444444444</v>
      </c>
      <c r="M40" s="15">
        <v>2.14</v>
      </c>
      <c r="N40" s="58">
        <v>166.66666666666666</v>
      </c>
      <c r="O40" s="15">
        <v>2720.0</v>
      </c>
      <c r="P40" s="65">
        <v>39006.0</v>
      </c>
      <c r="Q40" s="60">
        <v>40568.0</v>
      </c>
      <c r="R40" s="15">
        <v>3.130002407E9</v>
      </c>
      <c r="S40" s="15" t="s">
        <v>158</v>
      </c>
      <c r="T40" s="15">
        <v>3.040040322E9</v>
      </c>
      <c r="U40" s="60">
        <v>40568.0</v>
      </c>
      <c r="V40" s="44"/>
    </row>
    <row r="41">
      <c r="A41" s="15" t="s">
        <v>85</v>
      </c>
      <c r="B41" s="15" t="s">
        <v>65</v>
      </c>
      <c r="C41" s="15" t="s">
        <v>434</v>
      </c>
      <c r="D41" s="44"/>
      <c r="E41" s="15" t="s">
        <v>435</v>
      </c>
      <c r="F41" s="44"/>
      <c r="G41" s="44"/>
      <c r="H41" s="44"/>
      <c r="I41" s="15" t="s">
        <v>436</v>
      </c>
      <c r="J41" s="15" t="s">
        <v>70</v>
      </c>
      <c r="K41" s="58">
        <v>33.19444444444444</v>
      </c>
      <c r="L41" s="58">
        <v>155.8125</v>
      </c>
      <c r="M41" s="44"/>
      <c r="N41" s="44"/>
      <c r="O41" s="15">
        <v>2723.0</v>
      </c>
      <c r="P41" s="65">
        <v>40836.0</v>
      </c>
      <c r="Q41" s="60">
        <v>42270.0</v>
      </c>
      <c r="R41" s="15">
        <v>3.040050893E9</v>
      </c>
      <c r="S41" s="15" t="s">
        <v>158</v>
      </c>
      <c r="T41" s="15">
        <v>3.040144355E9</v>
      </c>
      <c r="U41" s="60">
        <v>42270.0</v>
      </c>
      <c r="V41" s="44"/>
    </row>
    <row r="42">
      <c r="A42" s="15" t="s">
        <v>85</v>
      </c>
      <c r="B42" s="15" t="s">
        <v>65</v>
      </c>
      <c r="C42" s="15" t="s">
        <v>430</v>
      </c>
      <c r="D42" s="44"/>
      <c r="E42" s="15" t="s">
        <v>431</v>
      </c>
      <c r="F42" s="44"/>
      <c r="G42" s="44"/>
      <c r="H42" s="44"/>
      <c r="I42" s="15">
        <v>928.0</v>
      </c>
      <c r="J42" s="15" t="s">
        <v>70</v>
      </c>
      <c r="K42" s="58">
        <v>40.89930555555556</v>
      </c>
      <c r="L42" s="58">
        <v>314.94444444444446</v>
      </c>
      <c r="M42" s="15">
        <v>24.54</v>
      </c>
      <c r="N42" s="58">
        <v>166.66666666666666</v>
      </c>
      <c r="O42" s="15">
        <v>2741.0</v>
      </c>
      <c r="P42" s="60">
        <v>42940.0</v>
      </c>
      <c r="Q42" s="60">
        <v>43494.0</v>
      </c>
      <c r="R42" s="15">
        <v>3.040080066E9</v>
      </c>
      <c r="S42" s="15" t="s">
        <v>100</v>
      </c>
      <c r="T42" s="15" t="s">
        <v>437</v>
      </c>
      <c r="U42" s="65">
        <v>44148.0</v>
      </c>
      <c r="V42" s="44"/>
    </row>
    <row r="43">
      <c r="A43" s="15" t="s">
        <v>85</v>
      </c>
      <c r="B43" s="15" t="s">
        <v>65</v>
      </c>
      <c r="C43" s="15" t="s">
        <v>432</v>
      </c>
      <c r="D43" s="44"/>
      <c r="E43" s="15" t="s">
        <v>431</v>
      </c>
      <c r="F43" s="44"/>
      <c r="G43" s="44"/>
      <c r="H43" s="44"/>
      <c r="I43" s="15">
        <v>20689.0</v>
      </c>
      <c r="J43" s="15" t="s">
        <v>70</v>
      </c>
      <c r="K43" s="58">
        <v>131.33333333333334</v>
      </c>
      <c r="L43" s="58">
        <v>250.06944444444446</v>
      </c>
      <c r="M43" s="15">
        <v>78.8</v>
      </c>
      <c r="N43" s="58">
        <v>166.66666666666666</v>
      </c>
      <c r="O43" s="15">
        <v>2719.0</v>
      </c>
      <c r="P43" s="60">
        <v>43696.0</v>
      </c>
      <c r="Q43" s="60">
        <v>45776.0</v>
      </c>
      <c r="R43" s="15">
        <v>6.850005706E9</v>
      </c>
      <c r="S43" s="15" t="s">
        <v>100</v>
      </c>
      <c r="T43" s="15" t="s">
        <v>438</v>
      </c>
      <c r="U43" s="60">
        <v>43185.0</v>
      </c>
      <c r="V43" s="44"/>
    </row>
    <row r="44">
      <c r="A44" s="15" t="s">
        <v>85</v>
      </c>
      <c r="B44" s="15" t="s">
        <v>65</v>
      </c>
      <c r="C44" s="15" t="s">
        <v>432</v>
      </c>
      <c r="D44" s="44"/>
      <c r="E44" s="15" t="s">
        <v>431</v>
      </c>
      <c r="F44" s="44"/>
      <c r="G44" s="44"/>
      <c r="H44" s="44"/>
      <c r="I44" s="15">
        <v>100747.0</v>
      </c>
      <c r="J44" s="15" t="s">
        <v>70</v>
      </c>
      <c r="K44" s="58">
        <v>116.13541666666667</v>
      </c>
      <c r="L44" s="58">
        <v>198.38541666666666</v>
      </c>
      <c r="M44" s="15">
        <v>69.68</v>
      </c>
      <c r="N44" s="58">
        <v>166.66666666666666</v>
      </c>
      <c r="O44" s="15">
        <v>2742.0</v>
      </c>
      <c r="P44" s="60">
        <v>43544.0</v>
      </c>
      <c r="Q44" s="60">
        <v>45916.0</v>
      </c>
      <c r="R44" s="15">
        <v>3.860010942E9</v>
      </c>
      <c r="S44" s="15" t="s">
        <v>100</v>
      </c>
      <c r="T44" s="15" t="s">
        <v>439</v>
      </c>
      <c r="U44" s="60">
        <v>42850.0</v>
      </c>
      <c r="V44" s="44"/>
    </row>
    <row r="45">
      <c r="A45" s="15" t="s">
        <v>85</v>
      </c>
      <c r="B45" s="15" t="s">
        <v>65</v>
      </c>
      <c r="C45" s="15" t="s">
        <v>432</v>
      </c>
      <c r="D45" s="44"/>
      <c r="E45" s="15" t="s">
        <v>431</v>
      </c>
      <c r="F45" s="44"/>
      <c r="G45" s="44"/>
      <c r="H45" s="44"/>
      <c r="I45" s="15">
        <v>110392.0</v>
      </c>
      <c r="J45" s="15" t="s">
        <v>70</v>
      </c>
      <c r="K45" s="58">
        <v>100.55902777777777</v>
      </c>
      <c r="L45" s="58">
        <v>179.49652777777777</v>
      </c>
      <c r="M45" s="15">
        <v>60.34</v>
      </c>
      <c r="N45" s="58">
        <v>166.66666666666666</v>
      </c>
      <c r="O45" s="15">
        <v>2739.0</v>
      </c>
      <c r="P45" s="60">
        <v>45076.0</v>
      </c>
      <c r="Q45" s="60">
        <v>45539.0</v>
      </c>
      <c r="R45" s="15">
        <v>3.960005216E9</v>
      </c>
      <c r="S45" s="15" t="s">
        <v>100</v>
      </c>
      <c r="T45" s="15" t="s">
        <v>440</v>
      </c>
      <c r="U45" s="60">
        <v>44404.0</v>
      </c>
      <c r="V45" s="44"/>
    </row>
    <row r="46">
      <c r="A46" s="15" t="s">
        <v>85</v>
      </c>
      <c r="B46" s="15" t="s">
        <v>65</v>
      </c>
      <c r="C46" s="15" t="s">
        <v>432</v>
      </c>
      <c r="D46" s="44"/>
      <c r="E46" s="15" t="s">
        <v>431</v>
      </c>
      <c r="F46" s="44"/>
      <c r="G46" s="44"/>
      <c r="H46" s="44"/>
      <c r="I46" s="15">
        <v>140126.0</v>
      </c>
      <c r="J46" s="15" t="s">
        <v>70</v>
      </c>
      <c r="K46" s="58">
        <v>94.4375</v>
      </c>
      <c r="L46" s="58">
        <v>202.16666666666666</v>
      </c>
      <c r="M46" s="15">
        <v>56.66</v>
      </c>
      <c r="N46" s="58">
        <v>166.66666666666666</v>
      </c>
      <c r="O46" s="15">
        <v>2703.0</v>
      </c>
      <c r="P46" s="60">
        <v>42963.0</v>
      </c>
      <c r="Q46" s="60">
        <v>45239.0</v>
      </c>
      <c r="R46" s="15">
        <v>3.040088304E9</v>
      </c>
      <c r="S46" s="15" t="s">
        <v>100</v>
      </c>
      <c r="T46" s="15" t="s">
        <v>441</v>
      </c>
      <c r="U46" s="65">
        <v>42698.0</v>
      </c>
      <c r="V46" s="44"/>
    </row>
    <row r="47">
      <c r="A47" s="15" t="s">
        <v>85</v>
      </c>
      <c r="B47" s="15" t="s">
        <v>65</v>
      </c>
      <c r="C47" s="15" t="s">
        <v>430</v>
      </c>
      <c r="D47" s="44"/>
      <c r="E47" s="15" t="s">
        <v>431</v>
      </c>
      <c r="F47" s="44"/>
      <c r="G47" s="44"/>
      <c r="H47" s="44"/>
      <c r="I47" s="15">
        <v>960004.0</v>
      </c>
      <c r="J47" s="15" t="s">
        <v>70</v>
      </c>
      <c r="K47" s="58">
        <v>22.739583333333332</v>
      </c>
      <c r="L47" s="58">
        <v>240.59375</v>
      </c>
      <c r="M47" s="15">
        <v>13.64</v>
      </c>
      <c r="N47" s="58">
        <v>166.66666666666666</v>
      </c>
      <c r="O47" s="15">
        <v>2733.0</v>
      </c>
      <c r="P47" s="60">
        <v>45054.0</v>
      </c>
      <c r="Q47" s="65">
        <v>45586.0</v>
      </c>
      <c r="R47" s="15">
        <v>3.130007348E9</v>
      </c>
      <c r="S47" s="15" t="s">
        <v>100</v>
      </c>
      <c r="T47" s="15" t="s">
        <v>442</v>
      </c>
      <c r="U47" s="60">
        <v>43941.0</v>
      </c>
      <c r="V47" s="44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0" t="s">
        <v>443</v>
      </c>
      <c r="B1" s="158"/>
      <c r="C1" s="481" t="s">
        <v>37</v>
      </c>
      <c r="D1" s="481" t="s">
        <v>22</v>
      </c>
      <c r="E1" s="481" t="s">
        <v>23</v>
      </c>
      <c r="F1" s="481" t="s">
        <v>24</v>
      </c>
      <c r="G1" s="481" t="s">
        <v>25</v>
      </c>
      <c r="H1" s="481" t="s">
        <v>28</v>
      </c>
      <c r="I1" s="481" t="s">
        <v>29</v>
      </c>
      <c r="J1" s="481" t="s">
        <v>30</v>
      </c>
      <c r="K1" s="481" t="s">
        <v>31</v>
      </c>
      <c r="L1" s="481" t="s">
        <v>444</v>
      </c>
      <c r="M1" s="481" t="s">
        <v>34</v>
      </c>
      <c r="N1" s="481" t="s">
        <v>445</v>
      </c>
      <c r="O1" s="481" t="s">
        <v>37</v>
      </c>
      <c r="P1" s="481" t="s">
        <v>153</v>
      </c>
      <c r="Q1" s="399"/>
      <c r="R1" s="482" t="s">
        <v>446</v>
      </c>
      <c r="S1" s="157"/>
      <c r="T1" s="157"/>
      <c r="U1" s="157"/>
      <c r="V1" s="157"/>
      <c r="W1" s="157"/>
      <c r="X1" s="157"/>
      <c r="Y1" s="158"/>
    </row>
    <row r="2">
      <c r="A2" s="483" t="s">
        <v>447</v>
      </c>
      <c r="B2" s="484" t="s">
        <v>51</v>
      </c>
      <c r="C2" s="485"/>
      <c r="D2" s="484" t="s">
        <v>448</v>
      </c>
      <c r="E2" s="484" t="s">
        <v>448</v>
      </c>
      <c r="F2" s="484" t="s">
        <v>448</v>
      </c>
      <c r="G2" s="486">
        <v>1.0</v>
      </c>
      <c r="H2" s="484" t="s">
        <v>448</v>
      </c>
      <c r="I2" s="484">
        <v>1.0</v>
      </c>
      <c r="J2" s="486">
        <v>1.0</v>
      </c>
      <c r="K2" s="486">
        <v>1.0</v>
      </c>
      <c r="L2" s="486">
        <v>2.0</v>
      </c>
      <c r="M2" s="484" t="s">
        <v>448</v>
      </c>
      <c r="N2" s="484" t="s">
        <v>448</v>
      </c>
      <c r="O2" s="484" t="s">
        <v>448</v>
      </c>
      <c r="P2" s="484">
        <f t="shared" ref="P2:P13" si="1">SUM(D2:O2)</f>
        <v>6</v>
      </c>
      <c r="Q2" s="487">
        <v>6.0</v>
      </c>
      <c r="R2" s="488">
        <v>2018.0</v>
      </c>
      <c r="S2" s="488">
        <v>2019.0</v>
      </c>
      <c r="T2" s="488">
        <v>2020.0</v>
      </c>
      <c r="U2" s="488">
        <v>2021.0</v>
      </c>
      <c r="V2" s="488">
        <v>2022.0</v>
      </c>
      <c r="W2" s="488">
        <v>2023.0</v>
      </c>
      <c r="X2" s="488">
        <v>2024.0</v>
      </c>
      <c r="Y2" s="488">
        <v>2025.0</v>
      </c>
      <c r="Z2" s="15">
        <v>2026.0</v>
      </c>
    </row>
    <row r="3">
      <c r="A3" s="489"/>
      <c r="B3" s="484" t="s">
        <v>163</v>
      </c>
      <c r="C3" s="485"/>
      <c r="D3" s="484" t="s">
        <v>448</v>
      </c>
      <c r="E3" s="484" t="s">
        <v>448</v>
      </c>
      <c r="F3" s="486">
        <v>1.0</v>
      </c>
      <c r="G3" s="484" t="s">
        <v>448</v>
      </c>
      <c r="H3" s="486">
        <v>1.0</v>
      </c>
      <c r="I3" s="484" t="s">
        <v>448</v>
      </c>
      <c r="J3" s="484" t="s">
        <v>448</v>
      </c>
      <c r="K3" s="484" t="s">
        <v>448</v>
      </c>
      <c r="L3" s="484" t="s">
        <v>448</v>
      </c>
      <c r="M3" s="484">
        <v>1.0</v>
      </c>
      <c r="N3" s="486">
        <v>1.0</v>
      </c>
      <c r="O3" s="484" t="s">
        <v>448</v>
      </c>
      <c r="P3" s="484">
        <f t="shared" si="1"/>
        <v>4</v>
      </c>
      <c r="Q3" s="487">
        <v>4.0</v>
      </c>
      <c r="R3" s="490">
        <v>1.0</v>
      </c>
      <c r="S3" s="490">
        <v>7.0</v>
      </c>
      <c r="T3" s="490">
        <v>11.0</v>
      </c>
      <c r="U3" s="490">
        <v>6.0</v>
      </c>
      <c r="V3" s="490">
        <v>8.0</v>
      </c>
      <c r="W3" s="490">
        <v>3.0</v>
      </c>
      <c r="X3" s="490">
        <v>14.0</v>
      </c>
      <c r="Y3" s="490">
        <v>8.0</v>
      </c>
      <c r="Z3" s="15">
        <v>5.0</v>
      </c>
    </row>
    <row r="4">
      <c r="A4" s="489"/>
      <c r="B4" s="484" t="s">
        <v>449</v>
      </c>
      <c r="C4" s="485"/>
      <c r="D4" s="484">
        <v>1.0</v>
      </c>
      <c r="E4" s="484" t="s">
        <v>448</v>
      </c>
      <c r="F4" s="484" t="s">
        <v>448</v>
      </c>
      <c r="G4" s="484">
        <v>1.0</v>
      </c>
      <c r="H4" s="484" t="s">
        <v>448</v>
      </c>
      <c r="I4" s="484" t="s">
        <v>448</v>
      </c>
      <c r="J4" s="484" t="s">
        <v>448</v>
      </c>
      <c r="K4" s="484" t="s">
        <v>448</v>
      </c>
      <c r="L4" s="484" t="s">
        <v>448</v>
      </c>
      <c r="M4" s="484">
        <v>1.0</v>
      </c>
      <c r="N4" s="486">
        <v>1.0</v>
      </c>
      <c r="O4" s="486">
        <v>1.0</v>
      </c>
      <c r="P4" s="484">
        <f t="shared" si="1"/>
        <v>5</v>
      </c>
      <c r="Q4" s="491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30"/>
      <c r="B5" s="492" t="s">
        <v>153</v>
      </c>
      <c r="C5" s="485"/>
      <c r="D5" s="492">
        <f t="shared" ref="D5:O5" si="2">SUM(D2:D4)</f>
        <v>1</v>
      </c>
      <c r="E5" s="492">
        <f t="shared" si="2"/>
        <v>0</v>
      </c>
      <c r="F5" s="492">
        <f t="shared" si="2"/>
        <v>1</v>
      </c>
      <c r="G5" s="492">
        <f t="shared" si="2"/>
        <v>2</v>
      </c>
      <c r="H5" s="492">
        <f t="shared" si="2"/>
        <v>1</v>
      </c>
      <c r="I5" s="492">
        <f t="shared" si="2"/>
        <v>1</v>
      </c>
      <c r="J5" s="492">
        <f t="shared" si="2"/>
        <v>1</v>
      </c>
      <c r="K5" s="492">
        <f t="shared" si="2"/>
        <v>1</v>
      </c>
      <c r="L5" s="492">
        <f t="shared" si="2"/>
        <v>2</v>
      </c>
      <c r="M5" s="492">
        <f t="shared" si="2"/>
        <v>2</v>
      </c>
      <c r="N5" s="492">
        <f t="shared" si="2"/>
        <v>2</v>
      </c>
      <c r="O5" s="492">
        <f t="shared" si="2"/>
        <v>1</v>
      </c>
      <c r="P5" s="492">
        <f t="shared" si="1"/>
        <v>15</v>
      </c>
      <c r="Q5" s="399"/>
      <c r="R5" s="493" t="s">
        <v>450</v>
      </c>
      <c r="S5" s="494"/>
      <c r="T5" s="4"/>
      <c r="U5" s="495">
        <f>AVERAGE(R3:Z3)</f>
        <v>7</v>
      </c>
      <c r="V5" s="399"/>
      <c r="W5" s="399"/>
      <c r="X5" s="399"/>
      <c r="Y5" s="399"/>
    </row>
    <row r="6">
      <c r="A6" s="496" t="s">
        <v>451</v>
      </c>
      <c r="B6" s="497" t="s">
        <v>452</v>
      </c>
      <c r="C6" s="485"/>
      <c r="D6" s="498" t="s">
        <v>448</v>
      </c>
      <c r="E6" s="498" t="s">
        <v>448</v>
      </c>
      <c r="F6" s="499">
        <v>1.0</v>
      </c>
      <c r="G6" s="498" t="s">
        <v>448</v>
      </c>
      <c r="H6" s="499">
        <v>1.0</v>
      </c>
      <c r="I6" s="497">
        <v>1.0</v>
      </c>
      <c r="J6" s="498" t="s">
        <v>448</v>
      </c>
      <c r="K6" s="498" t="s">
        <v>448</v>
      </c>
      <c r="L6" s="498" t="s">
        <v>448</v>
      </c>
      <c r="M6" s="498" t="s">
        <v>448</v>
      </c>
      <c r="N6" s="498" t="s">
        <v>448</v>
      </c>
      <c r="O6" s="498" t="s">
        <v>448</v>
      </c>
      <c r="P6" s="498">
        <f t="shared" si="1"/>
        <v>3</v>
      </c>
      <c r="Q6" s="399"/>
      <c r="R6" s="20"/>
      <c r="S6" s="500"/>
      <c r="T6" s="21"/>
      <c r="U6" s="30"/>
      <c r="V6" s="399"/>
      <c r="W6" s="399"/>
      <c r="X6" s="399"/>
      <c r="Y6" s="399"/>
    </row>
    <row r="7">
      <c r="A7" s="489"/>
      <c r="B7" s="497" t="s">
        <v>453</v>
      </c>
      <c r="C7" s="485"/>
      <c r="D7" s="498" t="s">
        <v>448</v>
      </c>
      <c r="E7" s="498" t="s">
        <v>448</v>
      </c>
      <c r="F7" s="498" t="s">
        <v>448</v>
      </c>
      <c r="G7" s="498" t="s">
        <v>448</v>
      </c>
      <c r="H7" s="498" t="s">
        <v>448</v>
      </c>
      <c r="I7" s="498" t="s">
        <v>448</v>
      </c>
      <c r="J7" s="498" t="s">
        <v>448</v>
      </c>
      <c r="K7" s="497">
        <v>1.0</v>
      </c>
      <c r="L7" s="497">
        <v>1.0</v>
      </c>
      <c r="M7" s="497">
        <v>1.0</v>
      </c>
      <c r="N7" s="498" t="s">
        <v>448</v>
      </c>
      <c r="O7" s="498" t="s">
        <v>448</v>
      </c>
      <c r="P7" s="498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89"/>
      <c r="B8" s="498" t="s">
        <v>454</v>
      </c>
      <c r="C8" s="485"/>
      <c r="D8" s="498" t="s">
        <v>448</v>
      </c>
      <c r="E8" s="498" t="s">
        <v>448</v>
      </c>
      <c r="F8" s="498" t="s">
        <v>448</v>
      </c>
      <c r="G8" s="497">
        <v>1.0</v>
      </c>
      <c r="H8" s="498" t="s">
        <v>448</v>
      </c>
      <c r="I8" s="497">
        <v>1.0</v>
      </c>
      <c r="J8" s="498" t="s">
        <v>448</v>
      </c>
      <c r="K8" s="498" t="s">
        <v>448</v>
      </c>
      <c r="L8" s="498" t="s">
        <v>448</v>
      </c>
      <c r="M8" s="498" t="s">
        <v>448</v>
      </c>
      <c r="N8" s="497">
        <v>1.0</v>
      </c>
      <c r="O8" s="497">
        <v>1.0</v>
      </c>
      <c r="P8" s="498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89"/>
      <c r="B9" s="498" t="s">
        <v>455</v>
      </c>
      <c r="C9" s="485"/>
      <c r="D9" s="498" t="s">
        <v>448</v>
      </c>
      <c r="E9" s="498" t="s">
        <v>448</v>
      </c>
      <c r="F9" s="498"/>
      <c r="G9" s="497">
        <v>1.0</v>
      </c>
      <c r="H9" s="498" t="s">
        <v>448</v>
      </c>
      <c r="I9" s="497">
        <v>1.0</v>
      </c>
      <c r="J9" s="498" t="s">
        <v>448</v>
      </c>
      <c r="K9" s="498"/>
      <c r="L9" s="498" t="s">
        <v>448</v>
      </c>
      <c r="M9" s="497">
        <v>1.0</v>
      </c>
      <c r="N9" s="498" t="s">
        <v>448</v>
      </c>
      <c r="O9" s="498" t="s">
        <v>448</v>
      </c>
      <c r="P9" s="498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89"/>
      <c r="B10" s="498" t="s">
        <v>456</v>
      </c>
      <c r="C10" s="485"/>
      <c r="D10" s="498" t="s">
        <v>448</v>
      </c>
      <c r="E10" s="498"/>
      <c r="F10" s="501">
        <v>1.0</v>
      </c>
      <c r="G10" s="498" t="s">
        <v>448</v>
      </c>
      <c r="H10" s="499">
        <v>1.0</v>
      </c>
      <c r="I10" s="498" t="s">
        <v>448</v>
      </c>
      <c r="J10" s="498" t="s">
        <v>448</v>
      </c>
      <c r="K10" s="498" t="s">
        <v>448</v>
      </c>
      <c r="L10" s="498" t="s">
        <v>448</v>
      </c>
      <c r="M10" s="498" t="s">
        <v>448</v>
      </c>
      <c r="N10" s="498" t="s">
        <v>448</v>
      </c>
      <c r="O10" s="498" t="s">
        <v>448</v>
      </c>
      <c r="P10" s="498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89"/>
      <c r="B11" s="502" t="s">
        <v>457</v>
      </c>
      <c r="C11" s="485"/>
      <c r="D11" s="502">
        <f t="shared" ref="D11:O11" si="3">SUM(D6:D10)</f>
        <v>0</v>
      </c>
      <c r="E11" s="502">
        <f t="shared" si="3"/>
        <v>0</v>
      </c>
      <c r="F11" s="502">
        <f t="shared" si="3"/>
        <v>2</v>
      </c>
      <c r="G11" s="502">
        <f t="shared" si="3"/>
        <v>2</v>
      </c>
      <c r="H11" s="502">
        <f t="shared" si="3"/>
        <v>2</v>
      </c>
      <c r="I11" s="502">
        <f t="shared" si="3"/>
        <v>3</v>
      </c>
      <c r="J11" s="502">
        <f t="shared" si="3"/>
        <v>0</v>
      </c>
      <c r="K11" s="502">
        <f t="shared" si="3"/>
        <v>1</v>
      </c>
      <c r="L11" s="502">
        <f t="shared" si="3"/>
        <v>1</v>
      </c>
      <c r="M11" s="502">
        <f t="shared" si="3"/>
        <v>2</v>
      </c>
      <c r="N11" s="502">
        <f t="shared" si="3"/>
        <v>1</v>
      </c>
      <c r="O11" s="502">
        <f t="shared" si="3"/>
        <v>1</v>
      </c>
      <c r="P11" s="502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89"/>
      <c r="B12" s="503" t="s">
        <v>458</v>
      </c>
      <c r="C12" s="485"/>
      <c r="D12" s="504"/>
      <c r="E12" s="504"/>
      <c r="F12" s="504"/>
      <c r="G12" s="504"/>
      <c r="H12" s="504"/>
      <c r="I12" s="504"/>
      <c r="J12" s="504"/>
      <c r="K12" s="504"/>
      <c r="L12" s="504"/>
      <c r="M12" s="504"/>
      <c r="N12" s="505">
        <v>0.0</v>
      </c>
      <c r="O12" s="505">
        <v>1.0</v>
      </c>
      <c r="P12" s="498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30"/>
      <c r="B13" s="506" t="s">
        <v>459</v>
      </c>
      <c r="C13" s="485"/>
      <c r="D13" s="506">
        <f t="shared" ref="D13:O13" si="4">SUM(D11:D12)</f>
        <v>0</v>
      </c>
      <c r="E13" s="506">
        <f t="shared" si="4"/>
        <v>0</v>
      </c>
      <c r="F13" s="506">
        <f t="shared" si="4"/>
        <v>2</v>
      </c>
      <c r="G13" s="506">
        <f t="shared" si="4"/>
        <v>2</v>
      </c>
      <c r="H13" s="506">
        <f t="shared" si="4"/>
        <v>2</v>
      </c>
      <c r="I13" s="506">
        <f t="shared" si="4"/>
        <v>3</v>
      </c>
      <c r="J13" s="506">
        <f t="shared" si="4"/>
        <v>0</v>
      </c>
      <c r="K13" s="506">
        <f t="shared" si="4"/>
        <v>1</v>
      </c>
      <c r="L13" s="506">
        <f t="shared" si="4"/>
        <v>1</v>
      </c>
      <c r="M13" s="506">
        <f t="shared" si="4"/>
        <v>2</v>
      </c>
      <c r="N13" s="506">
        <f t="shared" si="4"/>
        <v>1</v>
      </c>
      <c r="O13" s="506">
        <f t="shared" si="4"/>
        <v>2</v>
      </c>
      <c r="P13" s="506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07" t="s">
        <v>460</v>
      </c>
      <c r="B14" s="158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5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07" t="s">
        <v>461</v>
      </c>
      <c r="B15" s="158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5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08" t="s">
        <v>462</v>
      </c>
      <c r="B20" s="509"/>
      <c r="C20" s="509"/>
      <c r="D20" s="509"/>
      <c r="E20" s="509"/>
      <c r="F20" s="509"/>
      <c r="G20" s="509"/>
      <c r="H20" s="509"/>
      <c r="I20" s="509"/>
      <c r="J20" s="509"/>
      <c r="K20" s="509"/>
      <c r="L20" s="509"/>
      <c r="M20" s="509"/>
      <c r="N20" s="509"/>
      <c r="O20" s="509"/>
      <c r="P20" s="510"/>
    </row>
    <row r="21">
      <c r="A21" s="511" t="s">
        <v>463</v>
      </c>
      <c r="B21" s="512"/>
      <c r="C21" s="513">
        <v>46382.0</v>
      </c>
      <c r="D21" s="514" t="s">
        <v>22</v>
      </c>
      <c r="E21" s="514" t="s">
        <v>23</v>
      </c>
      <c r="F21" s="514" t="s">
        <v>24</v>
      </c>
      <c r="G21" s="514" t="s">
        <v>25</v>
      </c>
      <c r="H21" s="514" t="s">
        <v>464</v>
      </c>
      <c r="I21" s="514" t="s">
        <v>29</v>
      </c>
      <c r="J21" s="514" t="s">
        <v>30</v>
      </c>
      <c r="K21" s="514" t="s">
        <v>31</v>
      </c>
      <c r="L21" s="514" t="s">
        <v>444</v>
      </c>
      <c r="M21" s="514" t="s">
        <v>34</v>
      </c>
      <c r="N21" s="514" t="s">
        <v>445</v>
      </c>
      <c r="O21" s="514" t="s">
        <v>37</v>
      </c>
      <c r="P21" s="515" t="s">
        <v>153</v>
      </c>
    </row>
    <row r="22">
      <c r="A22" s="516" t="s">
        <v>447</v>
      </c>
      <c r="B22" s="517" t="s">
        <v>51</v>
      </c>
      <c r="C22" s="518"/>
      <c r="D22" s="519">
        <v>1.0</v>
      </c>
      <c r="E22" s="519">
        <v>1.0</v>
      </c>
      <c r="F22" s="519"/>
      <c r="G22" s="520"/>
      <c r="H22" s="519"/>
      <c r="I22" s="519">
        <v>1.0</v>
      </c>
      <c r="J22" s="519">
        <v>1.0</v>
      </c>
      <c r="K22" s="520"/>
      <c r="L22" s="520"/>
      <c r="M22" s="520"/>
      <c r="N22" s="519">
        <v>1.0</v>
      </c>
      <c r="O22" s="520"/>
      <c r="P22" s="521">
        <v>5.0</v>
      </c>
    </row>
    <row r="23">
      <c r="A23" s="522"/>
      <c r="B23" s="517" t="s">
        <v>163</v>
      </c>
      <c r="C23" s="518"/>
      <c r="D23" s="519">
        <v>2.0</v>
      </c>
      <c r="E23" s="520"/>
      <c r="F23" s="519">
        <v>1.0</v>
      </c>
      <c r="G23" s="520"/>
      <c r="H23" s="519">
        <v>1.0</v>
      </c>
      <c r="I23" s="520"/>
      <c r="J23" s="520"/>
      <c r="K23" s="520"/>
      <c r="L23" s="519">
        <v>1.0</v>
      </c>
      <c r="M23" s="520"/>
      <c r="N23" s="520"/>
      <c r="O23" s="520"/>
      <c r="P23" s="521">
        <v>5.0</v>
      </c>
    </row>
    <row r="24">
      <c r="A24" s="522"/>
      <c r="B24" s="517" t="s">
        <v>449</v>
      </c>
      <c r="C24" s="518"/>
      <c r="D24" s="520"/>
      <c r="E24" s="520"/>
      <c r="F24" s="520"/>
      <c r="G24" s="520"/>
      <c r="H24" s="520"/>
      <c r="I24" s="520"/>
      <c r="J24" s="520"/>
      <c r="K24" s="520"/>
      <c r="L24" s="520"/>
      <c r="M24" s="520"/>
      <c r="N24" s="520"/>
      <c r="O24" s="520"/>
      <c r="P24" s="521">
        <v>7.0</v>
      </c>
    </row>
    <row r="25">
      <c r="A25" s="523"/>
      <c r="B25" s="524" t="s">
        <v>153</v>
      </c>
      <c r="C25" s="525"/>
      <c r="D25" s="524">
        <f t="shared" ref="D25:P25" si="7">SUM(D22:D24)</f>
        <v>3</v>
      </c>
      <c r="E25" s="524">
        <f t="shared" si="7"/>
        <v>1</v>
      </c>
      <c r="F25" s="524">
        <f t="shared" si="7"/>
        <v>1</v>
      </c>
      <c r="G25" s="524">
        <f t="shared" si="7"/>
        <v>0</v>
      </c>
      <c r="H25" s="524">
        <f t="shared" si="7"/>
        <v>1</v>
      </c>
      <c r="I25" s="524">
        <f t="shared" si="7"/>
        <v>1</v>
      </c>
      <c r="J25" s="524">
        <f t="shared" si="7"/>
        <v>1</v>
      </c>
      <c r="K25" s="524">
        <f t="shared" si="7"/>
        <v>0</v>
      </c>
      <c r="L25" s="524">
        <f t="shared" si="7"/>
        <v>1</v>
      </c>
      <c r="M25" s="524">
        <f t="shared" si="7"/>
        <v>0</v>
      </c>
      <c r="N25" s="524">
        <f t="shared" si="7"/>
        <v>1</v>
      </c>
      <c r="O25" s="524">
        <f t="shared" si="7"/>
        <v>0</v>
      </c>
      <c r="P25" s="526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465</v>
      </c>
      <c r="I30" s="528">
        <v>438.0</v>
      </c>
      <c r="K30" s="130" t="s">
        <v>466</v>
      </c>
      <c r="L30" s="130" t="s">
        <v>467</v>
      </c>
    </row>
    <row r="31">
      <c r="H31" s="528" t="s">
        <v>468</v>
      </c>
      <c r="I31" s="528">
        <v>562.0</v>
      </c>
      <c r="K31" s="160">
        <f>AVERAGE(I30:I45)</f>
        <v>673.75</v>
      </c>
      <c r="L31" s="160">
        <f>K31/22</f>
        <v>30.625</v>
      </c>
    </row>
    <row r="32">
      <c r="H32" s="528" t="s">
        <v>469</v>
      </c>
      <c r="I32" s="528">
        <v>684.0</v>
      </c>
      <c r="K32" s="44"/>
      <c r="L32" s="44"/>
    </row>
    <row r="33">
      <c r="H33" s="528" t="s">
        <v>470</v>
      </c>
      <c r="I33" s="528">
        <v>645.0</v>
      </c>
      <c r="K33" s="529" t="s">
        <v>471</v>
      </c>
      <c r="L33" s="130" t="s">
        <v>472</v>
      </c>
    </row>
    <row r="34">
      <c r="H34" s="528" t="s">
        <v>473</v>
      </c>
      <c r="I34" s="528">
        <v>925.0</v>
      </c>
      <c r="K34" s="160">
        <f>AVERAGE(I35:I37)</f>
        <v>712</v>
      </c>
      <c r="L34" s="160">
        <f>K34/22</f>
        <v>32.36363636</v>
      </c>
    </row>
    <row r="35">
      <c r="H35" s="528" t="s">
        <v>474</v>
      </c>
      <c r="I35" s="528">
        <v>887.0</v>
      </c>
      <c r="K35" s="44"/>
      <c r="L35" s="44"/>
    </row>
    <row r="36">
      <c r="H36" s="528" t="s">
        <v>475</v>
      </c>
      <c r="I36" s="528">
        <v>779.0</v>
      </c>
      <c r="K36" s="130" t="s">
        <v>476</v>
      </c>
      <c r="L36" s="130" t="s">
        <v>467</v>
      </c>
    </row>
    <row r="37">
      <c r="H37" s="528" t="s">
        <v>477</v>
      </c>
      <c r="I37" s="528">
        <v>470.0</v>
      </c>
      <c r="K37" s="130">
        <v>470.0</v>
      </c>
      <c r="L37" s="160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60" t="s">
        <v>14</v>
      </c>
      <c r="B51" s="160" t="s">
        <v>6</v>
      </c>
      <c r="C51" s="130" t="s">
        <v>38</v>
      </c>
      <c r="D51" s="130" t="s">
        <v>16</v>
      </c>
      <c r="E51" s="531" t="s">
        <v>18</v>
      </c>
      <c r="F51" s="130" t="s">
        <v>41</v>
      </c>
      <c r="G51" s="532" t="s">
        <v>478</v>
      </c>
      <c r="H51" s="130" t="s">
        <v>479</v>
      </c>
    </row>
    <row r="52">
      <c r="A52" s="130" t="s">
        <v>94</v>
      </c>
      <c r="B52" s="130">
        <v>2739.0</v>
      </c>
      <c r="C52" s="160" t="str">
        <f t="array" ref="C52">_xlfn.XLOOKUP(B52,SILOMS!T7:T40,SILOMS!G7:G40,FALSE)</f>
        <v>1ETA</v>
      </c>
      <c r="D52" s="471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30" t="s">
        <v>448</v>
      </c>
    </row>
    <row r="53">
      <c r="A53" s="130" t="s">
        <v>60</v>
      </c>
      <c r="B53" s="130">
        <v>2708.0</v>
      </c>
      <c r="C53" s="160" t="b">
        <f t="array" ref="C53">_xlfn.XLOOKUP(B53,SILOMS!T8:T41,SILOMS!G8:G41,FALSE)</f>
        <v>0</v>
      </c>
      <c r="D53" s="471">
        <v>78.75694444444444</v>
      </c>
      <c r="E53" s="531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30" t="s">
        <v>448</v>
      </c>
    </row>
    <row r="54">
      <c r="A54" s="130" t="s">
        <v>116</v>
      </c>
      <c r="B54" s="130">
        <v>2709.0</v>
      </c>
      <c r="C54" s="160" t="str">
        <f t="array" ref="C54">_xlfn.XLOOKUP(B54,SILOMS!T9:T42,SILOMS!G9:G42,FALSE)</f>
        <v>6ETA</v>
      </c>
      <c r="D54" s="471">
        <v>103.09375</v>
      </c>
      <c r="E54" s="531">
        <f t="shared" si="1"/>
        <v>525.75</v>
      </c>
      <c r="F54" s="371" t="str">
        <f t="shared" si="2"/>
        <v>HSI</v>
      </c>
      <c r="G54" s="371">
        <f t="shared" si="3"/>
        <v>24.60957447</v>
      </c>
      <c r="H54" s="130" t="s">
        <v>448</v>
      </c>
    </row>
    <row r="55">
      <c r="A55" s="130" t="s">
        <v>71</v>
      </c>
      <c r="B55" s="130">
        <v>2723.0</v>
      </c>
      <c r="C55" s="160" t="str">
        <f t="array" ref="C55">_xlfn.XLOOKUP(B55,SILOMS!T10:T43,SILOMS!G10:G43,FALSE)</f>
        <v>CLA</v>
      </c>
      <c r="D55" s="471">
        <v>103.59722222222223</v>
      </c>
      <c r="E55" s="531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30" t="s">
        <v>448</v>
      </c>
    </row>
    <row r="56">
      <c r="A56" s="130" t="s">
        <v>166</v>
      </c>
      <c r="B56" s="130">
        <v>2729.0</v>
      </c>
      <c r="C56" s="160" t="str">
        <f t="array" ref="C56">_xlfn.XLOOKUP(B56,SILOMS!T11:T44,SILOMS!G11:G44,FALSE)</f>
        <v>1/5GAV</v>
      </c>
      <c r="D56" s="471">
        <v>104.21180555555556</v>
      </c>
      <c r="E56" s="531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30" t="s">
        <v>448</v>
      </c>
    </row>
    <row r="57">
      <c r="A57" s="130" t="s">
        <v>103</v>
      </c>
      <c r="B57" s="130">
        <v>2740.0</v>
      </c>
      <c r="C57" s="160" t="str">
        <f t="array" ref="C57">_xlfn.XLOOKUP(B57,SILOMS!T12:T45,SILOMS!G12:G45,FALSE)</f>
        <v>PAMASP</v>
      </c>
      <c r="D57" s="471">
        <v>109.55208333333333</v>
      </c>
      <c r="E57" s="531">
        <f t="shared" si="1"/>
        <v>370.75</v>
      </c>
      <c r="F57" s="371" t="str">
        <f t="shared" si="2"/>
        <v>HSI</v>
      </c>
      <c r="G57" s="371">
        <f t="shared" si="3"/>
        <v>17.35425532</v>
      </c>
      <c r="H57" s="130" t="s">
        <v>448</v>
      </c>
    </row>
    <row r="58">
      <c r="A58" s="130" t="s">
        <v>118</v>
      </c>
      <c r="B58" s="130">
        <v>2720.0</v>
      </c>
      <c r="C58" s="160" t="str">
        <f t="array" ref="C58">_xlfn.XLOOKUP(B58,SILOMS!T13:T46,SILOMS!G13:G46,FALSE)</f>
        <v>6ETA</v>
      </c>
      <c r="D58" s="471">
        <v>116.12847222222223</v>
      </c>
      <c r="E58" s="531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30" t="s">
        <v>448</v>
      </c>
    </row>
    <row r="59">
      <c r="A59" s="130" t="s">
        <v>160</v>
      </c>
      <c r="B59" s="130">
        <v>2741.0</v>
      </c>
      <c r="C59" s="160" t="str">
        <f t="array" ref="C59">_xlfn.XLOOKUP(B59,SILOMS!T14:T47,SILOMS!G14:G47,FALSE)</f>
        <v>7ETA</v>
      </c>
      <c r="D59" s="471">
        <v>127.19097222222223</v>
      </c>
      <c r="E59" s="531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30" t="s">
        <v>448</v>
      </c>
    </row>
    <row r="60">
      <c r="A60" s="130" t="s">
        <v>121</v>
      </c>
      <c r="B60" s="130">
        <v>2736.0</v>
      </c>
      <c r="C60" s="160" t="str">
        <f t="array" ref="C60">_xlfn.XLOOKUP(B60,SILOMS!T15:T48,SILOMS!G15:G48,FALSE)</f>
        <v>PAMASP</v>
      </c>
      <c r="D60" s="471">
        <v>141.17708333333334</v>
      </c>
      <c r="E60" s="531">
        <f t="shared" si="1"/>
        <v>611.75</v>
      </c>
      <c r="F60" s="371" t="str">
        <f t="shared" si="2"/>
        <v>TBO</v>
      </c>
      <c r="G60" s="371">
        <f t="shared" si="3"/>
        <v>28.63510638</v>
      </c>
      <c r="H60" s="130" t="s">
        <v>448</v>
      </c>
    </row>
    <row r="61">
      <c r="A61" s="130" t="s">
        <v>110</v>
      </c>
      <c r="B61" s="130">
        <v>2722.0</v>
      </c>
      <c r="C61" s="160" t="str">
        <f t="array" ref="C61">_xlfn.XLOOKUP(B61,SILOMS!T16:T49,SILOMS!G16:G49,FALSE)</f>
        <v>2ETA</v>
      </c>
      <c r="D61" s="471">
        <v>149.60763888888889</v>
      </c>
      <c r="E61" s="531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30" t="s">
        <v>448</v>
      </c>
    </row>
    <row r="62">
      <c r="A62" s="130" t="s">
        <v>26</v>
      </c>
      <c r="B62" s="130">
        <v>2737.0</v>
      </c>
      <c r="C62" s="160" t="str">
        <f t="array" ref="C62">_xlfn.XLOOKUP(B62,SILOMS!T17:T50,SILOMS!G17:G50,FALSE)</f>
        <v>7ETA</v>
      </c>
      <c r="D62" s="471">
        <v>151.28472222222223</v>
      </c>
      <c r="E62" s="531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30" t="s">
        <v>448</v>
      </c>
      <c r="J62" s="362" t="s">
        <v>480</v>
      </c>
    </row>
    <row r="63">
      <c r="A63" s="131" t="s">
        <v>77</v>
      </c>
      <c r="B63" s="130">
        <v>2703.0</v>
      </c>
      <c r="C63" s="160" t="b">
        <f t="array" ref="C63">_xlfn.XLOOKUP(B63,SILOMS!T18:T51,SILOMS!G18:G51,FALSE)</f>
        <v>0</v>
      </c>
      <c r="D63" s="471">
        <v>158.89583333333334</v>
      </c>
      <c r="E63" s="531">
        <f t="shared" si="1"/>
        <v>186.5</v>
      </c>
      <c r="F63" s="371" t="str">
        <f t="shared" si="2"/>
        <v>TBO</v>
      </c>
      <c r="G63" s="371">
        <f t="shared" si="3"/>
        <v>8.729787234</v>
      </c>
      <c r="H63" s="130" t="s">
        <v>448</v>
      </c>
      <c r="I63" s="362">
        <v>-100.0</v>
      </c>
      <c r="J63" s="533">
        <f t="shared" ref="J63:J67" si="4">D63*24+I63</f>
        <v>3713.5</v>
      </c>
      <c r="K63" s="362">
        <v>4000.0</v>
      </c>
    </row>
    <row r="64">
      <c r="A64" s="131" t="s">
        <v>114</v>
      </c>
      <c r="B64" s="130">
        <v>2743.0</v>
      </c>
      <c r="C64" s="160" t="str">
        <f t="array" ref="C64">_xlfn.XLOOKUP(B64,SILOMS!T19:T52,SILOMS!G19:G52,FALSE)</f>
        <v>5ETA</v>
      </c>
      <c r="D64" s="471">
        <v>159.35416666666666</v>
      </c>
      <c r="E64" s="531">
        <f t="shared" si="1"/>
        <v>175.5</v>
      </c>
      <c r="F64" s="371" t="str">
        <f t="shared" si="2"/>
        <v>TBO</v>
      </c>
      <c r="G64" s="371">
        <f t="shared" si="3"/>
        <v>8.214893617</v>
      </c>
      <c r="H64" s="130" t="s">
        <v>448</v>
      </c>
      <c r="I64" s="362">
        <v>-157.0</v>
      </c>
      <c r="J64" s="533">
        <f t="shared" si="4"/>
        <v>3667.5</v>
      </c>
      <c r="K64" s="362">
        <v>4000.0</v>
      </c>
    </row>
    <row r="65">
      <c r="A65" s="131" t="s">
        <v>59</v>
      </c>
      <c r="B65" s="130">
        <v>2738.0</v>
      </c>
      <c r="C65" s="160" t="str">
        <f t="array" ref="C65">_xlfn.XLOOKUP(B65,SILOMS!T20:T62,SILOMS!G20:G53,FALSE)</f>
        <v>#N/A</v>
      </c>
      <c r="D65" s="471">
        <v>161.89583333333334</v>
      </c>
      <c r="E65" s="531">
        <f t="shared" si="1"/>
        <v>114.5</v>
      </c>
      <c r="F65" s="371" t="str">
        <f t="shared" si="2"/>
        <v>TBO</v>
      </c>
      <c r="G65" s="371">
        <f t="shared" si="3"/>
        <v>5.359574468</v>
      </c>
      <c r="H65" s="130" t="s">
        <v>448</v>
      </c>
      <c r="I65" s="362">
        <v>-146.0</v>
      </c>
      <c r="J65" s="533">
        <f t="shared" si="4"/>
        <v>3739.5</v>
      </c>
      <c r="K65" s="362">
        <v>4000.0</v>
      </c>
    </row>
    <row r="66">
      <c r="A66" s="131" t="s">
        <v>91</v>
      </c>
      <c r="B66" s="130">
        <v>2733.0</v>
      </c>
      <c r="C66" s="160" t="b">
        <f t="array" ref="C66">_xlfn.XLOOKUP(B66,SILOMS!T21:T54,SILOMS!G21:G54,FALSE)</f>
        <v>0</v>
      </c>
      <c r="D66" s="471">
        <v>163.96527777777777</v>
      </c>
      <c r="E66" s="531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30" t="s">
        <v>481</v>
      </c>
      <c r="I66" s="362">
        <v>-474.0</v>
      </c>
      <c r="J66" s="533">
        <f t="shared" si="4"/>
        <v>3461.166667</v>
      </c>
      <c r="K66" s="534">
        <v>4200.0</v>
      </c>
    </row>
    <row r="67">
      <c r="A67" s="131" t="s">
        <v>82</v>
      </c>
      <c r="B67" s="130">
        <v>2719.0</v>
      </c>
      <c r="C67" s="160" t="b">
        <f t="array" ref="C67">_xlfn.XLOOKUP(B67,SILOMS!T22:T55,SILOMS!G22:G55,FALSE)</f>
        <v>0</v>
      </c>
      <c r="D67" s="471">
        <v>172.875</v>
      </c>
      <c r="E67" s="531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30" t="s">
        <v>481</v>
      </c>
      <c r="I67" s="362">
        <v>-359.0</v>
      </c>
      <c r="J67" s="533">
        <f t="shared" si="4"/>
        <v>3790</v>
      </c>
      <c r="K67" s="534">
        <v>4200.0</v>
      </c>
      <c r="L67" s="362" t="s">
        <v>482</v>
      </c>
    </row>
    <row r="68">
      <c r="A68" s="130" t="s">
        <v>152</v>
      </c>
      <c r="B68" s="130">
        <v>2731.0</v>
      </c>
      <c r="C68" s="160" t="str">
        <f t="array" ref="C68">_xlfn.XLOOKUP(B68,SILOMS!T23:T56,SILOMS!G23:G56,FALSE)</f>
        <v>PAMASP</v>
      </c>
      <c r="D68" s="471">
        <v>191.38888888888889</v>
      </c>
      <c r="E68" s="531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30" t="s">
        <v>481</v>
      </c>
    </row>
    <row r="69">
      <c r="A69" s="130" t="s">
        <v>86</v>
      </c>
      <c r="B69" s="130">
        <v>2704.0</v>
      </c>
      <c r="C69" s="160" t="str">
        <f t="array" ref="C69">_xlfn.XLOOKUP(B69,SILOMS!T24:T57,SILOMS!G24:G57,FALSE)</f>
        <v>PAMALS</v>
      </c>
      <c r="D69" s="471">
        <v>196.43055555555554</v>
      </c>
      <c r="E69" s="531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30" t="s">
        <v>481</v>
      </c>
    </row>
    <row r="70">
      <c r="A70" s="130" t="s">
        <v>69</v>
      </c>
      <c r="B70" s="130">
        <v>2702.0</v>
      </c>
      <c r="C70" s="160" t="str">
        <f t="array" ref="C70">_xlfn.XLOOKUP(B70,SILOMS!T25:T58,SILOMS!G25:G58,FALSE)</f>
        <v>1/5GAV</v>
      </c>
      <c r="D70" s="471">
        <v>211.54166666666666</v>
      </c>
      <c r="E70" s="531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30" t="s">
        <v>481</v>
      </c>
    </row>
    <row r="71">
      <c r="A71" s="130" t="s">
        <v>144</v>
      </c>
      <c r="B71" s="130">
        <v>2727.0</v>
      </c>
      <c r="C71" s="160" t="b">
        <f t="array" ref="C71">_xlfn.XLOOKUP(B71,SILOMS!T26:T59,SILOMS!G26:G59,FALSE)</f>
        <v>0</v>
      </c>
      <c r="D71" s="471">
        <v>212.85763888888889</v>
      </c>
      <c r="E71" s="531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30" t="s">
        <v>481</v>
      </c>
    </row>
    <row r="72">
      <c r="A72" s="130" t="s">
        <v>162</v>
      </c>
      <c r="B72" s="130">
        <v>2742.0</v>
      </c>
      <c r="C72" s="160" t="str">
        <f t="array" ref="C72">_xlfn.XLOOKUP(B72,SILOMS!T27:T60,SILOMS!G27:G60,FALSE)</f>
        <v>PAMASP</v>
      </c>
      <c r="D72" s="471">
        <v>221.63888888888889</v>
      </c>
      <c r="E72" s="531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30" t="s">
        <v>481</v>
      </c>
    </row>
    <row r="81">
      <c r="A81" s="130"/>
      <c r="B81" s="130"/>
      <c r="C81" s="130"/>
      <c r="D81" s="529" t="s">
        <v>483</v>
      </c>
      <c r="E81" s="130" t="s">
        <v>51</v>
      </c>
      <c r="F81" s="130" t="s">
        <v>484</v>
      </c>
      <c r="G81" s="529" t="s">
        <v>485</v>
      </c>
      <c r="H81" s="529" t="s">
        <v>20</v>
      </c>
    </row>
    <row r="82">
      <c r="A82" s="130" t="s">
        <v>256</v>
      </c>
      <c r="B82" s="130" t="s">
        <v>77</v>
      </c>
      <c r="C82" s="130">
        <v>2703.0</v>
      </c>
      <c r="D82" s="130">
        <v>3750.0</v>
      </c>
      <c r="E82" s="130">
        <v>4000.0</v>
      </c>
      <c r="F82" s="471">
        <v>158.89583333333334</v>
      </c>
      <c r="G82" s="535">
        <f t="shared" ref="G82:G86" si="5">E82-F82*24</f>
        <v>186.5</v>
      </c>
      <c r="H82" s="536" t="s">
        <v>486</v>
      </c>
    </row>
    <row r="83">
      <c r="A83" s="130" t="s">
        <v>140</v>
      </c>
      <c r="B83" s="130" t="s">
        <v>114</v>
      </c>
      <c r="C83" s="130">
        <v>2743.0</v>
      </c>
      <c r="D83" s="130">
        <v>3790.0</v>
      </c>
      <c r="E83" s="130">
        <v>4000.0</v>
      </c>
      <c r="F83" s="471">
        <v>159.35416666666666</v>
      </c>
      <c r="G83" s="537">
        <f t="shared" si="5"/>
        <v>175.5</v>
      </c>
      <c r="H83" s="529" t="s">
        <v>487</v>
      </c>
    </row>
    <row r="84">
      <c r="A84" s="130" t="s">
        <v>345</v>
      </c>
      <c r="B84" s="130" t="s">
        <v>59</v>
      </c>
      <c r="C84" s="130">
        <v>2738.0</v>
      </c>
      <c r="D84" s="130">
        <v>3650.0</v>
      </c>
      <c r="E84" s="130">
        <v>4000.0</v>
      </c>
      <c r="F84" s="471">
        <v>161.89583333333334</v>
      </c>
      <c r="G84" s="537">
        <f t="shared" si="5"/>
        <v>114.5</v>
      </c>
      <c r="H84" s="529" t="s">
        <v>488</v>
      </c>
    </row>
    <row r="85">
      <c r="A85" s="130" t="s">
        <v>117</v>
      </c>
      <c r="B85" s="130" t="s">
        <v>91</v>
      </c>
      <c r="C85" s="130">
        <v>2733.0</v>
      </c>
      <c r="D85" s="130">
        <v>3890.0</v>
      </c>
      <c r="E85" s="130">
        <v>4200.0</v>
      </c>
      <c r="F85" s="471">
        <v>163.96527777777777</v>
      </c>
      <c r="G85" s="537">
        <f t="shared" si="5"/>
        <v>264.8333333</v>
      </c>
      <c r="H85" s="529" t="s">
        <v>489</v>
      </c>
    </row>
    <row r="86">
      <c r="A86" s="130" t="s">
        <v>80</v>
      </c>
      <c r="B86" s="130" t="s">
        <v>82</v>
      </c>
      <c r="C86" s="130">
        <v>2719.0</v>
      </c>
      <c r="D86" s="130">
        <v>3850.0</v>
      </c>
      <c r="E86" s="130">
        <v>4200.0</v>
      </c>
      <c r="F86" s="471">
        <v>172.875</v>
      </c>
      <c r="G86" s="538">
        <f t="shared" si="5"/>
        <v>51</v>
      </c>
      <c r="H86" s="529" t="s">
        <v>490</v>
      </c>
    </row>
    <row r="91">
      <c r="H91" s="539" t="s">
        <v>491</v>
      </c>
    </row>
    <row r="93">
      <c r="I93" s="540" t="s">
        <v>492</v>
      </c>
      <c r="J93" s="158"/>
    </row>
    <row r="94">
      <c r="I94" s="541" t="s">
        <v>493</v>
      </c>
      <c r="J94" s="139"/>
    </row>
    <row r="95">
      <c r="I95" s="541" t="s">
        <v>494</v>
      </c>
      <c r="J95" s="139"/>
    </row>
    <row r="96">
      <c r="I96" s="541" t="s">
        <v>495</v>
      </c>
      <c r="J96" s="139"/>
    </row>
    <row r="97">
      <c r="I97" s="541" t="s">
        <v>496</v>
      </c>
      <c r="J97" s="139"/>
    </row>
    <row r="98">
      <c r="I98" s="541" t="s">
        <v>497</v>
      </c>
      <c r="J98" s="139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