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<sst xmlns="http://schemas.openxmlformats.org/spreadsheetml/2006/main" count="3020" uniqueCount="501">
  <si>
    <t>ATUALIZADO 11/08/2026</t>
  </si>
  <si>
    <t>Esq</t>
  </si>
  <si>
    <t>ANV</t>
  </si>
  <si>
    <t>Anv</t>
  </si>
  <si>
    <t>SN</t>
  </si>
  <si>
    <t>esforço ano</t>
  </si>
  <si>
    <t>mensal anv</t>
  </si>
  <si>
    <t>Tempo TBO</t>
  </si>
  <si>
    <t>Motores disp na unidade</t>
  </si>
  <si>
    <t>Meses p fim do ano:</t>
  </si>
  <si>
    <t>3000:00:00</t>
  </si>
  <si>
    <t>anv babv faz manut em bamn e 7 eta tb</t>
  </si>
  <si>
    <t>Tempo HSI</t>
  </si>
  <si>
    <t>Descrição</t>
  </si>
  <si>
    <t>7 ETA</t>
  </si>
  <si>
    <t>2027 _____11077h</t>
  </si>
  <si>
    <t>SERIAL</t>
  </si>
  <si>
    <t>TSO</t>
  </si>
  <si>
    <t>PCE-PC2115</t>
  </si>
  <si>
    <t>OM</t>
  </si>
  <si>
    <t>PROJETO</t>
  </si>
  <si>
    <t>PN</t>
  </si>
  <si>
    <t>Hr disp</t>
  </si>
  <si>
    <t>TIPO</t>
  </si>
  <si>
    <t>FABRICANTE</t>
  </si>
  <si>
    <t>Atualizar coluna de esforço</t>
  </si>
  <si>
    <t>MntNívelParque</t>
  </si>
  <si>
    <t>Voo mensal</t>
  </si>
  <si>
    <t>EstoqueUtilizá</t>
  </si>
  <si>
    <t>EstoqueReparáv</t>
  </si>
  <si>
    <t>HR até fim do ano da ANV</t>
  </si>
  <si>
    <t>emp 7 eta</t>
  </si>
  <si>
    <t>CONTROLE</t>
  </si>
  <si>
    <t>Parcial(TSO)</t>
  </si>
  <si>
    <t>Mês disp</t>
  </si>
  <si>
    <t>Totais(TSN)</t>
  </si>
  <si>
    <t>%TBOVoada</t>
  </si>
  <si>
    <t>Matr.ANV</t>
  </si>
  <si>
    <t>definitivo 7 eta</t>
  </si>
  <si>
    <t>JAN</t>
  </si>
  <si>
    <t>TBO</t>
  </si>
  <si>
    <t>DATA</t>
  </si>
  <si>
    <t>Recolhimento</t>
  </si>
  <si>
    <t>FEV</t>
  </si>
  <si>
    <t>COND</t>
  </si>
  <si>
    <t>NºDoc</t>
  </si>
  <si>
    <t>MAR</t>
  </si>
  <si>
    <t>Motv.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</si>
  <si>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</si>
  <si>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</si>
  <si>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</si>
  <si>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</si>
  <si>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</si>
  <si>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</si>
  <si>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</si>
  <si>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</si>
  <si>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</si>
  <si>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</si>
  <si>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PAMASP</t>
  </si>
  <si>
    <t>U8-C-98</t>
  </si>
  <si>
    <t>3104100-01</t>
  </si>
  <si>
    <t>PT6A-114</t>
  </si>
  <si>
    <t>00198-PRATT&amp;WHITNEYCANADACORP</t>
  </si>
  <si>
    <t>PC-E17371</t>
  </si>
  <si>
    <t>H-HorasdeVôo</t>
  </si>
  <si>
    <t>PCE-PC2360</t>
  </si>
  <si>
    <t>OS</t>
  </si>
  <si>
    <t xml:space="preserve"> EMP 01/05 GAV</t>
  </si>
  <si>
    <t>definitivo rumba</t>
  </si>
  <si>
    <t>Observações</t>
  </si>
  <si>
    <t>CLA</t>
  </si>
  <si>
    <t>1/5GAV</t>
  </si>
  <si>
    <t>PCE-PC1832</t>
  </si>
  <si>
    <t>PCE-PC2223</t>
  </si>
  <si>
    <t>PC-E17377</t>
  </si>
  <si>
    <t>APL</t>
  </si>
  <si>
    <t>DACTA II</t>
  </si>
  <si>
    <t>PCE-PC0743</t>
  </si>
  <si>
    <t>dacta = baco</t>
  </si>
  <si>
    <t>2ETA</t>
  </si>
  <si>
    <t>PT6A-114A</t>
  </si>
  <si>
    <t>PC-EPC0431</t>
  </si>
  <si>
    <t>PCE-PC2050</t>
  </si>
  <si>
    <t>PCE-PC0499</t>
  </si>
  <si>
    <t>X</t>
  </si>
  <si>
    <t>PAMALS</t>
  </si>
  <si>
    <t>DACTAII</t>
  </si>
  <si>
    <t>PCE-PC1868</t>
  </si>
  <si>
    <t>NÃO HÁ AT</t>
  </si>
  <si>
    <t>1 ETA</t>
  </si>
  <si>
    <t>PCE-PC1666</t>
  </si>
  <si>
    <t>PCE-PC0764</t>
  </si>
  <si>
    <t>ATUALIZADO 12/08/26</t>
  </si>
  <si>
    <t>REPARA</t>
  </si>
  <si>
    <t>381/201900011201</t>
  </si>
  <si>
    <t>PCE-PC0797</t>
  </si>
  <si>
    <t>7ETA</t>
  </si>
  <si>
    <t>SIGADAER OPERADOR: DATA ESTIMADA DO VENCIMENTO TBO 12/10/2025</t>
  </si>
  <si>
    <t>PCE-PC0776</t>
  </si>
  <si>
    <t>AT 313000000695 O MOTOR EM QUESTÃO PODE OPERAR ATÉ O TSO DE 4.450:00 FH, ANTES DE REALIZAR A PRÓXIMA REVISÃO GERAL</t>
  </si>
  <si>
    <t>PCE-PC2047</t>
  </si>
  <si>
    <t>1/15 GAV</t>
  </si>
  <si>
    <t>PCE-PC1002</t>
  </si>
  <si>
    <t>PCE-PC0790</t>
  </si>
  <si>
    <t>708/202200008802</t>
  </si>
  <si>
    <t>sem motor</t>
  </si>
  <si>
    <t>anv acidentada</t>
  </si>
  <si>
    <t>1ETA</t>
  </si>
  <si>
    <t>HÁ AT</t>
  </si>
  <si>
    <t>1/5 GAV</t>
  </si>
  <si>
    <t>PCE-PC0863</t>
  </si>
  <si>
    <t>6 eta</t>
  </si>
  <si>
    <t>REQUIS</t>
  </si>
  <si>
    <t>SPTG20501U8</t>
  </si>
  <si>
    <t>SIGADAER OPERADOR: DATA ESTIMADA DO VENCIMENTO HSI 02/2026</t>
  </si>
  <si>
    <t>ATÉ DEZ/26 NO 6 ETA</t>
  </si>
  <si>
    <t>AT 396000000363  / 4.500:00 HORAS PARA REVISÃO GERAL
AT 396000000321   /   HSI COM 4057H. SEGUNDO OPERADOR CUMPRIU HSI 13/05/2026</t>
  </si>
  <si>
    <t>2 ETA</t>
  </si>
  <si>
    <t>1/15GAV</t>
  </si>
  <si>
    <t>NãoConsta</t>
  </si>
  <si>
    <t>PCE-PC2055</t>
  </si>
  <si>
    <t>5 ETA</t>
  </si>
  <si>
    <t>PCE-PC2232</t>
  </si>
  <si>
    <t>6 ETA</t>
  </si>
  <si>
    <t>PCE-PC2257</t>
  </si>
  <si>
    <t>PCE-PC1391</t>
  </si>
  <si>
    <t>PCE-PC2261</t>
  </si>
  <si>
    <t>SIGADAER OPERADOR: DATA ESTIMADA DO VENCIMENTO TBO 02/2027</t>
  </si>
  <si>
    <t>PCE-PC1570</t>
  </si>
  <si>
    <t>PCE-PC2358</t>
  </si>
  <si>
    <t>CTR0114P</t>
  </si>
  <si>
    <t>AT</t>
  </si>
  <si>
    <t>PCE-PC1659</t>
  </si>
  <si>
    <t>PCE-PC1734</t>
  </si>
  <si>
    <t>SIGADAER OPERADOR: DATA ESTIMADA DO VENCIMENTO HSI 08/26 e TBO 12/2026</t>
  </si>
  <si>
    <t>AT 386000001002 AUTORIZA-SE A PRORROGAÇÃO EM ATÉ 500H DA REVISÃO GERAL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</si>
  <si>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</si>
  <si>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</si>
  <si>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</si>
  <si>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</si>
  <si>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</si>
  <si>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</si>
  <si>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</si>
  <si>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BACG</t>
  </si>
  <si>
    <t>PCE-PC1783</t>
  </si>
  <si>
    <t>RECOLH</t>
  </si>
  <si>
    <t>PCE-PC1801</t>
  </si>
  <si>
    <t>ENGINE PT6A-114A</t>
  </si>
  <si>
    <t>BAMN</t>
  </si>
  <si>
    <t>SIGADAER OPERADOR: DATA ESTIMADA DO VENCIMENTO TBO 11/2026</t>
  </si>
  <si>
    <t>ENGINE PT6A-114</t>
  </si>
  <si>
    <t xml:space="preserve">
sem at de tbo</t>
  </si>
  <si>
    <t>PCE-PC1835</t>
  </si>
  <si>
    <t>SIGADAER OPERADOR: DATA ESTIMADA DO VENCIMENTO HSI 31/08/26 e TBO 12/2026</t>
  </si>
  <si>
    <t>BACO</t>
  </si>
  <si>
    <t>PCE-PC1850</t>
  </si>
  <si>
    <t>REMOV</t>
  </si>
  <si>
    <t>5ETA</t>
  </si>
  <si>
    <t>PCE-PC1860</t>
  </si>
  <si>
    <t>6ETA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</si>
  <si>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</si>
  <si>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</si>
  <si>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</si>
  <si>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</si>
  <si>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PCE-PC2042</t>
  </si>
  <si>
    <t>AT 685000001498   /  2.439:15 HORAS DE MOTOR COM 707:05 HORAS DISPONÍVEIS PARA HSI.OU SEJA 3146:20 E  AT 685000002002</t>
  </si>
  <si>
    <t>1/15</t>
  </si>
  <si>
    <t>PCE-PC2081</t>
  </si>
  <si>
    <t>TOTAL</t>
  </si>
  <si>
    <t>media de voo =</t>
  </si>
  <si>
    <t>SIGADAER OPERADOR: DATA ESTIMADA DO VENCIMENTO HSI 06/29</t>
  </si>
  <si>
    <t xml:space="preserve"> segundo operador (placon) hsi em 2903,08 e tbo em 4000h</t>
  </si>
  <si>
    <t>ult hsi 1941,16 em 22/04/2024</t>
  </si>
  <si>
    <t>SIGADAER OPERADOR: DATA ESTIMADA DO VENCIMENTO HSI 01/2027</t>
  </si>
  <si>
    <t>PCE-PC2224</t>
  </si>
  <si>
    <t>381/201900204351</t>
  </si>
  <si>
    <t>OBS: alterar apenas as células em amarelo.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</si>
  <si>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</si>
  <si>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</si>
  <si>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PCE-PC2289</t>
  </si>
  <si>
    <t>OBS: O cálculo considera o mês atual no 1º dia</t>
  </si>
  <si>
    <t>ult hsi 1403,5 em 22/10/2022</t>
  </si>
  <si>
    <t>SIGADAER OPERADOR: DATA ESTIMADA DO VENCIMENTO TBO 06/29; HSI 01/27</t>
  </si>
  <si>
    <t>AT 685000002046, CONCEDEU MAIS 400H</t>
  </si>
  <si>
    <t>SIGADAER OPERADOR: DATA ESTIMADA DO VENCIMENTO TBO 1/2030</t>
  </si>
  <si>
    <t>úLTIMO HSI COM 1739:10, OPERADOR PASSOU INFO</t>
  </si>
  <si>
    <t>SIGADAER OPERADOR: DATA ESTIMADA DO VENCIMENTO TBO 12/2026</t>
  </si>
  <si>
    <t>AT 313000000805 extensão até 4200h TBO</t>
  </si>
  <si>
    <t>Projeto C-98 
Última Atualização 11/08/2026 12:14:11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</si>
  <si>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</si>
  <si>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</si>
  <si>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</si>
  <si>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</si>
  <si>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</si>
  <si>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</si>
  <si>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</si>
  <si>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</si>
  <si>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</si>
  <si>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</si>
  <si>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</si>
  <si>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SIGADAER OPERADOR: DATA ESTIMADA DO VENCIMENTO HSI  20/11/27</t>
  </si>
  <si>
    <t>AT 377000000274   / 4.500:00 FH,  PARA REVISÃO GERAL.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</si>
  <si>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</si>
  <si>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</si>
  <si>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</si>
  <si>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</si>
  <si>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</si>
  <si>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</si>
  <si>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</si>
  <si>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SEM AT</t>
  </si>
  <si>
    <t>C-98A</t>
  </si>
  <si>
    <t>vazamento de oleo pelo flange</t>
  </si>
  <si>
    <r>
      <rPr>
        <b/>
        <color rgb="FF1155CC"/>
        <u/>
      </rPr>
      <t>DACTA II</t>
    </r>
  </si>
  <si>
    <t>SIGADAER OPERADOR: DATA ESTIMADA DO VENCIMENTO TBO 30/01/2028</t>
  </si>
  <si>
    <r>
      <rPr>
        <b/>
        <color rgb="FF1155CC"/>
        <u/>
      </rPr>
      <t>EEAR</t>
    </r>
  </si>
  <si>
    <t>AT 685000001686
Vai operar até 5000 h P TBO</t>
  </si>
  <si>
    <t>C-98</t>
  </si>
  <si>
    <r>
      <rPr>
        <b/>
        <color rgb="FF1155CC"/>
        <u/>
      </rPr>
      <t>EPCAR</t>
    </r>
  </si>
  <si>
    <t>SIGADAER OPERADOR: DATA ESTIMADA DO VENCIMENTO HSI 06/28</t>
  </si>
  <si>
    <t xml:space="preserve">Feito HSI  04/06/25 com tso=tsn= 2764,75 o próximo seria com 4200, mas tbo chega antes. </t>
  </si>
  <si>
    <t>SIGADAER OPERADOR: DATA ESTIMADA DO VENCIMENTO HSI 11/27</t>
  </si>
  <si>
    <t>ult hsi 1939,16 em 20/03/2023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</si>
  <si>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</si>
  <si>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</si>
  <si>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</si>
  <si>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nao fez hsi desde rg</t>
  </si>
  <si>
    <t>Rachadura na CT DISK, vai recolher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</si>
  <si>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</si>
  <si>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</si>
  <si>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MOTOR EM HSI NO OPERADOR, 17/07/2026</t>
  </si>
  <si>
    <t>AT 685000001498   /  2.439:15 HORAS DE MOTOR COM 707:05 HORAS DISPONÍVEIS PARA HSI.OU SEJA 3146:20 E  AT 685000002002. FEITO HSI COM 2832:50 EM 07/2026</t>
  </si>
  <si>
    <t>recolhido 23/04. adiantou o tbo</t>
  </si>
  <si>
    <r>
      <rPr>
        <b/>
        <color rgb="FF1155CC"/>
        <u/>
      </rPr>
      <t>5 ETA</t>
    </r>
  </si>
  <si>
    <t>SIGADAER OPERADOR: DATA ESTIMADA DO VENCIMENTO TBO 04/2026  AT 346000000182 250h após o TBO.</t>
  </si>
  <si>
    <t>1340h disp</t>
  </si>
  <si>
    <t>3190h p tbo</t>
  </si>
  <si>
    <r>
      <rPr>
        <b/>
        <color rgb="FF1155CC"/>
        <u/>
      </rPr>
      <t>6 ETA</t>
    </r>
  </si>
  <si>
    <t>ult hsi 144h 20/03/2024</t>
  </si>
  <si>
    <t>SIGADAER OPERADOR: DATA ESTIMADA DO VENCIMENTO HSI 10/28 e TBO 10/33</t>
  </si>
  <si>
    <t>4746 tbo</t>
  </si>
  <si>
    <r>
      <rPr>
        <b/>
        <color rgb="FF1155CC"/>
        <u/>
      </rPr>
      <t>7 ETA</t>
    </r>
  </si>
  <si>
    <t>Totais</t>
  </si>
  <si>
    <t>recolhido tbo 26/01/2026, na verdade em os para recolher</t>
  </si>
  <si>
    <t>SIGADAER OPERADOR: DATA ESTIMADA DO VENCIMENTO HSI 08/28; TBO 05/28</t>
  </si>
  <si>
    <t>ult hsi 1501 em 17/04/24</t>
  </si>
  <si>
    <t>SIGADAER OPERADOR: DATA ESTIMADA DO VENCIMENTO HSI 1/28</t>
  </si>
  <si>
    <t>HSI, FEITO EM 13/05</t>
  </si>
  <si>
    <t>T5 elevada, vai recolher</t>
  </si>
  <si>
    <t>ATUALIZAndo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</si>
  <si>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</si>
  <si>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</si>
  <si>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Motores disp:</t>
  </si>
  <si>
    <t>recoolhido 11/02/2026</t>
  </si>
  <si>
    <t>Recolhido por pane 12/06. Aguardando DPE do PAMASP</t>
  </si>
  <si>
    <t>SIGADAER OPERADOR: DATA ESTIMADA DO VENCIMENTO TBO 04/29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</si>
  <si>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</si>
  <si>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</si>
  <si>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SIGADAER OPERADOR: DATA ESTIMADA DO VENCIMENTO HSI 12/10/2028</t>
  </si>
  <si>
    <t>Motor novo, não atingiu performance (CAIXA DE ACESSÓRIOS PESADA) 27/05</t>
  </si>
  <si>
    <t>AT 690000000540 200H</t>
  </si>
  <si>
    <t>EEAR</t>
  </si>
  <si>
    <t>ATÉ DEZ/26</t>
  </si>
  <si>
    <t>EPCAR</t>
  </si>
  <si>
    <t>pamals</t>
  </si>
  <si>
    <t xml:space="preserve">ATÉ DEZ/26 </t>
  </si>
  <si>
    <t>acumulativo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</si>
  <si>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</si>
  <si>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</si>
  <si>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</si>
  <si>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</si>
  <si>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</si>
  <si>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</si>
  <si>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</si>
  <si>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</si>
  <si>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</si>
  <si>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</si>
  <si>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</si>
  <si>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</si>
  <si>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</si>
  <si>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</si>
  <si>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</si>
  <si>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</si>
  <si>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</si>
  <si>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</si>
  <si>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</si>
  <si>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</si>
  <si>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</si>
  <si>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</si>
  <si>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</si>
  <si>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</si>
  <si>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</si>
  <si>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</si>
  <si>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</si>
  <si>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</si>
  <si>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</si>
  <si>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</si>
  <si>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</si>
  <si>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</si>
  <si>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</si>
  <si>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</si>
  <si>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</si>
  <si>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</si>
  <si>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</si>
  <si>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</si>
  <si>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</si>
  <si>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</si>
  <si>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</si>
  <si>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</si>
  <si>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</si>
  <si>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</si>
  <si>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</si>
  <si>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</si>
  <si>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</si>
  <si>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</si>
  <si>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</si>
  <si>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</si>
  <si>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</si>
  <si>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</si>
  <si>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</si>
  <si>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</si>
  <si>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</si>
  <si>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</si>
  <si>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</si>
  <si>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</si>
  <si>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</si>
  <si>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</si>
  <si>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</si>
  <si>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</si>
  <si>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</si>
  <si>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</si>
  <si>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</si>
  <si>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</si>
  <si>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</si>
  <si>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</si>
  <si>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</si>
  <si>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</si>
  <si>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</si>
  <si>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</si>
  <si>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</si>
  <si>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</si>
  <si>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</si>
  <si>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</si>
  <si>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</si>
  <si>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</si>
  <si>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</si>
  <si>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</si>
  <si>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</si>
  <si>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</si>
  <si>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</si>
  <si>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</si>
  <si>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</si>
  <si>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</si>
  <si>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</si>
  <si>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</si>
  <si>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</si>
  <si>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</si>
  <si>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</si>
  <si>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</si>
  <si>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</si>
  <si>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</si>
  <si>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</si>
  <si>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</si>
  <si>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</si>
  <si>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</si>
  <si>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</si>
  <si>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</si>
  <si>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</si>
  <si>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</si>
  <si>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</si>
  <si>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</si>
  <si>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</si>
  <si>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</si>
  <si>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</si>
  <si>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</si>
  <si>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</si>
  <si>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</si>
  <si>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</si>
  <si>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</si>
  <si>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</si>
  <si>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</si>
  <si>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</si>
  <si>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</si>
  <si>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</si>
  <si>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</si>
  <si>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</si>
  <si>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</si>
  <si>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</si>
  <si>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</si>
  <si>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</si>
  <si>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</si>
  <si>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</si>
  <si>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</si>
  <si>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</si>
  <si>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</si>
  <si>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</si>
  <si>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</si>
  <si>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</si>
  <si>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</si>
  <si>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</si>
  <si>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</si>
  <si>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</si>
  <si>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</si>
  <si>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</si>
  <si>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</si>
  <si>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</si>
  <si>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</si>
  <si>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</si>
  <si>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</si>
  <si>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</si>
  <si>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</si>
  <si>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</si>
  <si>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</si>
  <si>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</si>
  <si>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</si>
  <si>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</si>
  <si>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</si>
  <si>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</si>
  <si>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</si>
  <si>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</si>
  <si>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ÚltimaInstalação*</t>
  </si>
  <si>
    <t>ÚltimaRemoção</t>
  </si>
  <si>
    <t>SituaçãodoAcervo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</si>
  <si>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</si>
  <si>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</si>
  <si>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</si>
  <si>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P7036368-01</t>
  </si>
  <si>
    <t>76275-CESSNAAIRCRAFTCOMCCAULEYACCESSORYDIV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</si>
  <si>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</si>
  <si>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</si>
  <si>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</si>
  <si>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</si>
  <si>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</si>
  <si>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</si>
  <si>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</si>
  <si>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</si>
  <si>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P7036368-0154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</si>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</sst>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Arial"/>
    </font>
    <font>
      <sz val="11.0"/>
      <color theme="1"/>
      <name val="Calibri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8.0"/>
      <color theme="1"/>
      <name val="Arial"/>
    </font>
    <font>
      <sz val="12.0"/>
      <color rgb="FFFF0000"/>
      <name val="Calibri"/>
      <scheme val="minor"/>
    </font>
    <font>
      <b/>
      <sz val="7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sz val="10.0"/>
      <color rgb="FF000000"/>
      <name val="Arial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strike/>
      <sz val="10.0"/>
      <color theme="1"/>
      <name val="Arial"/>
    </font>
    <font>
      <b/>
      <color rgb="FFFF0000"/>
      <name val="Calibri"/>
      <scheme val="minor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FFE599"/>
        <bgColor rgb="FFFFE599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0" fillId="3" fontId="2" numFmtId="0" xfId="0" applyAlignment="1" applyFill="1" applyFont="1">
      <alignment horizontal="center" vertical="bottom"/>
    </xf>
    <xf borderId="1" fillId="2" fontId="3" numFmtId="49" xfId="0" applyAlignment="1" applyBorder="1" applyFill="1" applyFont="1" applyNumberForma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horizontal="center" readingOrder="0" vertical="bottom"/>
    </xf>
    <xf borderId="3" fillId="0" fontId="5" numFmtId="0" xfId="0" applyBorder="1" applyFont="1"/>
    <xf borderId="4" fillId="2" fontId="3" numFmtId="165" xfId="0" applyAlignment="1" applyBorder="1" applyFill="1" applyFont="1" applyNumberFormat="1">
      <alignment horizontal="center" readingOrder="0" vertical="center"/>
    </xf>
    <xf borderId="0" fillId="5" fontId="2" numFmtId="0" xfId="0" applyAlignment="1" applyFill="1" applyFont="1">
      <alignment horizontal="center" readingOrder="0" vertical="bottom"/>
    </xf>
    <xf borderId="0" fillId="5" fontId="4" numFmtId="0" xfId="0" applyAlignment="1" applyFill="1" applyFont="1">
      <alignment horizontal="center" readingOrder="0" shrinkToFit="0" vertical="center" wrapText="1"/>
    </xf>
    <xf borderId="4" fillId="2" fontId="3" numFmtId="49" xfId="0" applyAlignment="1" applyBorder="1" applyFill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4" numFmtId="4" xfId="0" applyAlignment="1" applyFill="1" applyFont="1" applyNumberFormat="1">
      <alignment horizontal="center" readingOrder="0" shrinkToFit="0" vertical="center" wrapText="1"/>
    </xf>
    <xf borderId="0" fillId="0" fontId="3" numFmtId="49" xfId="0" applyAlignment="1" applyFont="1" applyNumberFormat="1">
      <alignment horizontal="center" vertical="center"/>
    </xf>
    <xf borderId="0" fillId="5" fontId="4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5" fillId="0" fontId="5" numFmtId="0" xfId="0" applyBorder="1" applyFont="1"/>
    <xf borderId="4" fillId="2" fontId="3" numFmtId="0" xfId="0" applyAlignment="1" applyBorder="1" applyFill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0" fillId="6" fontId="8" numFmtId="0" xfId="0" applyAlignment="1" applyFill="1" applyFont="1">
      <alignment horizontal="center" readingOrder="0"/>
    </xf>
    <xf borderId="6" fillId="0" fontId="5" numFmtId="0" xfId="0" applyBorder="1" applyFont="1"/>
    <xf borderId="4" fillId="3" fontId="9" numFmtId="0" xfId="0" applyAlignment="1" applyBorder="1" applyFill="1" applyFont="1">
      <alignment horizontal="center" readingOrder="0" vertical="bottom"/>
    </xf>
    <xf borderId="7" fillId="0" fontId="5" numFmtId="0" xfId="0" applyBorder="1" applyFont="1"/>
    <xf borderId="0" fillId="5" fontId="4" numFmtId="0" xfId="0" applyAlignment="1" applyFill="1" applyFont="1">
      <alignment horizontal="center" readingOrder="0" vertical="center"/>
    </xf>
    <xf borderId="0" fillId="4" fontId="10" numFmtId="0" xfId="0" applyAlignment="1" applyFill="1" applyFont="1">
      <alignment horizontal="center" readingOrder="0"/>
    </xf>
    <xf borderId="4" fillId="2" fontId="3" numFmtId="0" xfId="0" applyAlignment="1" applyBorder="1" applyFill="1" applyFont="1">
      <alignment horizontal="center" vertical="center"/>
    </xf>
    <xf borderId="4" fillId="7" fontId="4" numFmtId="0" xfId="0" applyAlignment="1" applyBorder="1" applyFill="1" applyFont="1">
      <alignment horizontal="center" shrinkToFit="0" vertical="center" wrapText="1"/>
    </xf>
    <xf borderId="4" fillId="2" fontId="3" numFmtId="49" xfId="0" applyAlignment="1" applyBorder="1" applyFill="1" applyFont="1" applyNumberFormat="1">
      <alignment horizontal="center" vertical="center"/>
    </xf>
    <xf borderId="0" fillId="8" fontId="8" numFmtId="0" xfId="0" applyAlignment="1" applyFill="1" applyFont="1">
      <alignment horizontal="center" readingOrder="0"/>
    </xf>
    <xf borderId="4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4" fillId="7" fontId="4" numFmtId="0" xfId="0" applyAlignment="1" applyBorder="1" applyFill="1" applyFont="1">
      <alignment horizontal="center" readingOrder="0" shrinkToFit="0" vertical="center" wrapText="1"/>
    </xf>
    <xf borderId="4" fillId="8" fontId="6" numFmtId="0" xfId="0" applyAlignment="1" applyBorder="1" applyFill="1" applyFont="1">
      <alignment horizontal="center" readingOrder="0"/>
    </xf>
    <xf borderId="4" fillId="7" fontId="4" numFmtId="4" xfId="0" applyAlignment="1" applyBorder="1" applyFill="1" applyFont="1" applyNumberFormat="1">
      <alignment horizontal="center" readingOrder="0" shrinkToFit="0" vertical="center" wrapText="1"/>
    </xf>
    <xf borderId="0" fillId="0" fontId="11" numFmtId="0" xfId="0" applyAlignment="1" applyFont="1">
      <alignment horizontal="center"/>
    </xf>
    <xf borderId="4" fillId="7" fontId="12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/>
    </xf>
    <xf borderId="0" fillId="9" fontId="13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1"/>
    </xf>
    <xf borderId="4" fillId="2" fontId="3" numFmtId="165" xfId="0" applyAlignment="1" applyBorder="1" applyFill="1" applyFont="1" applyNumberFormat="1">
      <alignment horizontal="center" vertical="center"/>
    </xf>
    <xf borderId="0" fillId="10" fontId="6" numFmtId="166" xfId="0" applyAlignment="1" applyFill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11" fontId="8" numFmtId="0" xfId="0" applyAlignment="1" applyFill="1" applyFont="1">
      <alignment horizontal="center" readingOrder="0"/>
    </xf>
    <xf borderId="4" fillId="3" fontId="2" numFmtId="0" xfId="0" applyAlignment="1" applyBorder="1" applyFill="1" applyFont="1">
      <alignment horizontal="center" readingOrder="0" vertical="bottom"/>
    </xf>
    <xf borderId="0" fillId="0" fontId="6" numFmtId="165" xfId="0" applyAlignment="1" applyFont="1" applyNumberFormat="1">
      <alignment horizontal="center" readingOrder="0"/>
    </xf>
    <xf borderId="4" fillId="7" fontId="1" numFmtId="0" xfId="0" applyAlignment="1" applyBorder="1" applyFill="1" applyFont="1">
      <alignment horizontal="center" shrinkToFit="0" vertical="center" wrapText="1"/>
    </xf>
    <xf borderId="0" fillId="0" fontId="6" numFmtId="164" xfId="0" applyAlignment="1" applyFont="1" applyNumberFormat="1">
      <alignment horizontal="center" readingOrder="0"/>
    </xf>
    <xf borderId="4" fillId="7" fontId="4" numFmtId="0" xfId="0" applyAlignment="1" applyBorder="1" applyFill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4" fillId="13" fontId="4" numFmtId="0" xfId="0" applyAlignment="1" applyBorder="1" applyFill="1" applyFont="1">
      <alignment horizontal="center" readingOrder="0" shrinkToFit="0" vertical="center" wrapText="1"/>
    </xf>
    <xf borderId="0" fillId="12" fontId="8" numFmtId="0" xfId="0" applyAlignment="1" applyFill="1" applyFont="1">
      <alignment horizontal="center" readingOrder="0"/>
    </xf>
    <xf borderId="4" fillId="12" fontId="4" numFmtId="0" xfId="0" applyAlignment="1" applyBorder="1" applyFill="1" applyFont="1">
      <alignment horizontal="center" readingOrder="0" vertical="center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12" fontId="4" numFmtId="165" xfId="0" applyAlignment="1" applyBorder="1" applyFill="1" applyFont="1" applyNumberFormat="1">
      <alignment horizontal="center" readingOrder="0" vertical="center"/>
    </xf>
    <xf borderId="4" fillId="12" fontId="4" numFmtId="4" xfId="0" applyAlignment="1" applyBorder="1" applyFill="1" applyFont="1" applyNumberFormat="1">
      <alignment horizontal="center" readingOrder="0" vertical="center"/>
    </xf>
    <xf borderId="0" fillId="11" fontId="6" numFmtId="0" xfId="0" applyAlignment="1" applyFill="1" applyFont="1">
      <alignment horizontal="center" readingOrder="0"/>
    </xf>
    <xf borderId="4" fillId="4" fontId="4" numFmtId="0" xfId="0" applyAlignment="1" applyBorder="1" applyFill="1" applyFon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2" fontId="4" numFmtId="1" xfId="0" applyAlignment="1" applyBorder="1" applyFill="1" applyFont="1" applyNumberFormat="1">
      <alignment horizontal="center" readingOrder="0" vertical="center"/>
    </xf>
    <xf borderId="4" fillId="12" fontId="4" numFmtId="169" xfId="0" applyAlignment="1" applyBorder="1" applyFill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0" fillId="12" fontId="6" numFmtId="0" xfId="0" applyAlignment="1" applyFill="1" applyFon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0" fillId="0" fontId="10" numFmtId="164" xfId="0" applyAlignment="1" applyFont="1" applyNumberFormat="1">
      <alignment horizontal="center" readingOrder="0"/>
    </xf>
    <xf borderId="4" fillId="15" fontId="4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4" fillId="10" fontId="4" numFmtId="0" xfId="0" applyAlignment="1" applyBorder="1" applyFill="1" applyFont="1">
      <alignment horizontal="center" readingOrder="0" vertical="center"/>
    </xf>
    <xf borderId="4" fillId="4" fontId="4" numFmtId="0" xfId="0" applyAlignment="1" applyBorder="1" applyFill="1" applyFont="1">
      <alignment horizontal="center" readingOrder="0" vertical="center"/>
    </xf>
    <xf borderId="2" fillId="5" fontId="4" numFmtId="0" xfId="0" applyAlignment="1" applyBorder="1" applyFill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4" fontId="4" numFmtId="165" xfId="0" applyAlignment="1" applyBorder="1" applyFill="1" applyFont="1" applyNumberFormat="1">
      <alignment horizontal="center" readingOrder="0" vertical="center"/>
    </xf>
    <xf borderId="4" fillId="4" fontId="4" numFmtId="4" xfId="0" applyAlignment="1" applyBorder="1" applyFill="1" applyFont="1" applyNumberFormat="1">
      <alignment horizontal="center" readingOrder="0" vertical="center"/>
    </xf>
    <xf borderId="4" fillId="2" fontId="15" numFmtId="0" xfId="0" applyAlignment="1" applyBorder="1" applyFill="1" applyFont="1">
      <alignment horizontal="center" readingOrder="0" vertical="center"/>
    </xf>
    <xf borderId="4" fillId="2" fontId="15" numFmtId="0" xfId="0" applyAlignment="1" applyBorder="1" applyFill="1" applyFont="1">
      <alignment horizontal="center" vertical="center"/>
    </xf>
    <xf borderId="4" fillId="2" fontId="15" numFmtId="49" xfId="0" applyAlignment="1" applyBorder="1" applyFill="1" applyFont="1" applyNumberFormat="1">
      <alignment horizontal="center" vertical="center"/>
    </xf>
    <xf borderId="4" fillId="4" fontId="4" numFmtId="169" xfId="0" applyAlignment="1" applyBorder="1" applyFill="1" applyFont="1" applyNumberFormat="1">
      <alignment horizontal="center" readingOrder="0" vertical="center"/>
    </xf>
    <xf borderId="4" fillId="2" fontId="15" numFmtId="165" xfId="0" applyAlignment="1" applyBorder="1" applyFill="1" applyFont="1" applyNumberFormat="1">
      <alignment horizontal="center" vertical="center"/>
    </xf>
    <xf borderId="0" fillId="2" fontId="15" numFmtId="0" xfId="0" applyAlignment="1" applyFill="1" applyFont="1">
      <alignment horizontal="center" vertical="center"/>
    </xf>
    <xf borderId="4" fillId="2" fontId="15" numFmtId="0" xfId="0" applyAlignment="1" applyBorder="1" applyFill="1" applyFont="1">
      <alignment horizontal="center" vertical="center"/>
    </xf>
    <xf borderId="4" fillId="3" fontId="14" numFmtId="0" xfId="0" applyAlignment="1" applyBorder="1" applyFill="1" applyFont="1">
      <alignment horizontal="center" readingOrder="0" shrinkToFit="0" vertical="center" wrapText="0"/>
    </xf>
    <xf borderId="0" fillId="18" fontId="7" numFmtId="0" xfId="0" applyAlignment="1" applyFill="1" applyFont="1">
      <alignment horizontal="center" readingOrder="0"/>
    </xf>
    <xf borderId="0" fillId="18" fontId="6" numFmtId="0" xfId="0" applyAlignment="1" applyFill="1" applyFont="1">
      <alignment horizontal="center" readingOrder="0"/>
    </xf>
    <xf borderId="4" fillId="7" fontId="4" numFmtId="0" xfId="0" applyAlignment="1" applyBorder="1" applyFill="1" applyFont="1">
      <alignment horizontal="center" shrinkToFit="0" vertical="center" wrapText="0"/>
    </xf>
    <xf borderId="0" fillId="10" fontId="6" numFmtId="0" xfId="0" applyAlignment="1" applyFill="1" applyFont="1">
      <alignment horizontal="center" readingOrder="0"/>
    </xf>
    <xf borderId="4" fillId="7" fontId="4" numFmtId="0" xfId="0" applyAlignment="1" applyBorder="1" applyFill="1" applyFont="1">
      <alignment horizontal="center" readingOrder="0" shrinkToFit="0" vertical="center" wrapText="0"/>
    </xf>
    <xf borderId="4" fillId="19" fontId="4" numFmtId="0" xfId="0" applyAlignment="1" applyBorder="1" applyFill="1" applyFont="1">
      <alignment horizontal="center" readingOrder="0" vertical="center"/>
    </xf>
    <xf borderId="0" fillId="0" fontId="16" numFmtId="0" xfId="0" applyAlignment="1" applyFont="1">
      <alignment horizontal="center" readingOrder="0"/>
    </xf>
    <xf borderId="4" fillId="7" fontId="4" numFmtId="4" xfId="0" applyAlignment="1" applyBorder="1" applyFill="1" applyFont="1" applyNumberFormat="1">
      <alignment horizontal="center" readingOrder="0" shrinkToFit="0" vertical="center" wrapText="0"/>
    </xf>
    <xf borderId="4" fillId="13" fontId="0" numFmtId="0" xfId="0" applyAlignment="1" applyBorder="1" applyFill="1" applyFont="1">
      <alignment horizontal="center" readingOrder="0" shrinkToFit="0" vertical="center" wrapText="1"/>
    </xf>
    <xf borderId="4" fillId="7" fontId="12" numFmtId="0" xfId="0" applyAlignment="1" applyBorder="1" applyFill="1" applyFont="1">
      <alignment horizontal="center" readingOrder="0" shrinkToFit="0" vertical="center" wrapText="0"/>
    </xf>
    <xf borderId="0" fillId="10" fontId="6" numFmtId="165" xfId="0" applyAlignment="1" applyFill="1" applyFont="1" applyNumberFormat="1">
      <alignment horizontal="center" readingOrder="0"/>
    </xf>
    <xf borderId="0" fillId="0" fontId="17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vertical="center"/>
    </xf>
    <xf borderId="4" fillId="7" fontId="4" numFmtId="0" xfId="0" applyAlignment="1" applyBorder="1" applyFill="1" applyFont="1">
      <alignment horizontal="left" shrinkToFit="0" vertical="center" wrapText="0"/>
    </xf>
    <xf borderId="4" fillId="17" fontId="4" numFmtId="0" xfId="0" applyAlignment="1" applyBorder="1" applyFill="1" applyFont="1">
      <alignment horizontal="center" readingOrder="0" vertical="center"/>
    </xf>
    <xf borderId="4" fillId="7" fontId="1" numFmtId="0" xfId="0" applyAlignment="1" applyBorder="1" applyFill="1" applyFont="1">
      <alignment horizontal="center" shrinkToFit="0" vertical="center" wrapText="0"/>
    </xf>
    <xf borderId="4" fillId="7" fontId="18" numFmtId="0" xfId="0" applyAlignment="1" applyBorder="1" applyFill="1" applyFont="1">
      <alignment horizontal="center" shrinkToFit="0" wrapText="0"/>
    </xf>
    <xf borderId="4" fillId="0" fontId="19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0" fillId="6" fontId="6" numFmtId="0" xfId="0" applyAlignment="1" applyFill="1" applyFont="1">
      <alignment horizontal="center" readingOrder="0"/>
    </xf>
    <xf borderId="4" fillId="7" fontId="4" numFmtId="0" xfId="0" applyAlignment="1" applyBorder="1" applyFill="1" applyFont="1">
      <alignment horizontal="center" readingOrder="0" shrinkToFit="0" vertical="center" wrapText="0"/>
    </xf>
    <xf borderId="4" fillId="13" fontId="4" numFmtId="0" xfId="0" applyAlignment="1" applyBorder="1" applyFill="1" applyFont="1">
      <alignment horizontal="center" readingOrder="0" shrinkToFit="0" vertical="center" wrapText="0"/>
    </xf>
    <xf borderId="4" fillId="0" fontId="4" numFmtId="0" xfId="0" applyAlignment="1" applyBorder="1" applyFont="1">
      <alignment horizontal="center" readingOrder="0" shrinkToFit="0" vertical="center" wrapText="1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0" fillId="15" fontId="4" numFmtId="0" xfId="0" applyAlignment="1" applyFill="1" applyFont="1">
      <alignment horizontal="center" readingOrder="0" vertical="center"/>
    </xf>
    <xf borderId="4" fillId="3" fontId="2" numFmtId="0" xfId="0" applyAlignment="1" applyBorder="1" applyFill="1" applyFont="1">
      <alignment horizontal="center" vertical="bottom"/>
    </xf>
    <xf borderId="4" fillId="13" fontId="2" numFmtId="166" xfId="0" applyAlignment="1" applyBorder="1" applyFill="1" applyFont="1" applyNumberFormat="1">
      <alignment horizontal="center" readingOrder="0" vertical="bottom"/>
    </xf>
    <xf borderId="4" fillId="0" fontId="6" numFmtId="0" xfId="0" applyBorder="1" applyFont="1"/>
    <xf borderId="4" fillId="0" fontId="2" numFmtId="0" xfId="0" applyAlignment="1" applyBorder="1" applyFont="1">
      <alignment horizontal="center" readingOrder="0" vertical="bottom"/>
    </xf>
    <xf borderId="4" fillId="0" fontId="2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3" fontId="6" numFmtId="0" xfId="0" applyAlignment="1" applyBorder="1" applyFill="1" applyFont="1">
      <alignment horizontal="left" readingOrder="0"/>
    </xf>
    <xf borderId="4" fillId="16" fontId="10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 readingOrder="0"/>
    </xf>
    <xf borderId="0" fillId="16" fontId="4" numFmtId="0" xfId="0" applyAlignment="1" applyFill="1" applyFont="1">
      <alignment horizontal="center" readingOrder="0" vertical="center"/>
    </xf>
    <xf borderId="0" fillId="13" fontId="2" numFmtId="0" xfId="0" applyAlignment="1" applyFill="1" applyFont="1">
      <alignment vertical="bottom"/>
    </xf>
    <xf borderId="4" fillId="13" fontId="2" numFmtId="0" xfId="0" applyAlignment="1" applyBorder="1" applyFill="1" applyFont="1">
      <alignment horizontal="center" readingOrder="0" vertical="bottom"/>
    </xf>
    <xf borderId="4" fillId="13" fontId="0" numFmtId="0" xfId="0" applyAlignment="1" applyBorder="1" applyFill="1" applyFont="1">
      <alignment horizontal="center" readingOrder="0" vertical="center"/>
    </xf>
    <xf borderId="0" fillId="0" fontId="2" numFmtId="166" xfId="0" applyAlignment="1" applyFont="1" applyNumberFormat="1">
      <alignment vertical="bottom"/>
    </xf>
    <xf borderId="0" fillId="0" fontId="2" numFmtId="0" xfId="0" applyAlignment="1" applyFont="1">
      <alignment vertical="bottom"/>
    </xf>
    <xf borderId="4" fillId="9" fontId="4" numFmtId="0" xfId="0" applyAlignment="1" applyBorder="1" applyFill="1" applyFont="1">
      <alignment horizontal="center" readingOrder="0" vertical="center"/>
    </xf>
    <xf borderId="4" fillId="15" fontId="10" numFmtId="0" xfId="0" applyAlignment="1" applyBorder="1" applyFill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6" numFmtId="0" xfId="0" applyAlignment="1" applyBorder="1" applyFont="1">
      <alignment horizontal="center" readingOrder="0"/>
    </xf>
    <xf borderId="4" fillId="3" fontId="6" numFmtId="0" xfId="0" applyAlignment="1" applyBorder="1" applyFill="1" applyFont="1">
      <alignment horizontal="center" readingOrder="0"/>
    </xf>
    <xf borderId="4" fillId="11" fontId="4" numFmtId="165" xfId="0" applyAlignment="1" applyBorder="1" applyFill="1" applyFont="1" applyNumberFormat="1">
      <alignment horizontal="center" readingOrder="0" vertical="center"/>
    </xf>
    <xf borderId="4" fillId="11" fontId="4" numFmtId="4" xfId="0" applyAlignment="1" applyBorder="1" applyFill="1" applyFont="1" applyNumberFormat="1">
      <alignment horizontal="center" readingOrder="0" vertical="center"/>
    </xf>
    <xf borderId="4" fillId="11" fontId="4" numFmtId="169" xfId="0" applyAlignment="1" applyBorder="1" applyFill="1" applyFont="1" applyNumberFormat="1">
      <alignment horizontal="center" readingOrder="0" vertical="center"/>
    </xf>
    <xf borderId="4" fillId="15" fontId="6" numFmtId="0" xfId="0" applyBorder="1" applyFill="1" applyFont="1"/>
    <xf borderId="0" fillId="9" fontId="4" numFmtId="0" xfId="0" applyAlignment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0" fontId="2" numFmtId="0" xfId="0" applyAlignment="1" applyBorder="1" applyFont="1">
      <alignment horizontal="center" vertical="bottom"/>
    </xf>
    <xf borderId="4" fillId="16" fontId="4" numFmtId="0" xfId="0" applyAlignment="1" applyBorder="1" applyFill="1" applyFont="1">
      <alignment horizontal="left" readingOrder="0" vertical="center"/>
    </xf>
    <xf borderId="4" fillId="3" fontId="4" numFmtId="0" xfId="0" applyAlignment="1" applyBorder="1" applyFill="1" applyFont="1">
      <alignment horizontal="center" readingOrder="0" vertical="center"/>
    </xf>
    <xf borderId="0" fillId="13" fontId="2" numFmtId="2" xfId="0" applyAlignment="1" applyFill="1" applyFont="1" applyNumberFormat="1">
      <alignment vertical="bottom"/>
    </xf>
    <xf borderId="4" fillId="19" fontId="4" numFmtId="0" xfId="0" applyAlignment="1" applyBorder="1" applyFill="1" applyFont="1">
      <alignment horizontal="center" readingOrder="0" shrinkToFit="0" vertical="center" wrapText="1"/>
    </xf>
    <xf borderId="0" fillId="0" fontId="2" numFmtId="2" xfId="0" applyAlignment="1" applyFont="1" applyNumberFormat="1">
      <alignment vertical="bottom"/>
    </xf>
    <xf borderId="0" fillId="3" fontId="2" numFmtId="0" xfId="0" applyAlignment="1" applyFill="1" applyFont="1">
      <alignment horizontal="center" shrinkToFit="0" vertical="bottom" wrapText="1"/>
    </xf>
    <xf borderId="0" fillId="4" fontId="4" numFmtId="0" xfId="0" applyAlignment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6" numFmtId="0" xfId="0" applyAlignment="1" applyBorder="1" applyFill="1" applyFont="1">
      <alignment horizontal="left" readingOrder="0"/>
    </xf>
    <xf borderId="1" fillId="9" fontId="6" numFmtId="0" xfId="0" applyAlignment="1" applyBorder="1" applyFill="1" applyFont="1">
      <alignment horizontal="left" readingOrder="0"/>
    </xf>
    <xf borderId="0" fillId="2" fontId="3" numFmtId="0" xfId="0" applyAlignment="1" applyFill="1" applyFont="1">
      <alignment horizontal="center" readingOrder="0" vertical="center"/>
    </xf>
    <xf borderId="4" fillId="11" fontId="4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4" fillId="11" fontId="4" numFmtId="1" xfId="0" applyAlignment="1" applyBorder="1" applyFill="1" applyFont="1" applyNumberFormat="1">
      <alignment horizontal="center" readingOrder="0" vertical="center"/>
    </xf>
    <xf borderId="0" fillId="16" fontId="10" numFmtId="0" xfId="0" applyAlignment="1" applyFill="1" applyFont="1">
      <alignment horizontal="center" readingOrder="0" vertical="center"/>
    </xf>
    <xf borderId="4" fillId="21" fontId="19" numFmtId="0" xfId="0" applyAlignment="1" applyBorder="1" applyFill="1" applyFont="1">
      <alignment horizontal="center" readingOrder="0" shrinkToFit="0" wrapText="1"/>
    </xf>
    <xf borderId="8" fillId="9" fontId="7" numFmtId="0" xfId="0" applyAlignment="1" applyBorder="1" applyFill="1" applyFont="1">
      <alignment horizontal="center" readingOrder="0"/>
    </xf>
    <xf borderId="9" fillId="0" fontId="5" numFmtId="0" xfId="0" applyBorder="1" applyFont="1"/>
    <xf borderId="10" fillId="0" fontId="5" numFmtId="0" xfId="0" applyBorder="1" applyFont="1"/>
    <xf borderId="4" fillId="9" fontId="6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/>
    </xf>
    <xf borderId="4" fillId="13" fontId="10" numFmtId="0" xfId="0" applyAlignment="1" applyBorder="1" applyFill="1" applyFont="1">
      <alignment horizontal="center" readingOrder="0" vertical="center"/>
    </xf>
    <xf borderId="4" fillId="9" fontId="21" numFmtId="0" xfId="0" applyAlignment="1" applyBorder="1" applyFill="1" applyFont="1">
      <alignment horizontal="left" readingOrder="0"/>
    </xf>
    <xf borderId="4" fillId="0" fontId="22" numFmtId="0" xfId="0" applyAlignment="1" applyBorder="1" applyFont="1">
      <alignment horizontal="center"/>
    </xf>
    <xf borderId="4" fillId="4" fontId="6" numFmtId="0" xfId="0" applyBorder="1" applyFill="1" applyFont="1"/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0" fontId="4" numFmtId="0" xfId="0" applyAlignment="1" applyBorder="1" applyFill="1" applyFont="1">
      <alignment horizontal="center" readingOrder="0" vertical="center"/>
    </xf>
    <xf borderId="0" fillId="12" fontId="4" numFmtId="0" xfId="0" applyAlignment="1" applyFill="1" applyFont="1">
      <alignment horizontal="center" readingOrder="0" vertical="center"/>
    </xf>
    <xf borderId="4" fillId="10" fontId="4" numFmtId="165" xfId="0" applyAlignment="1" applyBorder="1" applyFill="1" applyFont="1" applyNumberFormat="1">
      <alignment horizontal="center" readingOrder="0" vertical="center"/>
    </xf>
    <xf borderId="4" fillId="9" fontId="7" numFmtId="165" xfId="0" applyAlignment="1" applyBorder="1" applyFill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10" numFmtId="0" xfId="0" applyAlignment="1" applyBorder="1" applyFill="1" applyFont="1">
      <alignment horizontal="center" readingOrder="0" vertical="center"/>
    </xf>
    <xf borderId="4" fillId="10" fontId="4" numFmtId="4" xfId="0" applyAlignment="1" applyBorder="1" applyFill="1" applyFont="1" applyNumberFormat="1">
      <alignment horizontal="center" readingOrder="0" vertical="center"/>
    </xf>
    <xf borderId="4" fillId="9" fontId="6" numFmtId="0" xfId="0" applyAlignment="1" applyBorder="1" applyFill="1" applyFont="1">
      <alignment horizontal="left"/>
    </xf>
    <xf borderId="4" fillId="0" fontId="10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10" fontId="4" numFmtId="1" xfId="0" applyAlignment="1" applyBorder="1" applyFill="1" applyFont="1" applyNumberFormat="1">
      <alignment horizontal="center" readingOrder="0" vertical="center"/>
    </xf>
    <xf borderId="4" fillId="0" fontId="6" numFmtId="0" xfId="0" applyAlignment="1" applyBorder="1" applyFont="1">
      <alignment horizontal="center"/>
    </xf>
    <xf borderId="4" fillId="10" fontId="4" numFmtId="169" xfId="0" applyAlignment="1" applyBorder="1" applyFill="1" applyFont="1" applyNumberFormat="1">
      <alignment horizontal="center" readingOrder="0" vertical="center"/>
    </xf>
    <xf borderId="0" fillId="10" fontId="6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0" fontId="23" numFmtId="0" xfId="0" applyAlignment="1" applyBorder="1" applyFont="1">
      <alignment horizontal="center" readingOrder="0"/>
    </xf>
    <xf borderId="4" fillId="10" fontId="4" numFmtId="0" xfId="0" applyAlignment="1" applyBorder="1" applyFill="1" applyFont="1">
      <alignment horizontal="left" readingOrder="0" vertical="center"/>
    </xf>
    <xf borderId="8" fillId="10" fontId="4" numFmtId="0" xfId="0" applyAlignment="1" applyBorder="1" applyFill="1" applyFont="1">
      <alignment horizontal="center" readingOrder="0" shrinkToFit="0" vertical="center" wrapText="1"/>
    </xf>
    <xf borderId="0" fillId="10" fontId="4" numFmtId="0" xfId="0" applyAlignment="1" applyFill="1" applyFont="1">
      <alignment horizontal="center" readingOrder="0" vertical="center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10" fontId="10" numFmtId="0" xfId="0" applyAlignment="1" applyBorder="1" applyFill="1" applyFont="1">
      <alignment horizontal="center" readingOrder="0" vertical="center"/>
    </xf>
    <xf borderId="4" fillId="0" fontId="23" numFmtId="170" xfId="0" applyAlignment="1" applyBorder="1" applyFont="1" applyNumberFormat="1">
      <alignment horizontal="right" readingOrder="0"/>
    </xf>
    <xf borderId="4" fillId="10" fontId="19" numFmtId="0" xfId="0" applyAlignment="1" applyBorder="1" applyFill="1" applyFont="1">
      <alignment horizontal="center" readingOrder="0" shrinkToFit="0" wrapText="1"/>
    </xf>
    <xf borderId="0" fillId="3" fontId="4" numFmtId="0" xfId="0" applyAlignment="1" applyFill="1" applyFon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12" fontId="24" numFmtId="1" xfId="0" applyAlignment="1" applyBorder="1" applyFill="1" applyFont="1" applyNumberFormat="1">
      <alignment horizontal="center" readingOrder="0" vertical="center"/>
    </xf>
    <xf borderId="4" fillId="9" fontId="25" numFmtId="170" xfId="0" applyAlignment="1" applyBorder="1" applyFill="1" applyFont="1" applyNumberFormat="1">
      <alignment horizontal="right" readingOrder="0"/>
    </xf>
    <xf borderId="4" fillId="9" fontId="11" numFmtId="170" xfId="0" applyAlignment="1" applyBorder="1" applyFill="1" applyFont="1" applyNumberFormat="1">
      <alignment horizontal="right" readingOrder="0"/>
    </xf>
    <xf borderId="4" fillId="9" fontId="7" numFmtId="170" xfId="0" applyAlignment="1" applyBorder="1" applyFill="1" applyFont="1" applyNumberFormat="1">
      <alignment horizontal="right" readingOrder="0"/>
    </xf>
    <xf borderId="4" fillId="9" fontId="6" numFmtId="0" xfId="0" applyAlignment="1" applyBorder="1" applyFill="1" applyFont="1">
      <alignment horizontal="left"/>
    </xf>
    <xf borderId="4" fillId="12" fontId="4" numFmtId="168" xfId="0" applyAlignment="1" applyBorder="1" applyFill="1" applyFont="1" applyNumberForma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9" fontId="11" numFmtId="165" xfId="0" applyAlignment="1" applyBorder="1" applyFill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4" fillId="12" fontId="4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vertical="center"/>
    </xf>
    <xf borderId="4" fillId="12" fontId="6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8" fillId="3" fontId="4" numFmtId="0" xfId="0" applyAlignment="1" applyBorder="1" applyFill="1" applyFont="1">
      <alignment horizontal="center" readingOrder="0" vertical="center"/>
    </xf>
    <xf borderId="4" fillId="0" fontId="11" numFmtId="165" xfId="0" applyAlignment="1" applyBorder="1" applyFont="1" applyNumberFormat="1">
      <alignment horizontal="right" readingOrder="0"/>
    </xf>
    <xf borderId="0" fillId="16" fontId="4" numFmtId="0" xfId="0" applyAlignment="1" applyFill="1" applyFont="1">
      <alignment horizontal="left" readingOrder="0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10" fontId="4" numFmtId="0" xfId="0" applyAlignment="1" applyBorder="1" applyFill="1" applyFont="1">
      <alignment horizontal="center" readingOrder="0" vertical="center"/>
    </xf>
    <xf borderId="4" fillId="16" fontId="10" numFmtId="0" xfId="0" applyAlignment="1" applyBorder="1" applyFill="1" applyFont="1">
      <alignment horizontal="left" readingOrder="0" vertical="center"/>
    </xf>
    <xf borderId="4" fillId="4" fontId="2" numFmtId="0" xfId="0" applyAlignment="1" applyBorder="1" applyFill="1" applyFont="1">
      <alignment vertical="bottom"/>
    </xf>
    <xf borderId="4" fillId="3" fontId="10" numFmtId="0" xfId="0" applyAlignment="1" applyBorder="1" applyFill="1" applyFont="1">
      <alignment horizontal="center"/>
    </xf>
    <xf borderId="4" fillId="3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4" fillId="0" fontId="26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readingOrder="0" shrinkToFit="0" vertical="center" wrapText="1"/>
    </xf>
    <xf borderId="4" fillId="16" fontId="6" numFmtId="0" xfId="0" applyBorder="1" applyFill="1" applyFont="1"/>
    <xf borderId="4" fillId="0" fontId="10" numFmtId="0" xfId="0" applyAlignment="1" applyBorder="1" applyFont="1">
      <alignment horizontal="center" readingOrder="0" vertical="center"/>
    </xf>
    <xf borderId="4" fillId="3" fontId="12" numFmtId="0" xfId="0" applyAlignment="1" applyBorder="1" applyFill="1" applyFont="1">
      <alignment horizontal="center" readingOrder="0" shrinkToFit="0" vertical="center" wrapText="1"/>
    </xf>
    <xf borderId="4" fillId="10" fontId="12" numFmtId="0" xfId="0" applyAlignment="1" applyBorder="1" applyFill="1" applyFont="1">
      <alignment horizontal="center" readingOrder="0" shrinkToFit="0" vertical="center" wrapText="1"/>
    </xf>
    <xf borderId="1" fillId="12" fontId="4" numFmtId="0" xfId="0" applyAlignment="1" applyBorder="1" applyFill="1" applyFont="1">
      <alignment horizontal="center" readingOrder="0" vertical="center"/>
    </xf>
    <xf borderId="1" fillId="12" fontId="4" numFmtId="165" xfId="0" applyAlignment="1" applyBorder="1" applyFill="1" applyFont="1" applyNumberFormat="1">
      <alignment horizontal="center" readingOrder="0" vertical="center"/>
    </xf>
    <xf borderId="1" fillId="12" fontId="4" numFmtId="4" xfId="0" applyAlignment="1" applyBorder="1" applyFill="1" applyFont="1" applyNumberFormat="1">
      <alignment horizontal="center" readingOrder="0" vertical="center"/>
    </xf>
    <xf borderId="1" fillId="12" fontId="4" numFmtId="1" xfId="0" applyAlignment="1" applyBorder="1" applyFill="1" applyFont="1" applyNumberFormat="1">
      <alignment horizontal="center" readingOrder="0" vertical="center"/>
    </xf>
    <xf borderId="1" fillId="12" fontId="4" numFmtId="169" xfId="0" applyAlignment="1" applyBorder="1" applyFill="1" applyFont="1" applyNumberFormat="1">
      <alignment horizontal="center" readingOrder="0" vertical="center"/>
    </xf>
    <xf borderId="4" fillId="7" fontId="4" numFmtId="0" xfId="0" applyAlignment="1" applyBorder="1" applyFill="1" applyFont="1">
      <alignment horizontal="center" readingOrder="0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6" numFmtId="0" xfId="0" applyBorder="1" applyFill="1" applyFont="1"/>
    <xf borderId="4" fillId="7" fontId="4" numFmtId="0" xfId="0" applyAlignment="1" applyBorder="1" applyFill="1" applyFont="1">
      <alignment horizontal="center" vertical="center"/>
    </xf>
    <xf borderId="1" fillId="10" fontId="14" numFmtId="0" xfId="0" applyAlignment="1" applyBorder="1" applyFill="1" applyFont="1">
      <alignment horizontal="center" readingOrder="0" shrinkToFit="0" vertical="center" wrapText="0"/>
    </xf>
    <xf borderId="4" fillId="7" fontId="4" numFmtId="4" xfId="0" applyAlignment="1" applyBorder="1" applyFill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16" fontId="4" numFmtId="0" xfId="0" applyAlignment="1" applyBorder="1" applyFill="1" applyFont="1">
      <alignment horizontal="center" readingOrder="0" vertical="center"/>
    </xf>
    <xf borderId="1" fillId="4" fontId="4" numFmtId="0" xfId="0" applyAlignment="1" applyBorder="1" applyFill="1" applyFont="1">
      <alignment horizontal="center" readingOrder="0" vertical="center"/>
    </xf>
    <xf borderId="4" fillId="3" fontId="4" numFmtId="0" xfId="0" applyAlignment="1" applyBorder="1" applyFill="1" applyFont="1">
      <alignment horizontal="center" readingOrder="0" vertical="center"/>
    </xf>
    <xf borderId="4" fillId="12" fontId="27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4" fillId="12" fontId="27" numFmtId="165" xfId="0" applyAlignment="1" applyBorder="1" applyFill="1" applyFont="1" applyNumberFormat="1">
      <alignment horizontal="center" readingOrder="0" vertical="center"/>
    </xf>
    <xf borderId="8" fillId="10" fontId="10" numFmtId="0" xfId="0" applyAlignment="1" applyBorder="1" applyFill="1" applyFont="1">
      <alignment horizontal="center" readingOrder="0" vertical="center"/>
    </xf>
    <xf borderId="4" fillId="12" fontId="27" numFmtId="4" xfId="0" applyAlignment="1" applyBorder="1" applyFill="1" applyFont="1" applyNumberFormat="1">
      <alignment horizontal="center" readingOrder="0" vertical="center"/>
    </xf>
    <xf borderId="4" fillId="12" fontId="27" numFmtId="1" xfId="0" applyAlignment="1" applyBorder="1" applyFill="1" applyFont="1" applyNumberFormat="1">
      <alignment horizontal="center" readingOrder="0" vertical="center"/>
    </xf>
    <xf borderId="4" fillId="12" fontId="27" numFmtId="169" xfId="0" applyAlignment="1" applyBorder="1" applyFill="1" applyFont="1" applyNumberFormat="1">
      <alignment horizontal="center" readingOrder="0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4" fontId="10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4" fillId="17" fontId="4" numFmtId="0" xfId="0" applyAlignment="1" applyBorder="1" applyFill="1" applyFont="1">
      <alignment horizontal="center" readingOrder="0" vertical="center"/>
    </xf>
    <xf borderId="4" fillId="12" fontId="28" numFmtId="0" xfId="0" applyAlignment="1" applyBorder="1" applyFill="1" applyFon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4" fillId="12" fontId="28" numFmtId="165" xfId="0" applyAlignment="1" applyBorder="1" applyFill="1" applyFont="1" applyNumberFormat="1">
      <alignment horizontal="center" readingOrder="0" vertical="center"/>
    </xf>
    <xf borderId="4" fillId="12" fontId="28" numFmtId="1" xfId="0" applyAlignment="1" applyBorder="1" applyFill="1" applyFont="1" applyNumberFormat="1">
      <alignment horizontal="center" readingOrder="0" vertical="center"/>
    </xf>
    <xf borderId="4" fillId="12" fontId="28" numFmtId="16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8" fillId="9" fontId="10" numFmtId="0" xfId="0" applyAlignment="1" applyBorder="1" applyFill="1" applyFont="1">
      <alignment horizontal="center" readingOrder="0" vertical="center"/>
    </xf>
    <xf borderId="4" fillId="3" fontId="2" numFmtId="0" xfId="0" applyAlignment="1" applyBorder="1" applyFill="1" applyFont="1">
      <alignment horizontal="center" shrinkToFit="0" vertical="bottom" wrapText="1"/>
    </xf>
    <xf borderId="4" fillId="0" fontId="2" numFmtId="0" xfId="0" applyAlignment="1" applyBorder="1" applyFont="1">
      <alignment horizontal="center" shrinkToFit="0" vertical="bottom" wrapText="1"/>
    </xf>
    <xf borderId="4" fillId="0" fontId="2" numFmtId="0" xfId="0" applyAlignment="1" applyBorder="1" applyFont="1">
      <alignment horizontal="center" readingOrder="0" shrinkToFit="0" vertical="bottom" wrapText="1"/>
    </xf>
    <xf borderId="4" fillId="5" fontId="2" numFmtId="0" xfId="0" applyAlignment="1" applyBorder="1" applyFill="1" applyFont="1">
      <alignment horizontal="center" readingOrder="0" shrinkToFit="0" vertical="bottom" wrapText="1"/>
    </xf>
    <xf borderId="4" fillId="5" fontId="2" numFmtId="0" xfId="0" applyAlignment="1" applyBorder="1" applyFill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29" numFmtId="0" xfId="0" applyAlignment="1" applyBorder="1" applyFill="1" applyFont="1">
      <alignment horizontal="center" readingOrder="0" shrinkToFit="0" wrapText="1"/>
    </xf>
    <xf borderId="4" fillId="6" fontId="30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7" fontId="3" numFmtId="0" xfId="0" applyAlignment="1" applyBorder="1" applyFill="1" applyFont="1">
      <alignment horizontal="center" readingOrder="0" shrinkToFit="0" vertical="center" wrapText="1"/>
    </xf>
    <xf borderId="4" fillId="11" fontId="7" numFmtId="0" xfId="0" applyAlignment="1" applyBorder="1" applyFill="1" applyFont="1">
      <alignment horizontal="center" readingOrder="0"/>
    </xf>
    <xf borderId="4" fillId="12" fontId="12" numFmtId="0" xfId="0" applyAlignment="1" applyBorder="1" applyFill="1" applyFont="1">
      <alignment horizontal="center" readingOrder="0" vertical="center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30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30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0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6" numFmtId="166" xfId="0" applyAlignment="1" applyBorder="1" applyFill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3" fontId="3" numFmtId="0" xfId="0" applyAlignment="1" applyFill="1" applyFont="1">
      <alignment horizontal="center" vertical="center"/>
    </xf>
    <xf borderId="4" fillId="10" fontId="6" numFmtId="0" xfId="0" applyAlignment="1" applyBorder="1" applyFill="1" applyFont="1">
      <alignment horizontal="center" readingOrder="0"/>
    </xf>
    <xf borderId="4" fillId="12" fontId="16" numFmtId="0" xfId="0" applyAlignment="1" applyBorder="1" applyFill="1" applyFont="1">
      <alignment horizontal="center" readingOrder="0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1" numFmtId="0" xfId="0" applyAlignment="1" applyFill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3" fontId="32" numFmtId="0" xfId="0" applyAlignment="1" applyFill="1" applyFont="1">
      <alignment horizontal="left" readingOrder="0" shrinkToFit="0" wrapText="1"/>
    </xf>
    <xf borderId="4" fillId="11" fontId="6" numFmtId="0" xfId="0" applyAlignment="1" applyBorder="1" applyFill="1" applyFont="1">
      <alignment horizontal="center" readingOrder="0"/>
    </xf>
    <xf borderId="4" fillId="11" fontId="16" numFmtId="0" xfId="0" applyAlignment="1" applyBorder="1" applyFill="1" applyFont="1">
      <alignment horizontal="center" readingOrder="0"/>
    </xf>
    <xf borderId="0" fillId="0" fontId="32" numFmtId="0" xfId="0" applyAlignment="1" applyFont="1">
      <alignment horizontal="left" readingOrder="0" shrinkToFit="0" wrapText="1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shrinkToFit="0" wrapText="1"/>
    </xf>
    <xf borderId="4" fillId="12" fontId="35" numFmtId="0" xfId="0" applyAlignment="1" applyBorder="1" applyFill="1" applyFont="1">
      <alignment horizontal="center" readingOrder="0" vertical="center"/>
    </xf>
    <xf borderId="4" fillId="6" fontId="6" numFmtId="0" xfId="0" applyAlignment="1" applyBorder="1" applyFill="1" applyFont="1">
      <alignment horizontal="center" readingOrder="0"/>
    </xf>
    <xf borderId="4" fillId="6" fontId="16" numFmtId="0" xfId="0" applyAlignment="1" applyBorder="1" applyFill="1" applyFont="1">
      <alignment horizontal="center" readingOrder="0"/>
    </xf>
    <xf borderId="4" fillId="3" fontId="27" numFmtId="0" xfId="0" applyAlignment="1" applyBorder="1" applyFill="1" applyFont="1">
      <alignment horizontal="center" readingOrder="0" vertical="center"/>
    </xf>
    <xf borderId="0" fillId="12" fontId="27" numFmtId="0" xfId="0" applyAlignment="1" applyFill="1" applyFont="1">
      <alignment horizontal="center" readingOrder="0" vertical="center"/>
    </xf>
    <xf borderId="4" fillId="12" fontId="3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8" fillId="12" fontId="4" numFmtId="0" xfId="0" applyAlignment="1" applyBorder="1" applyFill="1" applyFont="1">
      <alignment horizontal="center" readingOrder="0" vertical="center"/>
    </xf>
    <xf borderId="10" fillId="12" fontId="27" numFmtId="0" xfId="0" applyAlignment="1" applyBorder="1" applyFill="1" applyFont="1">
      <alignment horizontal="center" readingOrder="0" vertical="center"/>
    </xf>
    <xf borderId="10" fillId="12" fontId="27" numFmtId="165" xfId="0" applyAlignment="1" applyBorder="1" applyFill="1" applyFont="1" applyNumberFormat="1">
      <alignment horizontal="center" readingOrder="0" vertical="center"/>
    </xf>
    <xf borderId="10" fillId="12" fontId="27" numFmtId="1" xfId="0" applyAlignment="1" applyBorder="1" applyFill="1" applyFont="1" applyNumberFormat="1">
      <alignment horizontal="center" readingOrder="0" vertical="center"/>
    </xf>
    <xf borderId="10" fillId="12" fontId="27" numFmtId="16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ill="1" applyFont="1">
      <alignment readingOrder="0"/>
    </xf>
    <xf borderId="0" fillId="5" fontId="6" numFmtId="0" xfId="0" applyFill="1" applyFont="1"/>
    <xf borderId="0" fillId="0" fontId="28" numFmtId="0" xfId="0" applyAlignment="1" applyFont="1">
      <alignment horizontal="left" readingOrder="0"/>
    </xf>
    <xf borderId="0" fillId="0" fontId="28" numFmtId="0" xfId="0" applyAlignment="1" applyFont="1">
      <alignment horizontal="left"/>
    </xf>
    <xf borderId="0" fillId="0" fontId="28" numFmtId="0" xfId="0" applyAlignment="1" applyFont="1">
      <alignment horizontal="right" readingOrder="0"/>
    </xf>
    <xf borderId="0" fillId="0" fontId="28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2" numFmtId="49" xfId="0" applyAlignment="1" applyBorder="1" applyFont="1" applyNumberFormat="1">
      <alignment vertical="bottom"/>
    </xf>
    <xf borderId="4" fillId="0" fontId="2" numFmtId="0" xfId="0" applyAlignment="1" applyBorder="1" applyFont="1">
      <alignment vertical="bottom"/>
    </xf>
    <xf borderId="4" fillId="0" fontId="2" numFmtId="165" xfId="0" applyAlignment="1" applyBorder="1" applyFont="1" applyNumberFormat="1">
      <alignment vertical="bottom"/>
    </xf>
    <xf borderId="4" fillId="0" fontId="2" numFmtId="4" xfId="0" applyAlignment="1" applyBorder="1" applyFont="1" applyNumberFormat="1">
      <alignment vertical="bottom"/>
    </xf>
    <xf borderId="4" fillId="0" fontId="2" numFmtId="2" xfId="0" applyAlignment="1" applyBorder="1" applyFont="1" applyNumberFormat="1">
      <alignment vertical="bottom"/>
    </xf>
    <xf borderId="4" fillId="0" fontId="2" numFmtId="169" xfId="0" applyAlignment="1" applyBorder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13" fontId="2" numFmtId="49" xfId="0" applyAlignment="1" applyFill="1" applyFont="1" applyNumberFormat="1">
      <alignment vertical="bottom"/>
    </xf>
    <xf borderId="0" fillId="13" fontId="2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2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2" numFmtId="165" xfId="0" applyAlignment="1" applyBorder="1" applyFill="1" applyFont="1" applyNumberFormat="1">
      <alignment vertical="bottom"/>
    </xf>
    <xf borderId="4" fillId="13" fontId="2" numFmtId="4" xfId="0" applyAlignment="1" applyBorder="1" applyFill="1" applyFont="1" applyNumberFormat="1">
      <alignment vertical="bottom"/>
    </xf>
    <xf borderId="4" fillId="13" fontId="2" numFmtId="2" xfId="0" applyAlignment="1" applyBorder="1" applyFill="1" applyFont="1" applyNumberFormat="1">
      <alignment vertical="bottom"/>
    </xf>
    <xf borderId="0" fillId="13" fontId="6" numFmtId="0" xfId="0" applyFill="1" applyFont="1"/>
    <xf borderId="0" fillId="0" fontId="6" numFmtId="0" xfId="0" applyFont="1"/>
    <xf borderId="8" fillId="13" fontId="36" numFmtId="0" xfId="0" applyAlignment="1" applyBorder="1" applyFill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7" fontId="20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2" numFmtId="0" xfId="0" applyAlignment="1" applyBorder="1" applyFill="1" applyFont="1">
      <alignment vertical="bottom"/>
    </xf>
    <xf borderId="10" fillId="14" fontId="2" numFmtId="2" xfId="0" applyAlignment="1" applyBorder="1" applyFill="1" applyFont="1" applyNumberFormat="1">
      <alignment vertical="bottom"/>
    </xf>
    <xf borderId="0" fillId="0" fontId="2" numFmtId="0" xfId="0" applyAlignment="1" applyFont="1">
      <alignment vertical="bottom"/>
    </xf>
    <xf borderId="4" fillId="3" fontId="2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6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6" numFmtId="0" xfId="0" applyAlignment="1" applyFill="1" applyFont="1">
      <alignment horizontal="left" readingOrder="0"/>
    </xf>
    <xf borderId="4" fillId="7" fontId="38" numFmtId="0" xfId="0" applyAlignment="1" applyBorder="1" applyFill="1" applyFont="1">
      <alignment horizontal="center" vertical="bottom"/>
    </xf>
    <xf borderId="4" fillId="7" fontId="38" numFmtId="4" xfId="0" applyAlignment="1" applyBorder="1" applyFill="1" applyFont="1" applyNumberFormat="1">
      <alignment horizontal="center" vertical="bottom"/>
    </xf>
    <xf borderId="4" fillId="7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9" xfId="0" applyAlignment="1" applyBorder="1" applyFill="1" applyFont="1" applyNumberFormat="1">
      <alignment horizontal="center" vertical="bottom"/>
    </xf>
    <xf borderId="4" fillId="0" fontId="2" numFmtId="4" xfId="0" applyAlignment="1" applyBorder="1" applyFont="1" applyNumberFormat="1">
      <alignment horizontal="center" vertical="bottom"/>
    </xf>
    <xf borderId="4" fillId="3" fontId="36" numFmtId="49" xfId="0" applyAlignment="1" applyBorder="1" applyFill="1" applyFont="1" applyNumberFormat="1">
      <alignment horizontal="center" vertical="bottom"/>
    </xf>
    <xf borderId="4" fillId="3" fontId="36" numFmtId="0" xfId="0" applyAlignment="1" applyBorder="1" applyFill="1" applyFont="1">
      <alignment horizontal="center" vertical="bottom"/>
    </xf>
    <xf borderId="4" fillId="3" fontId="39" numFmtId="165" xfId="0" applyAlignment="1" applyBorder="1" applyFill="1" applyFont="1" applyNumberFormat="1">
      <alignment horizontal="center" vertical="bottom"/>
    </xf>
    <xf borderId="4" fillId="3" fontId="39" numFmtId="4" xfId="0" applyAlignment="1" applyBorder="1" applyFill="1" applyFont="1" applyNumberFormat="1">
      <alignment horizontal="center" vertical="bottom"/>
    </xf>
    <xf borderId="4" fillId="3" fontId="39" numFmtId="2" xfId="0" applyAlignment="1" applyBorder="1" applyFill="1" applyFont="1" applyNumberFormat="1">
      <alignment horizontal="center" vertical="bottom"/>
    </xf>
    <xf borderId="4" fillId="3" fontId="39" numFmtId="169" xfId="0" applyAlignment="1" applyBorder="1" applyFill="1" applyFont="1" applyNumberFormat="1">
      <alignment horizontal="center" vertical="bottom"/>
    </xf>
    <xf borderId="0" fillId="13" fontId="2" numFmtId="0" xfId="0" applyAlignment="1" applyFill="1" applyFont="1">
      <alignment horizontal="center" shrinkToFit="0" vertical="bottom" wrapText="1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ill="1" applyFont="1">
      <alignment horizontal="left" readingOrder="0"/>
    </xf>
    <xf borderId="2" fillId="5" fontId="10" numFmtId="0" xfId="0" applyAlignment="1" applyBorder="1" applyFill="1" applyFont="1">
      <alignment horizontal="center" readingOrder="0" shrinkToFit="0" vertical="center" wrapText="1"/>
    </xf>
    <xf borderId="0" fillId="5" fontId="36" numFmtId="0" xfId="0" applyAlignment="1" applyFill="1" applyFont="1">
      <alignment horizontal="center" readingOrder="0" vertical="center"/>
    </xf>
    <xf borderId="0" fillId="5" fontId="10" numFmtId="0" xfId="0" applyAlignment="1" applyFill="1" applyFont="1">
      <alignment horizontal="center" readingOrder="0" vertical="center"/>
    </xf>
    <xf borderId="4" fillId="7" fontId="10" numFmtId="0" xfId="0" applyAlignment="1" applyBorder="1" applyFill="1" applyFont="1">
      <alignment horizontal="center" vertical="center"/>
    </xf>
    <xf borderId="4" fillId="7" fontId="10" numFmtId="0" xfId="0" applyAlignment="1" applyBorder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17" fontId="10" numFmtId="0" xfId="0" applyAlignment="1" applyBorder="1" applyFill="1" applyFont="1">
      <alignment horizontal="center" readingOrder="0" vertical="center"/>
    </xf>
    <xf borderId="4" fillId="17" fontId="0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4" fillId="7" fontId="36" numFmtId="0" xfId="0" applyAlignment="1" applyBorder="1" applyFill="1" applyFont="1">
      <alignment horizontal="center" vertical="bottom"/>
    </xf>
    <xf borderId="4" fillId="12" fontId="2" numFmtId="165" xfId="0" applyAlignment="1" applyBorder="1" applyFill="1" applyFont="1" applyNumberFormat="1">
      <alignment vertical="bottom"/>
    </xf>
    <xf borderId="8" fillId="7" fontId="36" numFmtId="0" xfId="0" applyAlignment="1" applyBorder="1" applyFill="1" applyFont="1">
      <alignment horizontal="center" vertical="bottom"/>
    </xf>
    <xf borderId="0" fillId="12" fontId="28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right" vertical="bottom"/>
    </xf>
    <xf borderId="4" fillId="9" fontId="0" numFmtId="0" xfId="0" applyAlignment="1" applyBorder="1" applyFill="1" applyFont="1">
      <alignment horizontal="center" readingOrder="0" vertical="center"/>
    </xf>
    <xf borderId="8" fillId="7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3" fontId="6" numFmtId="0" xfId="0" applyAlignment="1" applyFill="1" applyFont="1">
      <alignment horizontal="center" vertical="center"/>
    </xf>
    <xf borderId="0" fillId="9" fontId="6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0" fontId="2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0" fillId="0" fontId="0" numFmtId="0" xfId="0" applyAlignment="1" applyFont="1">
      <alignment horizontal="center"/>
    </xf>
    <xf borderId="4" fillId="26" fontId="7" numFmtId="0" xfId="0" applyAlignment="1" applyBorder="1" applyFill="1" applyFont="1">
      <alignment horizontal="center" readingOrder="0"/>
    </xf>
    <xf borderId="4" fillId="26" fontId="6" numFmtId="0" xfId="0" applyAlignment="1" applyBorder="1" applyFill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6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6" numFmtId="0" xfId="0" applyAlignment="1" applyBorder="1" applyFill="1" applyFont="1">
      <alignment horizontal="left" readingOrder="0"/>
    </xf>
    <xf borderId="10" fillId="13" fontId="6" numFmtId="0" xfId="0" applyAlignment="1" applyBorder="1" applyFill="1" applyFont="1">
      <alignment horizontal="left" readingOrder="0"/>
    </xf>
    <xf borderId="5" fillId="10" fontId="7" numFmtId="0" xfId="0" applyAlignment="1" applyBorder="1" applyFill="1" applyFont="1">
      <alignment horizontal="center" readingOrder="0"/>
    </xf>
    <xf borderId="5" fillId="10" fontId="6" numFmtId="0" xfId="0" applyAlignment="1" applyBorder="1" applyFill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6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6" numFmtId="0" xfId="0" applyAlignment="1" applyBorder="1" applyFill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2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2" numFmtId="0" xfId="0" applyAlignment="1" applyFont="1">
      <alignment horizontal="right" readingOrder="0" vertical="bottom"/>
    </xf>
    <xf borderId="4" fillId="5" fontId="41" numFmtId="0" xfId="0" applyAlignment="1" applyBorder="1" applyFill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2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2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ill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2" numFmtId="0" xfId="0" applyAlignment="1" applyBorder="1" applyFill="1" applyFont="1">
      <alignment vertical="bottom"/>
    </xf>
    <xf borderId="4" fillId="32" fontId="2" numFmtId="0" xfId="0" applyAlignment="1" applyBorder="1" applyFill="1" applyFont="1">
      <alignment horizontal="center" readingOrder="0" vertical="bottom"/>
    </xf>
    <xf borderId="4" fillId="32" fontId="2" numFmtId="0" xfId="0" applyAlignment="1" applyBorder="1" applyFill="1" applyFont="1">
      <alignment horizontal="center" vertical="bottom"/>
    </xf>
    <xf borderId="23" fillId="32" fontId="2" numFmtId="0" xfId="0" applyAlignment="1" applyBorder="1" applyFill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2" numFmtId="0" xfId="0" applyAlignment="1" applyBorder="1" applyFill="1" applyFont="1">
      <alignment vertical="bottom"/>
    </xf>
    <xf borderId="27" fillId="28" fontId="38" numFmtId="0" xfId="0" applyAlignment="1" applyBorder="1" applyFill="1" applyFont="1">
      <alignment horizontal="center" readingOrder="0" vertical="bottom"/>
    </xf>
    <xf borderId="4" fillId="0" fontId="6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ill="1" applyFont="1">
      <alignment readingOrder="0"/>
    </xf>
    <xf borderId="4" fillId="26" fontId="6" numFmtId="4" xfId="0" applyAlignment="1" applyBorder="1" applyFill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ill="1" applyFont="1" applyNumberFormat="1">
      <alignment horizontal="center" readingOrder="0"/>
    </xf>
    <xf borderId="4" fillId="10" fontId="6" numFmtId="4" xfId="0" applyAlignment="1" applyBorder="1" applyFill="1" applyFont="1" applyNumberFormat="1">
      <alignment horizontal="center" readingOrder="0"/>
    </xf>
    <xf borderId="0" fillId="9" fontId="6" numFmtId="0" xfId="0" applyAlignment="1" applyFill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138794023"/>
        <c:axId val="1975771584"/>
      </c:barChart>
      <c:catAx>
        <c:axId val="11387940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5771584"/>
      </c:catAx>
      <c:valAx>
        <c:axId val="197577158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87940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049657730"/>
        <c:axId val="250987541"/>
      </c:barChart>
      <c:catAx>
        <c:axId val="20496577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0987541"/>
      </c:catAx>
      <c:valAx>
        <c:axId val="25098754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96577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6.png"/><Relationship Id="rId3" Type="http://schemas.openxmlformats.org/officeDocument/2006/relationships/image" Target="../media/image5.png"/><Relationship Id="rId4" Type="http://schemas.openxmlformats.org/officeDocument/2006/relationships/image" Target="../media/image7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3" t="s">
        <v>2</v>
      </c>
      <c r="C1" s="5" t="s">
        <v>4</v>
      </c>
      <c r="D1" s="7" t="s">
        <v>7</v>
      </c>
      <c r="E1" s="10">
        <v>62.5</v>
      </c>
      <c r="F1" s="13" t="s">
        <v>10</v>
      </c>
      <c r="G1" s="14"/>
      <c r="H1" s="14"/>
      <c r="I1" s="14"/>
      <c r="J1" s="14"/>
      <c r="K1" s="16"/>
      <c r="L1" s="14"/>
      <c r="M1" s="14"/>
      <c r="N1" s="14"/>
      <c r="O1" s="16"/>
      <c r="P1" s="14"/>
      <c r="Q1" s="14"/>
      <c r="R1" s="14"/>
      <c r="S1" s="14"/>
      <c r="T1" s="18"/>
      <c r="U1" s="18"/>
      <c r="V1" s="14"/>
      <c r="W1" s="18"/>
      <c r="X1" s="18"/>
      <c r="Y1" s="20"/>
      <c r="Z1" s="20"/>
      <c r="AA1" s="14"/>
      <c r="AB1" s="21"/>
      <c r="AC1" s="14"/>
      <c r="AD1" s="14"/>
      <c r="AE1" s="14"/>
    </row>
    <row r="2" ht="16.5" customHeight="1">
      <c r="A2" s="22"/>
      <c r="B2" s="22"/>
      <c r="C2" s="22"/>
      <c r="D2" s="22"/>
      <c r="E2" s="23" t="s">
        <v>12</v>
      </c>
      <c r="F2" s="23" t="s">
        <v>13</v>
      </c>
      <c r="G2" s="20"/>
      <c r="H2" s="20"/>
      <c r="I2" s="20"/>
      <c r="J2" s="20"/>
      <c r="K2" s="16"/>
      <c r="L2" s="20"/>
      <c r="M2" s="20"/>
      <c r="N2" s="20"/>
      <c r="O2" s="16"/>
      <c r="P2" s="20"/>
      <c r="Q2" s="20"/>
      <c r="R2" s="20"/>
      <c r="S2" s="20"/>
      <c r="T2" s="18"/>
      <c r="U2" s="18"/>
      <c r="V2" s="20"/>
      <c r="W2" s="18"/>
      <c r="X2" s="18"/>
      <c r="Y2" s="20"/>
      <c r="Z2" s="20"/>
      <c r="AA2" s="20"/>
      <c r="AB2" s="21"/>
      <c r="AC2" s="14"/>
      <c r="AD2" s="14"/>
      <c r="AE2" s="14"/>
    </row>
    <row r="3">
      <c r="A3" s="23"/>
      <c r="B3" s="32" t="str">
        <f>IF(Y3="APL",T3,"")</f>
        <v/>
      </c>
      <c r="C3" s="34"/>
      <c r="D3" s="36"/>
      <c r="E3" s="37"/>
      <c r="F3" s="37"/>
      <c r="G3" s="18" t="s">
        <v>19</v>
      </c>
      <c r="H3" s="18" t="s">
        <v>20</v>
      </c>
      <c r="I3" s="18" t="s">
        <v>21</v>
      </c>
      <c r="J3" s="18" t="s">
        <v>23</v>
      </c>
      <c r="K3" s="18" t="s">
        <v>24</v>
      </c>
      <c r="L3" s="18" t="s">
        <v>26</v>
      </c>
      <c r="M3" s="18" t="s">
        <v>28</v>
      </c>
      <c r="N3" s="18" t="s">
        <v>29</v>
      </c>
      <c r="O3" s="18" t="s">
        <v>4</v>
      </c>
      <c r="P3" s="18" t="s">
        <v>32</v>
      </c>
      <c r="Q3" s="18" t="s">
        <v>33</v>
      </c>
      <c r="R3" s="18" t="s">
        <v>35</v>
      </c>
      <c r="S3" s="18" t="s">
        <v>36</v>
      </c>
      <c r="T3" s="18" t="s">
        <v>37</v>
      </c>
      <c r="U3" s="18" t="s">
        <v>40</v>
      </c>
      <c r="V3" s="18" t="s">
        <v>41</v>
      </c>
      <c r="W3" s="18" t="s">
        <v>41</v>
      </c>
      <c r="X3" s="18" t="s">
        <v>42</v>
      </c>
      <c r="Y3" s="18" t="s">
        <v>44</v>
      </c>
      <c r="Z3" s="18" t="s">
        <v>45</v>
      </c>
      <c r="AA3" s="18" t="s">
        <v>41</v>
      </c>
      <c r="AB3" s="18" t="s">
        <v>47</v>
      </c>
      <c r="AC3" s="18"/>
      <c r="AD3" s="46"/>
      <c r="AE3" s="14"/>
    </row>
    <row r="4">
      <c r="A4" s="23">
        <v>1.0</v>
      </c>
      <c r="B4" s="32">
        <f t="shared" ref="B4:B42" si="1">T4</f>
        <v>2702</v>
      </c>
      <c r="C4" s="34" t="str">
        <f t="shared" ref="C4:C42" si="2">O4</f>
        <v>PC-E17371</v>
      </c>
      <c r="D4" s="47">
        <f t="shared" ref="D4:D42" si="3">U4-Q4</f>
        <v>-47.46875</v>
      </c>
      <c r="E4" s="37"/>
      <c r="F4" s="36" t="b">
        <f t="shared" ref="F4:F42" si="4">IF(Y4="APL",T4)</f>
        <v>0</v>
      </c>
      <c r="G4" s="19" t="s">
        <v>58</v>
      </c>
      <c r="H4" s="19" t="s">
        <v>59</v>
      </c>
      <c r="I4" s="19" t="s">
        <v>60</v>
      </c>
      <c r="J4" s="19" t="s">
        <v>61</v>
      </c>
      <c r="K4" s="19" t="s">
        <v>62</v>
      </c>
      <c r="L4" s="49"/>
      <c r="M4" s="49"/>
      <c r="N4" s="49"/>
      <c r="O4" s="19" t="s">
        <v>63</v>
      </c>
      <c r="P4" s="19" t="s">
        <v>64</v>
      </c>
      <c r="Q4" s="52">
        <v>214.13541666666666</v>
      </c>
      <c r="R4" s="52">
        <v>421.2951388888889</v>
      </c>
      <c r="S4" s="19">
        <v>128.48</v>
      </c>
      <c r="T4" s="19">
        <v>2702.0</v>
      </c>
      <c r="U4" s="52">
        <v>166.66666666666666</v>
      </c>
      <c r="V4" s="54">
        <v>41754.0</v>
      </c>
      <c r="W4" s="54">
        <v>46134.0</v>
      </c>
      <c r="X4" s="19">
        <v>3.040093565E9</v>
      </c>
      <c r="Y4" s="19" t="s">
        <v>66</v>
      </c>
      <c r="Z4" s="19">
        <v>3.810279892E9</v>
      </c>
      <c r="AA4" s="54">
        <v>46170.0</v>
      </c>
      <c r="AB4" s="49"/>
      <c r="AC4" s="18"/>
      <c r="AD4" s="46"/>
      <c r="AE4" s="14"/>
    </row>
    <row r="5">
      <c r="A5" s="23">
        <v>2.0</v>
      </c>
      <c r="B5" s="32">
        <f t="shared" si="1"/>
        <v>2703</v>
      </c>
      <c r="C5" s="34" t="str">
        <f t="shared" si="2"/>
        <v>PC-E17377</v>
      </c>
      <c r="D5" s="47">
        <f t="shared" si="3"/>
        <v>-7.763888889</v>
      </c>
      <c r="E5" s="37"/>
      <c r="F5" s="36">
        <f t="shared" si="4"/>
        <v>2703</v>
      </c>
      <c r="G5" s="19" t="s">
        <v>71</v>
      </c>
      <c r="H5" s="19" t="s">
        <v>59</v>
      </c>
      <c r="I5" s="19" t="s">
        <v>60</v>
      </c>
      <c r="J5" s="19" t="s">
        <v>61</v>
      </c>
      <c r="K5" s="19" t="s">
        <v>62</v>
      </c>
      <c r="L5" s="49"/>
      <c r="M5" s="45"/>
      <c r="N5" s="45"/>
      <c r="O5" s="19" t="s">
        <v>74</v>
      </c>
      <c r="P5" s="19" t="s">
        <v>64</v>
      </c>
      <c r="Q5" s="52">
        <v>174.43055555555554</v>
      </c>
      <c r="R5" s="52">
        <v>402.7083333333333</v>
      </c>
      <c r="S5" s="19">
        <v>104.66</v>
      </c>
      <c r="T5" s="19">
        <v>2703.0</v>
      </c>
      <c r="U5" s="52">
        <v>166.66666666666666</v>
      </c>
      <c r="V5" s="60">
        <v>44709.0</v>
      </c>
      <c r="W5" s="60">
        <v>44652.0</v>
      </c>
      <c r="X5" s="19">
        <v>3.040083839E9</v>
      </c>
      <c r="Y5" s="19" t="s">
        <v>75</v>
      </c>
      <c r="Z5" s="49"/>
      <c r="AA5" s="61"/>
      <c r="AB5" s="49"/>
      <c r="AC5" s="18"/>
      <c r="AD5" s="46"/>
      <c r="AE5" s="14"/>
    </row>
    <row r="6">
      <c r="A6" s="23">
        <v>3.0</v>
      </c>
      <c r="B6" s="32">
        <f t="shared" si="1"/>
        <v>2719</v>
      </c>
      <c r="C6" s="34" t="str">
        <f t="shared" si="2"/>
        <v>PC-EPC0431</v>
      </c>
      <c r="D6" s="47">
        <f t="shared" si="3"/>
        <v>-14.28819444</v>
      </c>
      <c r="E6" s="37"/>
      <c r="F6" s="36">
        <f t="shared" si="4"/>
        <v>2719</v>
      </c>
      <c r="G6" s="19" t="s">
        <v>79</v>
      </c>
      <c r="H6" s="19" t="s">
        <v>59</v>
      </c>
      <c r="I6" s="19">
        <v>3044000.0</v>
      </c>
      <c r="J6" s="19" t="s">
        <v>80</v>
      </c>
      <c r="K6" s="19" t="s">
        <v>62</v>
      </c>
      <c r="L6" s="49"/>
      <c r="M6" s="45"/>
      <c r="N6" s="45"/>
      <c r="O6" s="19" t="s">
        <v>81</v>
      </c>
      <c r="P6" s="19" t="s">
        <v>64</v>
      </c>
      <c r="Q6" s="52">
        <v>180.95486111111111</v>
      </c>
      <c r="R6" s="52">
        <v>546.1354166666666</v>
      </c>
      <c r="S6" s="19">
        <v>108.57</v>
      </c>
      <c r="T6" s="19">
        <v>2719.0</v>
      </c>
      <c r="U6" s="52">
        <v>166.66666666666666</v>
      </c>
      <c r="V6" s="60">
        <v>44348.0</v>
      </c>
      <c r="W6" s="54">
        <v>44348.0</v>
      </c>
      <c r="X6" s="19">
        <v>2.260002888E9</v>
      </c>
      <c r="Y6" s="19" t="s">
        <v>75</v>
      </c>
      <c r="Z6" s="49"/>
      <c r="AA6" s="61"/>
      <c r="AB6" s="49"/>
      <c r="AC6" s="18"/>
      <c r="AD6" s="46"/>
      <c r="AE6" s="14"/>
    </row>
    <row r="7">
      <c r="A7" s="23">
        <v>4.0</v>
      </c>
      <c r="B7" s="32">
        <f t="shared" si="1"/>
        <v>2728</v>
      </c>
      <c r="C7" s="34" t="str">
        <f t="shared" si="2"/>
        <v>PCE-PC0499</v>
      </c>
      <c r="D7" s="47">
        <f t="shared" si="3"/>
        <v>164.2013889</v>
      </c>
      <c r="E7" s="37"/>
      <c r="F7" s="36" t="b">
        <f t="shared" si="4"/>
        <v>0</v>
      </c>
      <c r="G7" s="19" t="s">
        <v>58</v>
      </c>
      <c r="H7" s="19" t="s">
        <v>59</v>
      </c>
      <c r="I7" s="19">
        <v>3044000.0</v>
      </c>
      <c r="J7" s="19" t="s">
        <v>80</v>
      </c>
      <c r="K7" s="19" t="s">
        <v>62</v>
      </c>
      <c r="L7" s="49"/>
      <c r="M7" s="45"/>
      <c r="N7" s="45"/>
      <c r="O7" s="19" t="s">
        <v>83</v>
      </c>
      <c r="P7" s="19" t="s">
        <v>64</v>
      </c>
      <c r="Q7" s="68">
        <v>2.4652777777777777</v>
      </c>
      <c r="R7" s="52">
        <v>534.3715277777778</v>
      </c>
      <c r="S7" s="19">
        <v>1.48</v>
      </c>
      <c r="T7" s="19">
        <v>2728.0</v>
      </c>
      <c r="U7" s="52">
        <v>166.66666666666666</v>
      </c>
      <c r="V7" s="60">
        <v>46059.0</v>
      </c>
      <c r="W7" s="54">
        <v>46203.0</v>
      </c>
      <c r="X7" s="19">
        <v>3.040093881E9</v>
      </c>
      <c r="Y7" s="19" t="s">
        <v>66</v>
      </c>
      <c r="Z7" s="19">
        <v>3.810280456E9</v>
      </c>
      <c r="AA7" s="54">
        <v>46210.0</v>
      </c>
      <c r="AB7" s="49"/>
      <c r="AC7" s="18"/>
      <c r="AD7" s="46"/>
      <c r="AE7" s="14"/>
    </row>
    <row r="8">
      <c r="A8" s="23">
        <v>5.0</v>
      </c>
      <c r="B8" s="32">
        <f t="shared" si="1"/>
        <v>2742</v>
      </c>
      <c r="C8" s="34" t="str">
        <f t="shared" si="2"/>
        <v>PCE-PC0743</v>
      </c>
      <c r="D8" s="47">
        <f t="shared" si="3"/>
        <v>133.7326389</v>
      </c>
      <c r="E8" s="37"/>
      <c r="F8" s="36">
        <f t="shared" si="4"/>
        <v>2742</v>
      </c>
      <c r="G8" s="19" t="s">
        <v>86</v>
      </c>
      <c r="H8" s="19" t="s">
        <v>59</v>
      </c>
      <c r="I8" s="19">
        <v>3044000.0</v>
      </c>
      <c r="J8" s="19" t="s">
        <v>80</v>
      </c>
      <c r="K8" s="19" t="s">
        <v>62</v>
      </c>
      <c r="L8" s="49"/>
      <c r="M8" s="45"/>
      <c r="N8" s="45"/>
      <c r="O8" s="19" t="s">
        <v>77</v>
      </c>
      <c r="P8" s="19" t="s">
        <v>64</v>
      </c>
      <c r="Q8" s="52">
        <v>32.93402777777778</v>
      </c>
      <c r="R8" s="52">
        <v>230.68402777777777</v>
      </c>
      <c r="S8" s="19">
        <v>19.76</v>
      </c>
      <c r="T8" s="19">
        <v>2742.0</v>
      </c>
      <c r="U8" s="52">
        <v>166.66666666666666</v>
      </c>
      <c r="V8" s="60">
        <v>46149.0</v>
      </c>
      <c r="W8" s="74">
        <v>45510.0</v>
      </c>
      <c r="X8" s="19">
        <v>3.130007347E9</v>
      </c>
      <c r="Y8" s="19" t="s">
        <v>75</v>
      </c>
      <c r="Z8" s="49"/>
      <c r="AA8" s="61"/>
      <c r="AB8" s="49"/>
      <c r="AC8" s="18"/>
      <c r="AD8" s="46"/>
      <c r="AE8" s="46"/>
    </row>
    <row r="9">
      <c r="A9" s="23">
        <v>6.0</v>
      </c>
      <c r="B9" s="32">
        <f t="shared" si="1"/>
        <v>2734</v>
      </c>
      <c r="C9" s="34" t="str">
        <f t="shared" si="2"/>
        <v>PCE-PC0764</v>
      </c>
      <c r="D9" s="47">
        <f t="shared" si="3"/>
        <v>-41.54166667</v>
      </c>
      <c r="E9" s="37"/>
      <c r="F9" s="36" t="b">
        <f t="shared" si="4"/>
        <v>0</v>
      </c>
      <c r="G9" s="19" t="s">
        <v>58</v>
      </c>
      <c r="H9" s="19" t="s">
        <v>59</v>
      </c>
      <c r="I9" s="19">
        <v>3044000.0</v>
      </c>
      <c r="J9" s="19" t="s">
        <v>80</v>
      </c>
      <c r="K9" s="19" t="s">
        <v>62</v>
      </c>
      <c r="L9" s="49"/>
      <c r="M9" s="45"/>
      <c r="N9" s="45"/>
      <c r="O9" s="19" t="s">
        <v>91</v>
      </c>
      <c r="P9" s="19" t="s">
        <v>64</v>
      </c>
      <c r="Q9" s="52">
        <v>208.20833333333334</v>
      </c>
      <c r="R9" s="52">
        <v>383.63194444444446</v>
      </c>
      <c r="S9" s="19">
        <v>124.93</v>
      </c>
      <c r="T9" s="19">
        <v>2734.0</v>
      </c>
      <c r="U9" s="52">
        <v>166.66666666666666</v>
      </c>
      <c r="V9" s="60">
        <v>43731.0</v>
      </c>
      <c r="W9" s="54">
        <v>45301.0</v>
      </c>
      <c r="X9" s="19">
        <v>3.810139776E9</v>
      </c>
      <c r="Y9" s="19" t="s">
        <v>93</v>
      </c>
      <c r="Z9" s="19" t="s">
        <v>94</v>
      </c>
      <c r="AA9" s="54">
        <v>43507.0</v>
      </c>
      <c r="AB9" s="49"/>
      <c r="AC9" s="18"/>
      <c r="AD9" s="46"/>
      <c r="AE9" s="46"/>
    </row>
    <row r="10">
      <c r="A10" s="23">
        <v>7.0</v>
      </c>
      <c r="B10" s="32">
        <f t="shared" si="1"/>
        <v>2740</v>
      </c>
      <c r="C10" s="34" t="str">
        <f t="shared" si="2"/>
        <v>PCE-PC0776</v>
      </c>
      <c r="D10" s="47">
        <f t="shared" si="3"/>
        <v>29.09375</v>
      </c>
      <c r="E10" s="37"/>
      <c r="F10" s="36">
        <f t="shared" si="4"/>
        <v>2740</v>
      </c>
      <c r="G10" s="19" t="s">
        <v>96</v>
      </c>
      <c r="H10" s="19" t="s">
        <v>59</v>
      </c>
      <c r="I10" s="19">
        <v>3044000.0</v>
      </c>
      <c r="J10" s="19" t="s">
        <v>80</v>
      </c>
      <c r="K10" s="19" t="s">
        <v>62</v>
      </c>
      <c r="L10" s="49"/>
      <c r="M10" s="45"/>
      <c r="N10" s="45"/>
      <c r="O10" s="19" t="s">
        <v>98</v>
      </c>
      <c r="P10" s="19" t="s">
        <v>64</v>
      </c>
      <c r="Q10" s="52">
        <v>137.57291666666666</v>
      </c>
      <c r="R10" s="52">
        <v>345.49652777777777</v>
      </c>
      <c r="S10" s="19">
        <v>82.54</v>
      </c>
      <c r="T10" s="19">
        <v>2740.0</v>
      </c>
      <c r="U10" s="52">
        <v>166.66666666666666</v>
      </c>
      <c r="V10" s="60">
        <v>45511.0</v>
      </c>
      <c r="W10" s="54">
        <v>43725.0</v>
      </c>
      <c r="X10" s="19">
        <v>3.810113895E9</v>
      </c>
      <c r="Y10" s="19" t="s">
        <v>75</v>
      </c>
      <c r="Z10" s="49"/>
      <c r="AA10" s="61"/>
      <c r="AB10" s="49"/>
      <c r="AC10" s="18"/>
      <c r="AD10" s="46"/>
      <c r="AE10" s="14"/>
    </row>
    <row r="11">
      <c r="A11" s="23">
        <v>8.0</v>
      </c>
      <c r="B11" s="32">
        <f t="shared" si="1"/>
        <v>2732</v>
      </c>
      <c r="C11" s="34" t="str">
        <f t="shared" si="2"/>
        <v>PCE-PC0790</v>
      </c>
      <c r="D11" s="47">
        <f t="shared" si="3"/>
        <v>46.27430556</v>
      </c>
      <c r="E11" s="37"/>
      <c r="F11" s="36" t="b">
        <f t="shared" si="4"/>
        <v>0</v>
      </c>
      <c r="G11" s="19" t="s">
        <v>58</v>
      </c>
      <c r="H11" s="19" t="s">
        <v>59</v>
      </c>
      <c r="I11" s="19">
        <v>3044000.0</v>
      </c>
      <c r="J11" s="19" t="s">
        <v>80</v>
      </c>
      <c r="K11" s="19" t="s">
        <v>62</v>
      </c>
      <c r="L11" s="49"/>
      <c r="M11" s="45"/>
      <c r="N11" s="45"/>
      <c r="O11" s="19" t="s">
        <v>103</v>
      </c>
      <c r="P11" s="19" t="s">
        <v>64</v>
      </c>
      <c r="Q11" s="52">
        <v>120.39236111111111</v>
      </c>
      <c r="R11" s="52">
        <v>337.02430555555554</v>
      </c>
      <c r="S11" s="19">
        <v>72.24</v>
      </c>
      <c r="T11" s="19">
        <v>2732.0</v>
      </c>
      <c r="U11" s="52">
        <v>166.66666666666666</v>
      </c>
      <c r="V11" s="60">
        <v>45716.0</v>
      </c>
      <c r="W11" s="60">
        <v>45716.0</v>
      </c>
      <c r="X11" s="19">
        <v>3.810140243E9</v>
      </c>
      <c r="Y11" s="19" t="s">
        <v>93</v>
      </c>
      <c r="Z11" s="19" t="s">
        <v>104</v>
      </c>
      <c r="AA11" s="54">
        <v>44665.0</v>
      </c>
      <c r="AB11" s="49"/>
      <c r="AC11" s="18"/>
      <c r="AD11" s="46"/>
      <c r="AE11" s="14"/>
    </row>
    <row r="12">
      <c r="A12" s="87">
        <v>9.0</v>
      </c>
      <c r="B12" s="88">
        <f t="shared" si="1"/>
        <v>2733</v>
      </c>
      <c r="C12" s="89" t="str">
        <f t="shared" si="2"/>
        <v>PCE-PC0797</v>
      </c>
      <c r="D12" s="91">
        <f t="shared" si="3"/>
        <v>-5.663194444</v>
      </c>
      <c r="E12" s="92"/>
      <c r="F12" s="93">
        <f t="shared" si="4"/>
        <v>2733</v>
      </c>
      <c r="G12" s="19" t="s">
        <v>107</v>
      </c>
      <c r="H12" s="19" t="s">
        <v>59</v>
      </c>
      <c r="I12" s="19">
        <v>3044000.0</v>
      </c>
      <c r="J12" s="19" t="s">
        <v>80</v>
      </c>
      <c r="K12" s="19" t="s">
        <v>62</v>
      </c>
      <c r="L12" s="49"/>
      <c r="M12" s="45"/>
      <c r="N12" s="45"/>
      <c r="O12" s="19" t="s">
        <v>95</v>
      </c>
      <c r="P12" s="19" t="s">
        <v>64</v>
      </c>
      <c r="Q12" s="52">
        <v>172.32986111111111</v>
      </c>
      <c r="R12" s="52">
        <v>276.60069444444446</v>
      </c>
      <c r="S12" s="19">
        <v>103.4</v>
      </c>
      <c r="T12" s="19">
        <v>2733.0</v>
      </c>
      <c r="U12" s="52">
        <v>166.66666666666666</v>
      </c>
      <c r="V12" s="60">
        <v>45064.0</v>
      </c>
      <c r="W12" s="54">
        <v>45048.0</v>
      </c>
      <c r="X12" s="19">
        <v>7.080005835E9</v>
      </c>
      <c r="Y12" s="19" t="s">
        <v>75</v>
      </c>
      <c r="Z12" s="49"/>
      <c r="AA12" s="61"/>
      <c r="AB12" s="49"/>
      <c r="AC12" s="18"/>
      <c r="AD12" s="46"/>
      <c r="AE12" s="46"/>
    </row>
    <row r="13">
      <c r="A13" s="87">
        <v>10.0</v>
      </c>
      <c r="B13" s="88">
        <f t="shared" si="1"/>
        <v>2702</v>
      </c>
      <c r="C13" s="89" t="str">
        <f t="shared" si="2"/>
        <v>PCE-PC0863</v>
      </c>
      <c r="D13" s="91">
        <f t="shared" si="3"/>
        <v>166.6666667</v>
      </c>
      <c r="E13" s="92"/>
      <c r="F13" s="93" t="b">
        <f t="shared" si="4"/>
        <v>0</v>
      </c>
      <c r="G13" s="19" t="s">
        <v>58</v>
      </c>
      <c r="H13" s="19" t="s">
        <v>59</v>
      </c>
      <c r="I13" s="19">
        <v>3044000.0</v>
      </c>
      <c r="J13" s="49"/>
      <c r="K13" s="19" t="s">
        <v>62</v>
      </c>
      <c r="L13" s="49"/>
      <c r="M13" s="45"/>
      <c r="N13" s="45"/>
      <c r="O13" s="19" t="s">
        <v>110</v>
      </c>
      <c r="P13" s="19" t="s">
        <v>64</v>
      </c>
      <c r="Q13" s="68">
        <v>0.0</v>
      </c>
      <c r="R13" s="52">
        <v>691.4583333333334</v>
      </c>
      <c r="S13" s="49"/>
      <c r="T13" s="19">
        <v>2702.0</v>
      </c>
      <c r="U13" s="52">
        <v>166.66666666666666</v>
      </c>
      <c r="V13" s="60">
        <v>46135.0</v>
      </c>
      <c r="W13" s="54">
        <v>46169.0</v>
      </c>
      <c r="X13" s="19">
        <v>3.810140375E9</v>
      </c>
      <c r="Y13" s="19" t="s">
        <v>112</v>
      </c>
      <c r="Z13" s="19" t="s">
        <v>113</v>
      </c>
      <c r="AA13" s="54">
        <v>46227.0</v>
      </c>
      <c r="AB13" s="49"/>
      <c r="AC13" s="18"/>
      <c r="AD13" s="46"/>
      <c r="AE13" s="14"/>
    </row>
    <row r="14">
      <c r="A14" s="87">
        <v>11.0</v>
      </c>
      <c r="B14" s="88">
        <f t="shared" si="1"/>
        <v>2727</v>
      </c>
      <c r="C14" s="89" t="str">
        <f t="shared" si="2"/>
        <v>PCE-PC1002</v>
      </c>
      <c r="D14" s="91">
        <f t="shared" si="3"/>
        <v>162.5</v>
      </c>
      <c r="E14" s="92"/>
      <c r="F14" s="93">
        <f t="shared" si="4"/>
        <v>2727</v>
      </c>
      <c r="G14" s="19" t="s">
        <v>118</v>
      </c>
      <c r="H14" s="19" t="s">
        <v>59</v>
      </c>
      <c r="I14" s="19">
        <v>3044000.0</v>
      </c>
      <c r="J14" s="19" t="s">
        <v>80</v>
      </c>
      <c r="K14" s="19" t="s">
        <v>62</v>
      </c>
      <c r="L14" s="49"/>
      <c r="M14" s="45"/>
      <c r="N14" s="45"/>
      <c r="O14" s="19" t="s">
        <v>102</v>
      </c>
      <c r="P14" s="19" t="s">
        <v>64</v>
      </c>
      <c r="Q14" s="105">
        <v>4.166666666666667</v>
      </c>
      <c r="R14" s="52">
        <v>316.37152777777777</v>
      </c>
      <c r="S14" s="19">
        <v>2.54</v>
      </c>
      <c r="T14" s="19">
        <v>2727.0</v>
      </c>
      <c r="U14" s="52">
        <v>166.66666666666666</v>
      </c>
      <c r="V14" s="60">
        <v>46125.0</v>
      </c>
      <c r="W14" s="19" t="s">
        <v>119</v>
      </c>
      <c r="X14" s="49"/>
      <c r="Y14" s="19" t="s">
        <v>75</v>
      </c>
      <c r="Z14" s="49"/>
      <c r="AA14" s="61"/>
      <c r="AB14" s="49"/>
      <c r="AC14" s="106"/>
      <c r="AD14" s="107"/>
      <c r="AE14" s="108"/>
    </row>
    <row r="15">
      <c r="A15" s="87">
        <v>12.0</v>
      </c>
      <c r="B15" s="88">
        <f t="shared" si="1"/>
        <v>2738</v>
      </c>
      <c r="C15" s="89" t="str">
        <f t="shared" si="2"/>
        <v>PCE-PC1211</v>
      </c>
      <c r="D15" s="91">
        <f t="shared" si="3"/>
        <v>162.5</v>
      </c>
      <c r="E15" s="92"/>
      <c r="F15" s="93">
        <f t="shared" si="4"/>
        <v>2738</v>
      </c>
      <c r="G15" s="19" t="s">
        <v>96</v>
      </c>
      <c r="H15" s="19" t="s">
        <v>59</v>
      </c>
      <c r="I15" s="19">
        <v>3044000.0</v>
      </c>
      <c r="J15" s="19" t="s">
        <v>80</v>
      </c>
      <c r="K15" s="19" t="s">
        <v>62</v>
      </c>
      <c r="L15" s="49"/>
      <c r="M15" s="45"/>
      <c r="N15" s="45"/>
      <c r="O15" s="19" t="s">
        <v>57</v>
      </c>
      <c r="P15" s="19" t="s">
        <v>64</v>
      </c>
      <c r="Q15" s="105">
        <v>4.166666666666667</v>
      </c>
      <c r="R15" s="52">
        <v>188.60069444444446</v>
      </c>
      <c r="S15" s="19">
        <v>2.5</v>
      </c>
      <c r="T15" s="19">
        <v>2738.0</v>
      </c>
      <c r="U15" s="52">
        <v>166.66666666666666</v>
      </c>
      <c r="V15" s="60">
        <v>46199.0</v>
      </c>
      <c r="W15" s="60">
        <v>41861.0</v>
      </c>
      <c r="X15" s="19">
        <v>3.810134655E9</v>
      </c>
      <c r="Y15" s="19" t="s">
        <v>75</v>
      </c>
      <c r="Z15" s="49"/>
      <c r="AA15" s="61"/>
      <c r="AB15" s="49"/>
      <c r="AC15" s="18"/>
      <c r="AD15" s="46"/>
      <c r="AE15" s="14"/>
    </row>
    <row r="16">
      <c r="A16" s="87">
        <v>13.0</v>
      </c>
      <c r="B16" s="88">
        <f t="shared" si="1"/>
        <v>2728</v>
      </c>
      <c r="C16" s="89" t="str">
        <f t="shared" si="2"/>
        <v>PCE-PC1391</v>
      </c>
      <c r="D16" s="91">
        <f t="shared" si="3"/>
        <v>160.7118056</v>
      </c>
      <c r="E16" s="92"/>
      <c r="F16" s="93" t="b">
        <f t="shared" si="4"/>
        <v>0</v>
      </c>
      <c r="G16" s="19" t="s">
        <v>58</v>
      </c>
      <c r="H16" s="19" t="s">
        <v>59</v>
      </c>
      <c r="I16" s="19">
        <v>3044000.0</v>
      </c>
      <c r="J16" s="19" t="s">
        <v>80</v>
      </c>
      <c r="K16" s="19" t="s">
        <v>62</v>
      </c>
      <c r="L16" s="49"/>
      <c r="M16" s="45"/>
      <c r="N16" s="45"/>
      <c r="O16" s="19" t="s">
        <v>125</v>
      </c>
      <c r="P16" s="19" t="s">
        <v>64</v>
      </c>
      <c r="Q16" s="52">
        <v>5.954861111111111</v>
      </c>
      <c r="R16" s="52">
        <v>209.79513888888889</v>
      </c>
      <c r="S16" s="19">
        <v>3.57</v>
      </c>
      <c r="T16" s="19">
        <v>2728.0</v>
      </c>
      <c r="U16" s="52">
        <v>166.66666666666666</v>
      </c>
      <c r="V16" s="60">
        <v>45667.0</v>
      </c>
      <c r="W16" s="60">
        <v>46059.0</v>
      </c>
      <c r="X16" s="19">
        <v>6.850006787E9</v>
      </c>
      <c r="Y16" s="19" t="s">
        <v>66</v>
      </c>
      <c r="Z16" s="19">
        <v>3.810277703E9</v>
      </c>
      <c r="AA16" s="54">
        <v>46072.0</v>
      </c>
      <c r="AB16" s="49"/>
      <c r="AC16" s="18"/>
      <c r="AD16" s="46"/>
      <c r="AE16" s="14"/>
    </row>
    <row r="17">
      <c r="A17" s="87">
        <v>14.0</v>
      </c>
      <c r="B17" s="88">
        <f t="shared" si="1"/>
        <v>2737</v>
      </c>
      <c r="C17" s="89" t="str">
        <f t="shared" si="2"/>
        <v>PCE-PC1570</v>
      </c>
      <c r="D17" s="91">
        <f t="shared" si="3"/>
        <v>150.9479167</v>
      </c>
      <c r="E17" s="92"/>
      <c r="F17" s="93">
        <f t="shared" si="4"/>
        <v>2737</v>
      </c>
      <c r="G17" s="19" t="s">
        <v>96</v>
      </c>
      <c r="H17" s="19" t="s">
        <v>59</v>
      </c>
      <c r="I17" s="19">
        <v>3044000.0</v>
      </c>
      <c r="J17" s="19" t="s">
        <v>80</v>
      </c>
      <c r="K17" s="19" t="s">
        <v>62</v>
      </c>
      <c r="L17" s="49"/>
      <c r="M17" s="45"/>
      <c r="N17" s="45"/>
      <c r="O17" s="19" t="s">
        <v>128</v>
      </c>
      <c r="P17" s="19" t="s">
        <v>64</v>
      </c>
      <c r="Q17" s="52">
        <v>15.71875</v>
      </c>
      <c r="R17" s="52">
        <v>203.55208333333334</v>
      </c>
      <c r="S17" s="19">
        <v>9.43</v>
      </c>
      <c r="T17" s="19">
        <v>2737.0</v>
      </c>
      <c r="U17" s="52">
        <v>166.66666666666666</v>
      </c>
      <c r="V17" s="60">
        <v>46064.0</v>
      </c>
      <c r="W17" s="60">
        <v>43592.0</v>
      </c>
      <c r="X17" s="19">
        <v>3.810135032E9</v>
      </c>
      <c r="Y17" s="19" t="s">
        <v>75</v>
      </c>
      <c r="Z17" s="49"/>
      <c r="AA17" s="61"/>
      <c r="AB17" s="49"/>
      <c r="AC17" s="46"/>
      <c r="AD17" s="46"/>
      <c r="AE17" s="46"/>
    </row>
    <row r="18">
      <c r="A18" s="87">
        <v>15.0</v>
      </c>
      <c r="B18" s="88">
        <f t="shared" si="1"/>
        <v>2736</v>
      </c>
      <c r="C18" s="89" t="str">
        <f t="shared" si="2"/>
        <v>PCE-PC1659</v>
      </c>
      <c r="D18" s="91">
        <f t="shared" si="3"/>
        <v>-19.98263889</v>
      </c>
      <c r="E18" s="92"/>
      <c r="F18" s="93" t="b">
        <f t="shared" si="4"/>
        <v>0</v>
      </c>
      <c r="G18" s="19" t="s">
        <v>58</v>
      </c>
      <c r="H18" s="19" t="s">
        <v>59</v>
      </c>
      <c r="I18" s="19">
        <v>3044000.0</v>
      </c>
      <c r="J18" s="19" t="s">
        <v>80</v>
      </c>
      <c r="K18" s="19" t="s">
        <v>62</v>
      </c>
      <c r="L18" s="49"/>
      <c r="M18" s="45"/>
      <c r="N18" s="45"/>
      <c r="O18" s="19" t="s">
        <v>132</v>
      </c>
      <c r="P18" s="19" t="s">
        <v>64</v>
      </c>
      <c r="Q18" s="52">
        <v>186.64930555555554</v>
      </c>
      <c r="R18" s="52">
        <v>186.64930555555554</v>
      </c>
      <c r="S18" s="19">
        <v>111.99</v>
      </c>
      <c r="T18" s="19">
        <v>2736.0</v>
      </c>
      <c r="U18" s="52">
        <v>166.66666666666666</v>
      </c>
      <c r="V18" s="60">
        <v>44285.0</v>
      </c>
      <c r="W18" s="60">
        <v>45524.0</v>
      </c>
      <c r="X18" s="19">
        <v>3.810140063E9</v>
      </c>
      <c r="Y18" s="19" t="s">
        <v>66</v>
      </c>
      <c r="Z18" s="19">
        <v>3.810279578E9</v>
      </c>
      <c r="AA18" s="54">
        <v>46157.0</v>
      </c>
      <c r="AB18" s="49"/>
      <c r="AC18" s="18"/>
      <c r="AD18" s="46"/>
      <c r="AE18" s="46"/>
    </row>
    <row r="19">
      <c r="A19" s="87">
        <v>16.0</v>
      </c>
      <c r="B19" s="88">
        <f t="shared" si="1"/>
        <v>2731</v>
      </c>
      <c r="C19" s="89" t="str">
        <f t="shared" si="2"/>
        <v>PCE-PC1666</v>
      </c>
      <c r="D19" s="91">
        <f t="shared" si="3"/>
        <v>150.15625</v>
      </c>
      <c r="E19" s="92"/>
      <c r="F19" s="93">
        <f t="shared" si="4"/>
        <v>2731</v>
      </c>
      <c r="G19" s="19" t="s">
        <v>107</v>
      </c>
      <c r="H19" s="19" t="s">
        <v>59</v>
      </c>
      <c r="I19" s="19">
        <v>3044000.0</v>
      </c>
      <c r="J19" s="19" t="s">
        <v>80</v>
      </c>
      <c r="K19" s="19" t="s">
        <v>62</v>
      </c>
      <c r="L19" s="49"/>
      <c r="M19" s="45"/>
      <c r="N19" s="45"/>
      <c r="O19" s="19" t="s">
        <v>90</v>
      </c>
      <c r="P19" s="19" t="s">
        <v>64</v>
      </c>
      <c r="Q19" s="52">
        <v>16.510416666666668</v>
      </c>
      <c r="R19" s="52">
        <v>227.92013888888889</v>
      </c>
      <c r="S19" s="19">
        <v>9.91</v>
      </c>
      <c r="T19" s="19">
        <v>2731.0</v>
      </c>
      <c r="U19" s="52">
        <v>166.66666666666666</v>
      </c>
      <c r="V19" s="60">
        <v>45922.0</v>
      </c>
      <c r="W19" s="60">
        <v>45061.0</v>
      </c>
      <c r="X19" s="19">
        <v>3.810135107E9</v>
      </c>
      <c r="Y19" s="19" t="s">
        <v>75</v>
      </c>
      <c r="Z19" s="49"/>
      <c r="AA19" s="61"/>
      <c r="AB19" s="49"/>
      <c r="AC19" s="18"/>
      <c r="AD19" s="46"/>
      <c r="AE19" s="14"/>
    </row>
    <row r="20">
      <c r="A20" s="87">
        <v>17.0</v>
      </c>
      <c r="B20" s="88">
        <f t="shared" si="1"/>
        <v>2721</v>
      </c>
      <c r="C20" s="89" t="str">
        <f t="shared" si="2"/>
        <v>PCE-PC1734</v>
      </c>
      <c r="D20" s="91">
        <f t="shared" si="3"/>
        <v>155.5347222</v>
      </c>
      <c r="E20" s="92"/>
      <c r="F20" s="93" t="b">
        <f t="shared" si="4"/>
        <v>0</v>
      </c>
      <c r="G20" s="19" t="s">
        <v>58</v>
      </c>
      <c r="H20" s="19" t="s">
        <v>59</v>
      </c>
      <c r="I20" s="19">
        <v>3044000.0</v>
      </c>
      <c r="J20" s="19" t="s">
        <v>80</v>
      </c>
      <c r="K20" s="19" t="s">
        <v>62</v>
      </c>
      <c r="L20" s="49"/>
      <c r="M20" s="45"/>
      <c r="N20" s="45"/>
      <c r="O20" s="19" t="s">
        <v>133</v>
      </c>
      <c r="P20" s="19" t="s">
        <v>64</v>
      </c>
      <c r="Q20" s="52">
        <v>11.131944444444445</v>
      </c>
      <c r="R20" s="52">
        <v>219.07638888888889</v>
      </c>
      <c r="S20" s="19">
        <v>6.68</v>
      </c>
      <c r="T20" s="19">
        <v>2721.0</v>
      </c>
      <c r="U20" s="52">
        <v>166.66666666666666</v>
      </c>
      <c r="V20" s="60">
        <v>45930.0</v>
      </c>
      <c r="W20" s="60">
        <v>46184.0</v>
      </c>
      <c r="X20" s="19">
        <v>3.290008824E9</v>
      </c>
      <c r="Y20" s="19" t="s">
        <v>66</v>
      </c>
      <c r="Z20" s="19">
        <v>3.810280317E9</v>
      </c>
      <c r="AA20" s="54">
        <v>46198.0</v>
      </c>
      <c r="AB20" s="49"/>
      <c r="AC20" s="18"/>
      <c r="AD20" s="46"/>
      <c r="AE20" s="14"/>
    </row>
    <row r="21">
      <c r="A21" s="87">
        <v>18.0</v>
      </c>
      <c r="B21" s="88">
        <f t="shared" si="1"/>
        <v>2727</v>
      </c>
      <c r="C21" s="89" t="str">
        <f t="shared" si="2"/>
        <v>PCE-PC1783</v>
      </c>
      <c r="D21" s="91">
        <f t="shared" si="3"/>
        <v>-50</v>
      </c>
      <c r="E21" s="92"/>
      <c r="F21" s="93" t="b">
        <f t="shared" si="4"/>
        <v>0</v>
      </c>
      <c r="G21" s="19" t="s">
        <v>143</v>
      </c>
      <c r="H21" s="19" t="s">
        <v>59</v>
      </c>
      <c r="I21" s="19">
        <v>3044000.0</v>
      </c>
      <c r="J21" s="19" t="s">
        <v>80</v>
      </c>
      <c r="K21" s="19" t="s">
        <v>62</v>
      </c>
      <c r="L21" s="49"/>
      <c r="M21" s="45"/>
      <c r="N21" s="45"/>
      <c r="O21" s="19" t="s">
        <v>144</v>
      </c>
      <c r="P21" s="19" t="s">
        <v>64</v>
      </c>
      <c r="Q21" s="52">
        <v>216.66666666666666</v>
      </c>
      <c r="R21" s="52">
        <v>216.66666666666666</v>
      </c>
      <c r="S21" s="19">
        <v>130.0</v>
      </c>
      <c r="T21" s="19">
        <v>2727.0</v>
      </c>
      <c r="U21" s="52">
        <v>166.66666666666666</v>
      </c>
      <c r="V21" s="60">
        <v>45524.0</v>
      </c>
      <c r="W21" s="60">
        <v>46014.0</v>
      </c>
      <c r="X21" s="19">
        <v>6.900004625E9</v>
      </c>
      <c r="Y21" s="19" t="s">
        <v>145</v>
      </c>
      <c r="Z21" s="19">
        <v>6.900004625E9</v>
      </c>
      <c r="AA21" s="54">
        <v>46153.0</v>
      </c>
      <c r="AB21" s="49"/>
      <c r="AC21" s="18"/>
      <c r="AD21" s="46"/>
      <c r="AE21" s="14"/>
    </row>
    <row r="22">
      <c r="A22" s="87">
        <v>19.0</v>
      </c>
      <c r="B22" s="88">
        <f t="shared" si="1"/>
        <v>2740</v>
      </c>
      <c r="C22" s="89" t="str">
        <f t="shared" si="2"/>
        <v>PCE-PC1801</v>
      </c>
      <c r="D22" s="91">
        <f t="shared" si="3"/>
        <v>-34.68402778</v>
      </c>
      <c r="E22" s="92"/>
      <c r="F22" s="93" t="b">
        <f t="shared" si="4"/>
        <v>0</v>
      </c>
      <c r="G22" s="19" t="s">
        <v>58</v>
      </c>
      <c r="H22" s="19" t="s">
        <v>59</v>
      </c>
      <c r="I22" s="19">
        <v>3044000.0</v>
      </c>
      <c r="J22" s="19" t="s">
        <v>80</v>
      </c>
      <c r="K22" s="19" t="s">
        <v>62</v>
      </c>
      <c r="L22" s="49"/>
      <c r="M22" s="45"/>
      <c r="N22" s="45"/>
      <c r="O22" s="19" t="s">
        <v>146</v>
      </c>
      <c r="P22" s="19" t="s">
        <v>64</v>
      </c>
      <c r="Q22" s="52">
        <v>201.35069444444446</v>
      </c>
      <c r="R22" s="52">
        <v>201.35069444444446</v>
      </c>
      <c r="S22" s="19">
        <v>120.81</v>
      </c>
      <c r="T22" s="19">
        <v>2740.0</v>
      </c>
      <c r="U22" s="52">
        <v>166.66666666666666</v>
      </c>
      <c r="V22" s="60">
        <v>45026.0</v>
      </c>
      <c r="W22" s="60">
        <v>45446.0</v>
      </c>
      <c r="X22" s="19">
        <v>3.810140068E9</v>
      </c>
      <c r="Y22" s="19" t="s">
        <v>66</v>
      </c>
      <c r="Z22" s="19">
        <v>3.810279579E9</v>
      </c>
      <c r="AA22" s="54">
        <v>46157.0</v>
      </c>
      <c r="AB22" s="49"/>
      <c r="AC22" s="18"/>
      <c r="AD22" s="46"/>
      <c r="AE22" s="46"/>
    </row>
    <row r="23">
      <c r="A23" s="87">
        <v>20.0</v>
      </c>
      <c r="B23" s="88">
        <f t="shared" si="1"/>
        <v>2738</v>
      </c>
      <c r="C23" s="89" t="str">
        <f t="shared" si="2"/>
        <v>PCE-PC1832</v>
      </c>
      <c r="D23" s="91">
        <f t="shared" si="3"/>
        <v>-18.74652778</v>
      </c>
      <c r="E23" s="92"/>
      <c r="F23" s="93" t="b">
        <f t="shared" si="4"/>
        <v>0</v>
      </c>
      <c r="G23" s="19" t="s">
        <v>148</v>
      </c>
      <c r="H23" s="19" t="s">
        <v>59</v>
      </c>
      <c r="I23" s="19">
        <v>3044000.0</v>
      </c>
      <c r="J23" s="19" t="s">
        <v>80</v>
      </c>
      <c r="K23" s="19" t="s">
        <v>62</v>
      </c>
      <c r="L23" s="49"/>
      <c r="M23" s="45"/>
      <c r="N23" s="45"/>
      <c r="O23" s="19" t="s">
        <v>72</v>
      </c>
      <c r="P23" s="19" t="s">
        <v>64</v>
      </c>
      <c r="Q23" s="52">
        <v>185.41319444444446</v>
      </c>
      <c r="R23" s="52">
        <v>185.41319444444446</v>
      </c>
      <c r="S23" s="19">
        <v>111.25</v>
      </c>
      <c r="T23" s="19">
        <v>2738.0</v>
      </c>
      <c r="U23" s="52">
        <v>166.66666666666666</v>
      </c>
      <c r="V23" s="60">
        <v>45159.0</v>
      </c>
      <c r="W23" s="60">
        <v>46199.0</v>
      </c>
      <c r="X23" s="19">
        <v>3.130008877E9</v>
      </c>
      <c r="Y23" s="19" t="s">
        <v>145</v>
      </c>
      <c r="Z23" s="19">
        <v>3.130008877E9</v>
      </c>
      <c r="AA23" s="54">
        <v>46209.0</v>
      </c>
      <c r="AB23" s="49"/>
      <c r="AC23" s="18"/>
      <c r="AD23" s="46"/>
      <c r="AE23" s="14"/>
    </row>
    <row r="24">
      <c r="A24" s="87">
        <v>21.0</v>
      </c>
      <c r="B24" s="88">
        <f t="shared" si="1"/>
        <v>2731</v>
      </c>
      <c r="C24" s="89" t="str">
        <f t="shared" si="2"/>
        <v>PCE-PC1835</v>
      </c>
      <c r="D24" s="91">
        <f t="shared" si="3"/>
        <v>-26.24305556</v>
      </c>
      <c r="E24" s="92"/>
      <c r="F24" s="93" t="b">
        <f t="shared" si="4"/>
        <v>0</v>
      </c>
      <c r="G24" s="19" t="s">
        <v>58</v>
      </c>
      <c r="H24" s="19" t="s">
        <v>59</v>
      </c>
      <c r="I24" s="19">
        <v>3044000.0</v>
      </c>
      <c r="J24" s="19" t="s">
        <v>80</v>
      </c>
      <c r="K24" s="19" t="s">
        <v>62</v>
      </c>
      <c r="L24" s="49"/>
      <c r="M24" s="45"/>
      <c r="N24" s="45"/>
      <c r="O24" s="19" t="s">
        <v>152</v>
      </c>
      <c r="P24" s="19" t="s">
        <v>64</v>
      </c>
      <c r="Q24" s="52">
        <v>192.90972222222223</v>
      </c>
      <c r="R24" s="52">
        <v>192.90972222222223</v>
      </c>
      <c r="S24" s="19">
        <v>115.75</v>
      </c>
      <c r="T24" s="19">
        <v>2731.0</v>
      </c>
      <c r="U24" s="52">
        <v>166.66666666666666</v>
      </c>
      <c r="V24" s="60">
        <v>45511.0</v>
      </c>
      <c r="W24" s="54">
        <v>45922.0</v>
      </c>
      <c r="X24" s="19">
        <v>3.810138909E9</v>
      </c>
      <c r="Y24" s="19" t="s">
        <v>66</v>
      </c>
      <c r="Z24" s="19">
        <v>3.810276969E9</v>
      </c>
      <c r="AA24" s="60">
        <v>45995.0</v>
      </c>
      <c r="AB24" s="49"/>
      <c r="AC24" s="18"/>
      <c r="AD24" s="46"/>
      <c r="AE24" s="14"/>
    </row>
    <row r="25">
      <c r="A25" s="87">
        <v>22.0</v>
      </c>
      <c r="B25" s="88">
        <f t="shared" si="1"/>
        <v>2737</v>
      </c>
      <c r="C25" s="89" t="str">
        <f t="shared" si="2"/>
        <v>PCE-PC1850</v>
      </c>
      <c r="D25" s="91">
        <f t="shared" si="3"/>
        <v>166.6666667</v>
      </c>
      <c r="E25" s="92"/>
      <c r="F25" s="93" t="b">
        <f t="shared" si="4"/>
        <v>0</v>
      </c>
      <c r="G25" s="19" t="s">
        <v>154</v>
      </c>
      <c r="H25" s="19" t="s">
        <v>59</v>
      </c>
      <c r="I25" s="19">
        <v>3044000.0</v>
      </c>
      <c r="J25" s="19" t="s">
        <v>80</v>
      </c>
      <c r="K25" s="19" t="s">
        <v>62</v>
      </c>
      <c r="L25" s="49"/>
      <c r="M25" s="45"/>
      <c r="N25" s="45"/>
      <c r="O25" s="19" t="s">
        <v>155</v>
      </c>
      <c r="P25" s="19" t="s">
        <v>64</v>
      </c>
      <c r="Q25" s="52">
        <v>0.0</v>
      </c>
      <c r="R25" s="52">
        <v>212.27777777777777</v>
      </c>
      <c r="S25" s="49"/>
      <c r="T25" s="19">
        <v>2737.0</v>
      </c>
      <c r="U25" s="52">
        <v>166.66666666666666</v>
      </c>
      <c r="V25" s="60">
        <v>45713.0</v>
      </c>
      <c r="W25" s="54">
        <v>45810.0</v>
      </c>
      <c r="X25" s="19">
        <v>3.810138523E9</v>
      </c>
      <c r="Y25" s="19" t="s">
        <v>156</v>
      </c>
      <c r="Z25" s="49"/>
      <c r="AA25" s="54">
        <v>45810.0</v>
      </c>
      <c r="AB25" s="49"/>
      <c r="AC25" s="18"/>
      <c r="AD25" s="46"/>
      <c r="AE25" s="46"/>
    </row>
    <row r="26">
      <c r="A26" s="87">
        <v>23.0</v>
      </c>
      <c r="B26" s="88">
        <f t="shared" si="1"/>
        <v>2741</v>
      </c>
      <c r="C26" s="89" t="str">
        <f t="shared" si="2"/>
        <v>PCE-PC1860</v>
      </c>
      <c r="D26" s="91">
        <f t="shared" si="3"/>
        <v>37.69444444</v>
      </c>
      <c r="E26" s="92"/>
      <c r="F26" s="93" t="b">
        <f t="shared" si="4"/>
        <v>0</v>
      </c>
      <c r="G26" s="19" t="s">
        <v>96</v>
      </c>
      <c r="H26" s="19" t="s">
        <v>59</v>
      </c>
      <c r="I26" s="19">
        <v>3044000.0</v>
      </c>
      <c r="J26" s="19" t="s">
        <v>80</v>
      </c>
      <c r="K26" s="19" t="s">
        <v>62</v>
      </c>
      <c r="L26" s="49"/>
      <c r="M26" s="45"/>
      <c r="N26" s="45"/>
      <c r="O26" s="19" t="s">
        <v>158</v>
      </c>
      <c r="P26" s="19" t="s">
        <v>64</v>
      </c>
      <c r="Q26" s="52">
        <v>128.97222222222223</v>
      </c>
      <c r="R26" s="52">
        <v>128.97222222222223</v>
      </c>
      <c r="S26" s="19">
        <v>77.38</v>
      </c>
      <c r="T26" s="19">
        <v>2741.0</v>
      </c>
      <c r="U26" s="52">
        <v>166.66666666666666</v>
      </c>
      <c r="V26" s="60">
        <v>46062.0</v>
      </c>
      <c r="W26" s="60">
        <v>46220.0</v>
      </c>
      <c r="X26" s="19">
        <v>6.890000683E9</v>
      </c>
      <c r="Y26" s="19" t="s">
        <v>156</v>
      </c>
      <c r="Z26" s="49"/>
      <c r="AA26" s="54">
        <v>46220.0</v>
      </c>
      <c r="AB26" s="49"/>
      <c r="AC26" s="18"/>
      <c r="AD26" s="46"/>
      <c r="AE26" s="14"/>
    </row>
    <row r="27">
      <c r="A27" s="87">
        <v>24.0</v>
      </c>
      <c r="B27" s="88">
        <f t="shared" si="1"/>
        <v>2704</v>
      </c>
      <c r="C27" s="89" t="str">
        <f t="shared" si="2"/>
        <v>PCE-PC1868</v>
      </c>
      <c r="D27" s="91">
        <f t="shared" si="3"/>
        <v>-36.40277778</v>
      </c>
      <c r="E27" s="92"/>
      <c r="F27" s="93">
        <f t="shared" si="4"/>
        <v>2704</v>
      </c>
      <c r="G27" s="19" t="s">
        <v>85</v>
      </c>
      <c r="H27" s="19" t="s">
        <v>59</v>
      </c>
      <c r="I27" s="19">
        <v>3044000.0</v>
      </c>
      <c r="J27" s="19" t="s">
        <v>80</v>
      </c>
      <c r="K27" s="19" t="s">
        <v>62</v>
      </c>
      <c r="L27" s="49"/>
      <c r="M27" s="45"/>
      <c r="N27" s="45"/>
      <c r="O27" s="19" t="s">
        <v>87</v>
      </c>
      <c r="P27" s="19" t="s">
        <v>64</v>
      </c>
      <c r="Q27" s="52">
        <v>203.06944444444446</v>
      </c>
      <c r="R27" s="52">
        <v>203.06944444444446</v>
      </c>
      <c r="S27" s="19">
        <v>121.84</v>
      </c>
      <c r="T27" s="19">
        <v>2704.0</v>
      </c>
      <c r="U27" s="52">
        <v>166.66666666666666</v>
      </c>
      <c r="V27" s="60">
        <v>45079.0</v>
      </c>
      <c r="W27" s="54">
        <v>45062.0</v>
      </c>
      <c r="X27" s="19">
        <v>3.810112732E9</v>
      </c>
      <c r="Y27" s="19" t="s">
        <v>75</v>
      </c>
      <c r="Z27" s="49"/>
      <c r="AA27" s="61"/>
      <c r="AB27" s="49"/>
      <c r="AC27" s="18"/>
      <c r="AD27" s="46"/>
      <c r="AE27" s="14"/>
    </row>
    <row r="28">
      <c r="A28" s="87">
        <v>25.0</v>
      </c>
      <c r="B28" s="88">
        <f t="shared" si="1"/>
        <v>2742</v>
      </c>
      <c r="C28" s="89" t="str">
        <f t="shared" si="2"/>
        <v>PCE-PC2042</v>
      </c>
      <c r="D28" s="91">
        <f t="shared" si="3"/>
        <v>-56.19097222</v>
      </c>
      <c r="E28" s="92"/>
      <c r="F28" s="93" t="b">
        <f t="shared" si="4"/>
        <v>0</v>
      </c>
      <c r="G28" s="19" t="s">
        <v>58</v>
      </c>
      <c r="H28" s="19" t="s">
        <v>59</v>
      </c>
      <c r="I28" s="19">
        <v>3044000.0</v>
      </c>
      <c r="J28" s="19" t="s">
        <v>80</v>
      </c>
      <c r="K28" s="19" t="s">
        <v>62</v>
      </c>
      <c r="L28" s="49"/>
      <c r="M28" s="45"/>
      <c r="N28" s="45"/>
      <c r="O28" s="19" t="s">
        <v>164</v>
      </c>
      <c r="P28" s="19" t="s">
        <v>64</v>
      </c>
      <c r="Q28" s="52">
        <v>222.85763888888889</v>
      </c>
      <c r="R28" s="52">
        <v>222.85763888888889</v>
      </c>
      <c r="S28" s="19">
        <v>133.71</v>
      </c>
      <c r="T28" s="19">
        <v>2742.0</v>
      </c>
      <c r="U28" s="52">
        <v>166.66666666666666</v>
      </c>
      <c r="V28" s="60">
        <v>41346.0</v>
      </c>
      <c r="W28" s="60">
        <v>45916.0</v>
      </c>
      <c r="X28" s="19">
        <v>3.81013978E9</v>
      </c>
      <c r="Y28" s="19" t="s">
        <v>66</v>
      </c>
      <c r="Z28" s="19">
        <v>3.810279428E9</v>
      </c>
      <c r="AA28" s="54">
        <v>46150.0</v>
      </c>
      <c r="AB28" s="49"/>
      <c r="AC28" s="18"/>
      <c r="AD28" s="46"/>
      <c r="AE28" s="14"/>
    </row>
    <row r="29">
      <c r="A29" s="87">
        <v>26.0</v>
      </c>
      <c r="B29" s="88">
        <f t="shared" si="1"/>
        <v>2739</v>
      </c>
      <c r="C29" s="89" t="str">
        <f t="shared" si="2"/>
        <v>PCE-PC2047</v>
      </c>
      <c r="D29" s="91">
        <f t="shared" si="3"/>
        <v>114.5590278</v>
      </c>
      <c r="E29" s="92"/>
      <c r="F29" s="93">
        <f t="shared" si="4"/>
        <v>2739</v>
      </c>
      <c r="G29" s="19" t="s">
        <v>107</v>
      </c>
      <c r="H29" s="19" t="s">
        <v>59</v>
      </c>
      <c r="I29" s="19">
        <v>3044000.0</v>
      </c>
      <c r="J29" s="19" t="s">
        <v>80</v>
      </c>
      <c r="K29" s="19" t="s">
        <v>62</v>
      </c>
      <c r="L29" s="49"/>
      <c r="M29" s="45"/>
      <c r="N29" s="45"/>
      <c r="O29" s="19" t="s">
        <v>100</v>
      </c>
      <c r="P29" s="19" t="s">
        <v>64</v>
      </c>
      <c r="Q29" s="52">
        <v>52.107638888888886</v>
      </c>
      <c r="R29" s="52">
        <v>260.87847222222223</v>
      </c>
      <c r="S29" s="19">
        <v>31.26</v>
      </c>
      <c r="T29" s="19">
        <v>2739.0</v>
      </c>
      <c r="U29" s="52">
        <v>166.66666666666666</v>
      </c>
      <c r="V29" s="60">
        <v>45579.0</v>
      </c>
      <c r="W29" s="60">
        <v>45579.0</v>
      </c>
      <c r="X29" s="19">
        <v>3.810126785E9</v>
      </c>
      <c r="Y29" s="19" t="s">
        <v>75</v>
      </c>
      <c r="Z29" s="49"/>
      <c r="AA29" s="61"/>
      <c r="AB29" s="49"/>
      <c r="AC29" s="18"/>
      <c r="AD29" s="46"/>
      <c r="AE29" s="14"/>
    </row>
    <row r="30">
      <c r="A30" s="87">
        <v>27.0</v>
      </c>
      <c r="B30" s="88">
        <f t="shared" si="1"/>
        <v>2702</v>
      </c>
      <c r="C30" s="89" t="str">
        <f t="shared" si="2"/>
        <v>PCE-PC2050</v>
      </c>
      <c r="D30" s="91">
        <f t="shared" si="3"/>
        <v>143.6319444</v>
      </c>
      <c r="E30" s="92"/>
      <c r="F30" s="93">
        <f t="shared" si="4"/>
        <v>2702</v>
      </c>
      <c r="G30" s="19" t="s">
        <v>71</v>
      </c>
      <c r="H30" s="19" t="s">
        <v>59</v>
      </c>
      <c r="I30" s="19">
        <v>3044000.0</v>
      </c>
      <c r="J30" s="19" t="s">
        <v>80</v>
      </c>
      <c r="K30" s="19" t="s">
        <v>62</v>
      </c>
      <c r="L30" s="49"/>
      <c r="M30" s="45"/>
      <c r="N30" s="45"/>
      <c r="O30" s="19" t="s">
        <v>82</v>
      </c>
      <c r="P30" s="19" t="s">
        <v>64</v>
      </c>
      <c r="Q30" s="52">
        <v>23.03472222222222</v>
      </c>
      <c r="R30" s="52">
        <v>526.1770833333334</v>
      </c>
      <c r="S30" s="19">
        <v>13.82</v>
      </c>
      <c r="T30" s="19">
        <v>2702.0</v>
      </c>
      <c r="U30" s="52">
        <v>166.66666666666666</v>
      </c>
      <c r="V30" s="60">
        <v>46171.0</v>
      </c>
      <c r="W30" s="54">
        <v>46149.0</v>
      </c>
      <c r="X30" s="19">
        <v>3.860011562E9</v>
      </c>
      <c r="Y30" s="19" t="s">
        <v>75</v>
      </c>
      <c r="Z30" s="49"/>
      <c r="AA30" s="61"/>
      <c r="AB30" s="49"/>
      <c r="AC30" s="18"/>
      <c r="AD30" s="46"/>
      <c r="AE30" s="14"/>
    </row>
    <row r="31">
      <c r="A31" s="87">
        <v>28.0</v>
      </c>
      <c r="B31" s="88">
        <f t="shared" si="1"/>
        <v>2722</v>
      </c>
      <c r="C31" s="89" t="str">
        <f t="shared" si="2"/>
        <v>PCE-PC2055</v>
      </c>
      <c r="D31" s="91">
        <f t="shared" si="3"/>
        <v>-6.600694444</v>
      </c>
      <c r="E31" s="92"/>
      <c r="F31" s="93">
        <f t="shared" si="4"/>
        <v>2722</v>
      </c>
      <c r="G31" s="19" t="s">
        <v>79</v>
      </c>
      <c r="H31" s="19" t="s">
        <v>59</v>
      </c>
      <c r="I31" s="19">
        <v>3044000.0</v>
      </c>
      <c r="J31" s="19" t="s">
        <v>80</v>
      </c>
      <c r="K31" s="19" t="s">
        <v>62</v>
      </c>
      <c r="L31" s="49"/>
      <c r="M31" s="45"/>
      <c r="N31" s="45"/>
      <c r="O31" s="19" t="s">
        <v>120</v>
      </c>
      <c r="P31" s="19" t="s">
        <v>64</v>
      </c>
      <c r="Q31" s="52">
        <v>173.26736111111111</v>
      </c>
      <c r="R31" s="52">
        <v>173.26736111111111</v>
      </c>
      <c r="S31" s="19">
        <v>103.96</v>
      </c>
      <c r="T31" s="19">
        <v>2722.0</v>
      </c>
      <c r="U31" s="52">
        <v>166.66666666666666</v>
      </c>
      <c r="V31" s="60">
        <v>44320.0</v>
      </c>
      <c r="W31" s="54">
        <v>44320.0</v>
      </c>
      <c r="X31" s="19">
        <v>3.950001218E9</v>
      </c>
      <c r="Y31" s="19" t="s">
        <v>75</v>
      </c>
      <c r="Z31" s="49"/>
      <c r="AA31" s="61"/>
      <c r="AB31" s="49"/>
      <c r="AC31" s="18"/>
      <c r="AD31" s="46"/>
      <c r="AE31" s="14"/>
    </row>
    <row r="32">
      <c r="A32" s="87">
        <v>29.0</v>
      </c>
      <c r="B32" s="88">
        <f t="shared" si="1"/>
        <v>2724</v>
      </c>
      <c r="C32" s="89" t="str">
        <f t="shared" si="2"/>
        <v>PCE-PC2081</v>
      </c>
      <c r="D32" s="91">
        <f t="shared" si="3"/>
        <v>27.21180556</v>
      </c>
      <c r="E32" s="92"/>
      <c r="F32" s="93" t="b">
        <f t="shared" si="4"/>
        <v>0</v>
      </c>
      <c r="G32" s="19" t="s">
        <v>58</v>
      </c>
      <c r="H32" s="19" t="s">
        <v>59</v>
      </c>
      <c r="I32" s="19">
        <v>3044000.0</v>
      </c>
      <c r="J32" s="19" t="s">
        <v>80</v>
      </c>
      <c r="K32" s="19" t="s">
        <v>62</v>
      </c>
      <c r="L32" s="49"/>
      <c r="M32" s="45"/>
      <c r="N32" s="45"/>
      <c r="O32" s="19" t="s">
        <v>167</v>
      </c>
      <c r="P32" s="19" t="s">
        <v>64</v>
      </c>
      <c r="Q32" s="52">
        <v>139.45486111111111</v>
      </c>
      <c r="R32" s="52">
        <v>139.45486111111111</v>
      </c>
      <c r="S32" s="19">
        <v>83.67</v>
      </c>
      <c r="T32" s="19">
        <v>2724.0</v>
      </c>
      <c r="U32" s="52">
        <v>166.66666666666666</v>
      </c>
      <c r="V32" s="60">
        <v>42661.0</v>
      </c>
      <c r="W32" s="60">
        <v>45252.0</v>
      </c>
      <c r="X32" s="19">
        <v>6.890001058E9</v>
      </c>
      <c r="Y32" s="19" t="s">
        <v>66</v>
      </c>
      <c r="Z32" s="19">
        <v>3.810264674E9</v>
      </c>
      <c r="AA32" s="54">
        <v>45358.0</v>
      </c>
      <c r="AB32" s="49"/>
      <c r="AC32" s="18"/>
      <c r="AD32" s="46"/>
      <c r="AE32" s="14"/>
    </row>
    <row r="33">
      <c r="A33" s="23">
        <v>30.0</v>
      </c>
      <c r="B33" s="32">
        <f t="shared" si="1"/>
        <v>2741</v>
      </c>
      <c r="C33" s="34" t="str">
        <f t="shared" si="2"/>
        <v>PCE-PC2115</v>
      </c>
      <c r="D33" s="47">
        <f t="shared" si="3"/>
        <v>4.722222222</v>
      </c>
      <c r="E33" s="37"/>
      <c r="F33" s="36">
        <f t="shared" si="4"/>
        <v>2741</v>
      </c>
      <c r="G33" s="19" t="s">
        <v>96</v>
      </c>
      <c r="H33" s="19" t="s">
        <v>59</v>
      </c>
      <c r="I33" s="19">
        <v>3044000.0</v>
      </c>
      <c r="J33" s="19" t="s">
        <v>80</v>
      </c>
      <c r="K33" s="19" t="s">
        <v>62</v>
      </c>
      <c r="L33" s="49"/>
      <c r="M33" s="45"/>
      <c r="N33" s="45"/>
      <c r="O33" s="19" t="s">
        <v>18</v>
      </c>
      <c r="P33" s="19" t="s">
        <v>64</v>
      </c>
      <c r="Q33" s="52">
        <v>161.94444444444446</v>
      </c>
      <c r="R33" s="52">
        <v>161.94444444444446</v>
      </c>
      <c r="S33" s="19">
        <v>97.17</v>
      </c>
      <c r="T33" s="19">
        <v>2741.0</v>
      </c>
      <c r="U33" s="52">
        <v>166.66666666666666</v>
      </c>
      <c r="V33" s="60">
        <v>46220.0</v>
      </c>
      <c r="W33" s="60">
        <v>46220.0</v>
      </c>
      <c r="X33" s="19">
        <v>3.810118951E9</v>
      </c>
      <c r="Y33" s="19" t="s">
        <v>75</v>
      </c>
      <c r="Z33" s="49"/>
      <c r="AA33" s="61"/>
      <c r="AB33" s="49"/>
      <c r="AC33" s="18"/>
      <c r="AD33" s="46"/>
      <c r="AE33" s="46"/>
    </row>
    <row r="34">
      <c r="A34" s="23">
        <v>31.0</v>
      </c>
      <c r="B34" s="32">
        <f t="shared" si="1"/>
        <v>2723</v>
      </c>
      <c r="C34" s="34" t="str">
        <f t="shared" si="2"/>
        <v>PCE-PC2223</v>
      </c>
      <c r="D34" s="47">
        <f t="shared" si="3"/>
        <v>48.72222222</v>
      </c>
      <c r="E34" s="37"/>
      <c r="F34" s="36">
        <f t="shared" si="4"/>
        <v>2723</v>
      </c>
      <c r="G34" s="19" t="s">
        <v>70</v>
      </c>
      <c r="H34" s="19" t="s">
        <v>59</v>
      </c>
      <c r="I34" s="19">
        <v>3044000.0</v>
      </c>
      <c r="J34" s="19" t="s">
        <v>80</v>
      </c>
      <c r="K34" s="19" t="s">
        <v>62</v>
      </c>
      <c r="L34" s="49"/>
      <c r="M34" s="45"/>
      <c r="N34" s="45"/>
      <c r="O34" s="19" t="s">
        <v>73</v>
      </c>
      <c r="P34" s="19" t="s">
        <v>64</v>
      </c>
      <c r="Q34" s="52">
        <v>117.94444444444444</v>
      </c>
      <c r="R34" s="52">
        <v>117.94444444444444</v>
      </c>
      <c r="S34" s="19">
        <v>70.77</v>
      </c>
      <c r="T34" s="19">
        <v>2723.0</v>
      </c>
      <c r="U34" s="52">
        <v>166.66666666666666</v>
      </c>
      <c r="V34" s="60">
        <v>43797.0</v>
      </c>
      <c r="W34" s="60">
        <v>43725.0</v>
      </c>
      <c r="X34" s="19">
        <v>7.080002856E9</v>
      </c>
      <c r="Y34" s="19" t="s">
        <v>75</v>
      </c>
      <c r="Z34" s="49"/>
      <c r="AA34" s="61"/>
      <c r="AB34" s="49"/>
      <c r="AC34" s="18"/>
      <c r="AD34" s="46"/>
      <c r="AE34" s="14"/>
    </row>
    <row r="35">
      <c r="A35" s="23">
        <v>32.0</v>
      </c>
      <c r="B35" s="32">
        <f t="shared" si="1"/>
        <v>2731</v>
      </c>
      <c r="C35" s="34" t="str">
        <f t="shared" si="2"/>
        <v>PCE-PC2224</v>
      </c>
      <c r="D35" s="47">
        <f t="shared" si="3"/>
        <v>146.5798611</v>
      </c>
      <c r="E35" s="37"/>
      <c r="F35" s="36" t="b">
        <f t="shared" si="4"/>
        <v>0</v>
      </c>
      <c r="G35" s="19" t="s">
        <v>58</v>
      </c>
      <c r="H35" s="19" t="s">
        <v>59</v>
      </c>
      <c r="I35" s="19">
        <v>3044000.0</v>
      </c>
      <c r="J35" s="19" t="s">
        <v>80</v>
      </c>
      <c r="K35" s="19" t="s">
        <v>62</v>
      </c>
      <c r="L35" s="49"/>
      <c r="M35" s="45"/>
      <c r="N35" s="45"/>
      <c r="O35" s="19" t="s">
        <v>174</v>
      </c>
      <c r="P35" s="19" t="s">
        <v>64</v>
      </c>
      <c r="Q35" s="52">
        <v>20.086805555555557</v>
      </c>
      <c r="R35" s="52">
        <v>20.086805555555557</v>
      </c>
      <c r="S35" s="19">
        <v>9.64</v>
      </c>
      <c r="T35" s="19">
        <v>2731.0</v>
      </c>
      <c r="U35" s="52">
        <v>166.66666666666666</v>
      </c>
      <c r="V35" s="60">
        <v>42810.0</v>
      </c>
      <c r="W35" s="60">
        <v>43159.0</v>
      </c>
      <c r="X35" s="19">
        <v>3.810129323E9</v>
      </c>
      <c r="Y35" s="19" t="s">
        <v>93</v>
      </c>
      <c r="Z35" s="19" t="s">
        <v>175</v>
      </c>
      <c r="AA35" s="54">
        <v>43802.0</v>
      </c>
      <c r="AB35" s="49"/>
      <c r="AC35" s="18"/>
      <c r="AD35" s="46"/>
      <c r="AE35" s="14"/>
    </row>
    <row r="36">
      <c r="A36" s="23">
        <v>33.0</v>
      </c>
      <c r="B36" s="32">
        <f t="shared" si="1"/>
        <v>2743</v>
      </c>
      <c r="C36" s="34" t="str">
        <f t="shared" si="2"/>
        <v>PCE-PC2232</v>
      </c>
      <c r="D36" s="47">
        <f t="shared" si="3"/>
        <v>-17.20486111</v>
      </c>
      <c r="E36" s="37"/>
      <c r="F36" s="36">
        <f t="shared" si="4"/>
        <v>2743</v>
      </c>
      <c r="G36" s="19" t="s">
        <v>157</v>
      </c>
      <c r="H36" s="19" t="s">
        <v>59</v>
      </c>
      <c r="I36" s="19">
        <v>3044000.0</v>
      </c>
      <c r="J36" s="19" t="s">
        <v>80</v>
      </c>
      <c r="K36" s="19" t="s">
        <v>62</v>
      </c>
      <c r="L36" s="49"/>
      <c r="M36" s="45"/>
      <c r="N36" s="45"/>
      <c r="O36" s="19" t="s">
        <v>122</v>
      </c>
      <c r="P36" s="19" t="s">
        <v>64</v>
      </c>
      <c r="Q36" s="52">
        <v>183.87152777777777</v>
      </c>
      <c r="R36" s="52">
        <v>183.87152777777777</v>
      </c>
      <c r="S36" s="19">
        <v>110.32</v>
      </c>
      <c r="T36" s="19">
        <v>2743.0</v>
      </c>
      <c r="U36" s="52">
        <v>166.66666666666666</v>
      </c>
      <c r="V36" s="60">
        <v>45070.0</v>
      </c>
      <c r="W36" s="60">
        <v>44910.0</v>
      </c>
      <c r="X36" s="19">
        <v>3.130005802E9</v>
      </c>
      <c r="Y36" s="19" t="s">
        <v>75</v>
      </c>
      <c r="Z36" s="49"/>
      <c r="AA36" s="61"/>
      <c r="AB36" s="49"/>
      <c r="AC36" s="18"/>
      <c r="AD36" s="46"/>
      <c r="AE36" s="14"/>
    </row>
    <row r="37">
      <c r="A37" s="23">
        <v>34.0</v>
      </c>
      <c r="B37" s="32">
        <f t="shared" si="1"/>
        <v>2709</v>
      </c>
      <c r="C37" s="34" t="str">
        <f t="shared" si="2"/>
        <v>PCE-PC2257</v>
      </c>
      <c r="D37" s="47">
        <f t="shared" si="3"/>
        <v>51.86458333</v>
      </c>
      <c r="E37" s="37"/>
      <c r="F37" s="36">
        <f t="shared" si="4"/>
        <v>2709</v>
      </c>
      <c r="G37" s="19" t="s">
        <v>159</v>
      </c>
      <c r="H37" s="19" t="s">
        <v>59</v>
      </c>
      <c r="I37" s="19">
        <v>3044000.0</v>
      </c>
      <c r="J37" s="19" t="s">
        <v>80</v>
      </c>
      <c r="K37" s="19" t="s">
        <v>62</v>
      </c>
      <c r="L37" s="49"/>
      <c r="M37" s="45"/>
      <c r="N37" s="45"/>
      <c r="O37" s="19" t="s">
        <v>124</v>
      </c>
      <c r="P37" s="19" t="s">
        <v>64</v>
      </c>
      <c r="Q37" s="52">
        <v>114.80208333333333</v>
      </c>
      <c r="R37" s="52">
        <v>114.80208333333333</v>
      </c>
      <c r="S37" s="19">
        <v>68.88</v>
      </c>
      <c r="T37" s="19">
        <v>2709.0</v>
      </c>
      <c r="U37" s="52">
        <v>166.66666666666666</v>
      </c>
      <c r="V37" s="60">
        <v>43250.0</v>
      </c>
      <c r="W37" s="60">
        <v>41149.0</v>
      </c>
      <c r="X37" s="19">
        <v>3.740026391E9</v>
      </c>
      <c r="Y37" s="19" t="s">
        <v>75</v>
      </c>
      <c r="Z37" s="49"/>
      <c r="AA37" s="61"/>
      <c r="AB37" s="49"/>
      <c r="AC37" s="18"/>
      <c r="AD37" s="46"/>
      <c r="AE37" s="14"/>
    </row>
    <row r="38">
      <c r="A38" s="23">
        <v>35.0</v>
      </c>
      <c r="B38" s="32">
        <f t="shared" si="1"/>
        <v>2720</v>
      </c>
      <c r="C38" s="34" t="str">
        <f t="shared" si="2"/>
        <v>PCE-PC2261</v>
      </c>
      <c r="D38" s="47">
        <f t="shared" si="3"/>
        <v>32.94444444</v>
      </c>
      <c r="E38" s="37"/>
      <c r="F38" s="36">
        <f t="shared" si="4"/>
        <v>2720</v>
      </c>
      <c r="G38" s="19" t="s">
        <v>159</v>
      </c>
      <c r="H38" s="19" t="s">
        <v>59</v>
      </c>
      <c r="I38" s="19">
        <v>3044000.0</v>
      </c>
      <c r="J38" s="19" t="s">
        <v>80</v>
      </c>
      <c r="K38" s="19" t="s">
        <v>62</v>
      </c>
      <c r="L38" s="49"/>
      <c r="M38" s="45"/>
      <c r="N38" s="45"/>
      <c r="O38" s="19" t="s">
        <v>126</v>
      </c>
      <c r="P38" s="19" t="s">
        <v>64</v>
      </c>
      <c r="Q38" s="52">
        <v>133.72222222222223</v>
      </c>
      <c r="R38" s="52">
        <v>133.72222222222223</v>
      </c>
      <c r="S38" s="19">
        <v>80.23</v>
      </c>
      <c r="T38" s="19">
        <v>2720.0</v>
      </c>
      <c r="U38" s="52">
        <v>166.66666666666666</v>
      </c>
      <c r="V38" s="60">
        <v>45841.0</v>
      </c>
      <c r="W38" s="60">
        <v>45754.0</v>
      </c>
      <c r="X38" s="19">
        <v>3.290008244E9</v>
      </c>
      <c r="Y38" s="19" t="s">
        <v>75</v>
      </c>
      <c r="Z38" s="49"/>
      <c r="AA38" s="61"/>
      <c r="AB38" s="49"/>
      <c r="AC38" s="18"/>
      <c r="AD38" s="46"/>
      <c r="AE38" s="14"/>
    </row>
    <row r="39">
      <c r="A39" s="23">
        <v>36.0</v>
      </c>
      <c r="B39" s="32">
        <f t="shared" si="1"/>
        <v>2731</v>
      </c>
      <c r="C39" s="34" t="str">
        <f t="shared" si="2"/>
        <v>PCE-PC2289</v>
      </c>
      <c r="D39" s="47">
        <f t="shared" si="3"/>
        <v>90.87847222</v>
      </c>
      <c r="E39" s="37"/>
      <c r="F39" s="36" t="b">
        <f t="shared" si="4"/>
        <v>0</v>
      </c>
      <c r="G39" s="19" t="s">
        <v>58</v>
      </c>
      <c r="H39" s="19" t="s">
        <v>59</v>
      </c>
      <c r="I39" s="19">
        <v>3044000.0</v>
      </c>
      <c r="J39" s="19" t="s">
        <v>80</v>
      </c>
      <c r="K39" s="19" t="s">
        <v>62</v>
      </c>
      <c r="L39" s="49"/>
      <c r="M39" s="45"/>
      <c r="N39" s="45"/>
      <c r="O39" s="19" t="s">
        <v>179</v>
      </c>
      <c r="P39" s="19" t="s">
        <v>64</v>
      </c>
      <c r="Q39" s="52">
        <v>75.78819444444444</v>
      </c>
      <c r="R39" s="52">
        <v>75.78819444444444</v>
      </c>
      <c r="S39" s="19">
        <v>45.47</v>
      </c>
      <c r="T39" s="19">
        <v>2731.0</v>
      </c>
      <c r="U39" s="52">
        <v>166.66666666666666</v>
      </c>
      <c r="V39" s="60">
        <v>45105.0</v>
      </c>
      <c r="W39" s="60">
        <v>45509.0</v>
      </c>
      <c r="X39" s="19">
        <v>3.810139583E9</v>
      </c>
      <c r="Y39" s="19" t="s">
        <v>66</v>
      </c>
      <c r="Z39" s="19">
        <v>3.810280182E9</v>
      </c>
      <c r="AA39" s="60">
        <v>46184.0</v>
      </c>
      <c r="AB39" s="49"/>
      <c r="AC39" s="18"/>
      <c r="AD39" s="46"/>
      <c r="AE39" s="14"/>
    </row>
    <row r="40">
      <c r="A40" s="23">
        <v>37.0</v>
      </c>
      <c r="B40" s="32">
        <f t="shared" si="1"/>
        <v>2729</v>
      </c>
      <c r="C40" s="34" t="str">
        <f t="shared" si="2"/>
        <v>PCE-PC2290</v>
      </c>
      <c r="D40" s="47">
        <f t="shared" si="3"/>
        <v>48.63194444</v>
      </c>
      <c r="E40" s="37"/>
      <c r="F40" s="36" t="b">
        <f t="shared" si="4"/>
        <v>0</v>
      </c>
      <c r="G40" s="19" t="s">
        <v>71</v>
      </c>
      <c r="H40" s="19" t="s">
        <v>59</v>
      </c>
      <c r="I40" s="19">
        <v>3044000.0</v>
      </c>
      <c r="J40" s="19" t="s">
        <v>80</v>
      </c>
      <c r="K40" s="19" t="s">
        <v>62</v>
      </c>
      <c r="L40" s="49"/>
      <c r="M40" s="45"/>
      <c r="N40" s="45"/>
      <c r="O40" s="19" t="s">
        <v>163</v>
      </c>
      <c r="P40" s="19" t="s">
        <v>64</v>
      </c>
      <c r="Q40" s="52">
        <v>118.03472222222223</v>
      </c>
      <c r="R40" s="52">
        <v>118.03472222222223</v>
      </c>
      <c r="S40" s="19">
        <v>70.82</v>
      </c>
      <c r="T40" s="19">
        <v>2729.0</v>
      </c>
      <c r="U40" s="52">
        <v>166.66666666666666</v>
      </c>
      <c r="V40" s="60">
        <v>45636.0</v>
      </c>
      <c r="W40" s="60">
        <v>46219.0</v>
      </c>
      <c r="X40" s="49"/>
      <c r="Y40" s="19" t="s">
        <v>66</v>
      </c>
      <c r="Z40" s="19">
        <v>3.960012232E9</v>
      </c>
      <c r="AA40" s="60">
        <v>45351.0</v>
      </c>
      <c r="AB40" s="49"/>
      <c r="AC40" s="18"/>
      <c r="AD40" s="46"/>
      <c r="AE40" s="14"/>
    </row>
    <row r="41">
      <c r="A41" s="23">
        <v>38.0</v>
      </c>
      <c r="B41" s="32">
        <f t="shared" si="1"/>
        <v>2736</v>
      </c>
      <c r="C41" s="34" t="str">
        <f t="shared" si="2"/>
        <v>PCE-PC2358</v>
      </c>
      <c r="D41" s="47">
        <f t="shared" si="3"/>
        <v>0.3194444444</v>
      </c>
      <c r="E41" s="37"/>
      <c r="F41" s="36">
        <f t="shared" si="4"/>
        <v>2736</v>
      </c>
      <c r="G41" s="19" t="s">
        <v>96</v>
      </c>
      <c r="H41" s="19" t="s">
        <v>59</v>
      </c>
      <c r="I41" s="19">
        <v>3044000.0</v>
      </c>
      <c r="J41" s="19" t="s">
        <v>80</v>
      </c>
      <c r="K41" s="19" t="s">
        <v>62</v>
      </c>
      <c r="L41" s="49"/>
      <c r="M41" s="45"/>
      <c r="N41" s="45"/>
      <c r="O41" s="19" t="s">
        <v>129</v>
      </c>
      <c r="P41" s="19" t="s">
        <v>64</v>
      </c>
      <c r="Q41" s="52">
        <v>166.34722222222223</v>
      </c>
      <c r="R41" s="52">
        <v>166.34722222222223</v>
      </c>
      <c r="S41" s="19">
        <v>99.81</v>
      </c>
      <c r="T41" s="19">
        <v>2736.0</v>
      </c>
      <c r="U41" s="52">
        <v>166.66666666666666</v>
      </c>
      <c r="V41" s="60">
        <v>45831.0</v>
      </c>
      <c r="W41" s="60">
        <v>45740.0</v>
      </c>
      <c r="X41" s="49"/>
      <c r="Y41" s="19" t="s">
        <v>75</v>
      </c>
      <c r="Z41" s="49"/>
      <c r="AA41" s="49"/>
      <c r="AB41" s="49"/>
      <c r="AC41" s="18"/>
      <c r="AD41" s="46"/>
      <c r="AE41" s="14"/>
    </row>
    <row r="42">
      <c r="A42" s="23">
        <v>39.0</v>
      </c>
      <c r="B42" s="32">
        <f t="shared" si="1"/>
        <v>2708</v>
      </c>
      <c r="C42" s="34" t="str">
        <f t="shared" si="2"/>
        <v>PCE-PC2360</v>
      </c>
      <c r="D42" s="47">
        <f t="shared" si="3"/>
        <v>71.01041667</v>
      </c>
      <c r="E42" s="37"/>
      <c r="F42" s="36">
        <f t="shared" si="4"/>
        <v>2708</v>
      </c>
      <c r="G42" s="19" t="s">
        <v>71</v>
      </c>
      <c r="H42" s="19" t="s">
        <v>59</v>
      </c>
      <c r="I42" s="19">
        <v>3044000.0</v>
      </c>
      <c r="J42" s="19" t="s">
        <v>80</v>
      </c>
      <c r="K42" s="19" t="s">
        <v>62</v>
      </c>
      <c r="L42" s="49"/>
      <c r="M42" s="45"/>
      <c r="N42" s="45"/>
      <c r="O42" s="19" t="s">
        <v>65</v>
      </c>
      <c r="P42" s="19" t="s">
        <v>64</v>
      </c>
      <c r="Q42" s="52">
        <v>95.65625</v>
      </c>
      <c r="R42" s="52">
        <v>95.65625</v>
      </c>
      <c r="S42" s="19">
        <v>57.39</v>
      </c>
      <c r="T42" s="19">
        <v>2708.0</v>
      </c>
      <c r="U42" s="52">
        <v>166.66666666666666</v>
      </c>
      <c r="V42" s="60">
        <v>44287.0</v>
      </c>
      <c r="W42" s="60">
        <v>44114.0</v>
      </c>
      <c r="X42" s="19">
        <v>7.08000433E9</v>
      </c>
      <c r="Y42" s="19" t="s">
        <v>75</v>
      </c>
      <c r="Z42" s="49"/>
      <c r="AA42" s="61"/>
      <c r="AB42" s="49"/>
      <c r="AC42" s="18"/>
      <c r="AD42" s="46"/>
      <c r="AE42" s="14"/>
    </row>
    <row r="43">
      <c r="A43" s="160"/>
      <c r="B43" s="162"/>
      <c r="C43" s="163"/>
      <c r="D43" s="37"/>
      <c r="E43" s="37"/>
      <c r="F43" s="37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19"/>
      <c r="U43" s="52"/>
      <c r="V43" s="49"/>
      <c r="W43" s="19"/>
      <c r="X43" s="19"/>
      <c r="Y43" s="49"/>
      <c r="Z43" s="49"/>
      <c r="AA43" s="49"/>
      <c r="AB43" s="49"/>
      <c r="AC43" s="18"/>
      <c r="AD43" s="46"/>
      <c r="AE43" s="14"/>
    </row>
    <row r="44">
      <c r="A44" s="160"/>
      <c r="B44" s="162"/>
      <c r="C44" s="163"/>
      <c r="D44" s="37"/>
      <c r="E44" s="37"/>
      <c r="F44" s="37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19"/>
      <c r="V44" s="49"/>
      <c r="W44" s="19"/>
      <c r="X44" s="19"/>
      <c r="Y44" s="49"/>
      <c r="Z44" s="49"/>
      <c r="AA44" s="49"/>
      <c r="AB44" s="49"/>
      <c r="AC44" s="18"/>
      <c r="AD44" s="46"/>
      <c r="AE44" s="14"/>
    </row>
    <row r="45">
      <c r="A45" s="160"/>
      <c r="B45" s="162"/>
      <c r="C45" s="163"/>
      <c r="D45" s="37"/>
      <c r="E45" s="37"/>
      <c r="F45" s="37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19"/>
      <c r="V45" s="49"/>
      <c r="W45" s="19"/>
      <c r="X45" s="19"/>
      <c r="Y45" s="49"/>
      <c r="Z45" s="49"/>
      <c r="AA45" s="49"/>
      <c r="AB45" s="49"/>
      <c r="AC45" s="18"/>
      <c r="AD45" s="46"/>
      <c r="AE45" s="14"/>
    </row>
    <row r="46">
      <c r="A46" s="160"/>
      <c r="B46" s="162"/>
      <c r="C46" s="163"/>
      <c r="D46" s="37"/>
      <c r="E46" s="37"/>
      <c r="F46" s="37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8"/>
      <c r="AD46" s="46"/>
      <c r="AE46" s="14"/>
    </row>
    <row r="47">
      <c r="A47" s="160"/>
      <c r="B47" s="162"/>
      <c r="C47" s="163"/>
      <c r="D47" s="37"/>
      <c r="E47" s="37"/>
      <c r="F47" s="37"/>
      <c r="G47" s="19"/>
      <c r="H47" s="19"/>
      <c r="I47" s="19"/>
      <c r="J47" s="19"/>
      <c r="K47" s="19"/>
      <c r="L47" s="49"/>
      <c r="M47" s="49"/>
      <c r="N47" s="49"/>
      <c r="O47" s="19"/>
      <c r="P47" s="19"/>
      <c r="Q47" s="52"/>
      <c r="R47" s="52"/>
      <c r="S47" s="19"/>
      <c r="T47" s="52"/>
      <c r="U47" s="19"/>
      <c r="V47" s="54"/>
      <c r="W47" s="54"/>
      <c r="X47" s="19"/>
      <c r="Y47" s="19"/>
      <c r="Z47" s="19"/>
      <c r="AA47" s="54"/>
      <c r="AB47" s="49"/>
      <c r="AC47" s="18"/>
      <c r="AD47" s="46"/>
      <c r="AE47" s="14"/>
    </row>
    <row r="48">
      <c r="A48" s="160"/>
      <c r="B48" s="162"/>
      <c r="C48" s="163"/>
      <c r="D48" s="37"/>
      <c r="E48" s="37"/>
      <c r="F48" s="37"/>
      <c r="G48" s="19"/>
      <c r="H48" s="19"/>
      <c r="I48" s="19"/>
      <c r="J48" s="19"/>
      <c r="K48" s="19"/>
      <c r="L48" s="49"/>
      <c r="M48" s="45"/>
      <c r="N48" s="45"/>
      <c r="O48" s="19"/>
      <c r="P48" s="19"/>
      <c r="Q48" s="52"/>
      <c r="R48" s="52"/>
      <c r="S48" s="19"/>
      <c r="T48" s="52"/>
      <c r="U48" s="19"/>
      <c r="V48" s="60"/>
      <c r="W48" s="60"/>
      <c r="X48" s="19"/>
      <c r="Y48" s="19"/>
      <c r="Z48" s="49"/>
      <c r="AA48" s="61"/>
      <c r="AB48" s="49"/>
      <c r="AC48" s="18"/>
      <c r="AD48" s="46"/>
      <c r="AE48" s="14"/>
    </row>
    <row r="49">
      <c r="A49" s="160"/>
      <c r="B49" s="162"/>
      <c r="C49" s="163"/>
      <c r="D49" s="37"/>
      <c r="E49" s="37"/>
      <c r="F49" s="37"/>
      <c r="G49" s="19"/>
      <c r="H49" s="19"/>
      <c r="I49" s="19"/>
      <c r="J49" s="19"/>
      <c r="K49" s="19"/>
      <c r="L49" s="49"/>
      <c r="M49" s="45"/>
      <c r="N49" s="45"/>
      <c r="O49" s="19"/>
      <c r="P49" s="19"/>
      <c r="Q49" s="52"/>
      <c r="R49" s="52"/>
      <c r="S49" s="19"/>
      <c r="T49" s="52"/>
      <c r="U49" s="19"/>
      <c r="V49" s="60"/>
      <c r="W49" s="54"/>
      <c r="X49" s="19"/>
      <c r="Y49" s="19"/>
      <c r="Z49" s="49"/>
      <c r="AA49" s="61"/>
      <c r="AB49" s="49"/>
      <c r="AC49" s="18"/>
      <c r="AD49" s="46"/>
      <c r="AE49" s="14"/>
    </row>
    <row r="50">
      <c r="A50" s="160"/>
      <c r="B50" s="162"/>
      <c r="C50" s="163"/>
      <c r="D50" s="37"/>
      <c r="E50" s="37"/>
      <c r="F50" s="37"/>
      <c r="G50" s="19"/>
      <c r="H50" s="19"/>
      <c r="I50" s="19"/>
      <c r="J50" s="19"/>
      <c r="K50" s="19"/>
      <c r="L50" s="49"/>
      <c r="M50" s="45"/>
      <c r="N50" s="45"/>
      <c r="O50" s="19"/>
      <c r="P50" s="19"/>
      <c r="Q50" s="68"/>
      <c r="R50" s="52"/>
      <c r="S50" s="19"/>
      <c r="T50" s="52"/>
      <c r="U50" s="19"/>
      <c r="V50" s="60"/>
      <c r="W50" s="54"/>
      <c r="X50" s="19"/>
      <c r="Y50" s="19"/>
      <c r="Z50" s="19"/>
      <c r="AA50" s="54"/>
      <c r="AB50" s="49"/>
      <c r="AC50" s="18"/>
      <c r="AD50" s="46"/>
      <c r="AE50" s="14"/>
    </row>
    <row r="51">
      <c r="A51" s="160"/>
      <c r="B51" s="162"/>
      <c r="C51" s="163"/>
      <c r="D51" s="37"/>
      <c r="E51" s="37"/>
      <c r="F51" s="37"/>
      <c r="G51" s="19"/>
      <c r="H51" s="19"/>
      <c r="I51" s="19"/>
      <c r="J51" s="19"/>
      <c r="K51" s="19"/>
      <c r="L51" s="49"/>
      <c r="M51" s="45"/>
      <c r="N51" s="45"/>
      <c r="O51" s="19"/>
      <c r="P51" s="19"/>
      <c r="Q51" s="52"/>
      <c r="R51" s="52"/>
      <c r="S51" s="19"/>
      <c r="T51" s="52"/>
      <c r="U51" s="19"/>
      <c r="V51" s="60"/>
      <c r="W51" s="54"/>
      <c r="X51" s="19"/>
      <c r="Y51" s="19"/>
      <c r="Z51" s="49"/>
      <c r="AA51" s="61"/>
      <c r="AB51" s="49"/>
      <c r="AC51" s="18"/>
      <c r="AD51" s="46"/>
      <c r="AE51" s="14"/>
    </row>
    <row r="52">
      <c r="A52" s="160"/>
      <c r="B52" s="162"/>
      <c r="C52" s="163"/>
      <c r="D52" s="37"/>
      <c r="E52" s="37"/>
      <c r="F52" s="37"/>
      <c r="G52" s="19"/>
      <c r="H52" s="19"/>
      <c r="I52" s="19"/>
      <c r="J52" s="19"/>
      <c r="K52" s="19"/>
      <c r="L52" s="49"/>
      <c r="M52" s="45"/>
      <c r="N52" s="45"/>
      <c r="O52" s="19"/>
      <c r="P52" s="19"/>
      <c r="Q52" s="52"/>
      <c r="R52" s="52"/>
      <c r="S52" s="19"/>
      <c r="T52" s="52"/>
      <c r="U52" s="19"/>
      <c r="V52" s="60"/>
      <c r="W52" s="54"/>
      <c r="X52" s="19"/>
      <c r="Y52" s="19"/>
      <c r="Z52" s="19"/>
      <c r="AA52" s="54"/>
      <c r="AB52" s="49"/>
      <c r="AC52" s="18"/>
      <c r="AD52" s="46"/>
      <c r="AE52" s="14"/>
    </row>
    <row r="53">
      <c r="A53" s="160"/>
      <c r="B53" s="162"/>
      <c r="C53" s="163"/>
      <c r="D53" s="37"/>
      <c r="E53" s="37"/>
      <c r="F53" s="37"/>
      <c r="G53" s="19"/>
      <c r="H53" s="19"/>
      <c r="I53" s="19"/>
      <c r="J53" s="19"/>
      <c r="K53" s="19"/>
      <c r="L53" s="49"/>
      <c r="M53" s="45"/>
      <c r="N53" s="45"/>
      <c r="O53" s="19"/>
      <c r="P53" s="19"/>
      <c r="Q53" s="52"/>
      <c r="R53" s="52"/>
      <c r="S53" s="19"/>
      <c r="T53" s="52"/>
      <c r="U53" s="19"/>
      <c r="V53" s="60"/>
      <c r="W53" s="54"/>
      <c r="X53" s="19"/>
      <c r="Y53" s="19"/>
      <c r="Z53" s="49"/>
      <c r="AA53" s="61"/>
      <c r="AB53" s="49"/>
      <c r="AC53" s="18"/>
      <c r="AD53" s="46"/>
      <c r="AE53" s="14"/>
    </row>
    <row r="54">
      <c r="A54" s="160"/>
      <c r="B54" s="162"/>
      <c r="C54" s="163"/>
      <c r="D54" s="37"/>
      <c r="E54" s="37"/>
      <c r="F54" s="37"/>
      <c r="G54" s="19"/>
      <c r="H54" s="19"/>
      <c r="I54" s="19"/>
      <c r="J54" s="19"/>
      <c r="K54" s="19"/>
      <c r="L54" s="49"/>
      <c r="M54" s="45"/>
      <c r="N54" s="45"/>
      <c r="O54" s="19"/>
      <c r="P54" s="19"/>
      <c r="Q54" s="52"/>
      <c r="R54" s="52"/>
      <c r="S54" s="19"/>
      <c r="T54" s="52"/>
      <c r="U54" s="19"/>
      <c r="V54" s="60"/>
      <c r="W54" s="60"/>
      <c r="X54" s="19"/>
      <c r="Y54" s="19"/>
      <c r="Z54" s="19"/>
      <c r="AA54" s="54"/>
      <c r="AB54" s="49"/>
      <c r="AC54" s="18"/>
      <c r="AD54" s="46"/>
      <c r="AE54" s="14"/>
    </row>
    <row r="55">
      <c r="A55" s="160"/>
      <c r="B55" s="162"/>
      <c r="C55" s="163"/>
      <c r="D55" s="37"/>
      <c r="E55" s="37"/>
      <c r="F55" s="37"/>
      <c r="G55" s="19"/>
      <c r="H55" s="19"/>
      <c r="I55" s="19"/>
      <c r="J55" s="19"/>
      <c r="K55" s="19"/>
      <c r="L55" s="49"/>
      <c r="M55" s="45"/>
      <c r="N55" s="45"/>
      <c r="O55" s="19"/>
      <c r="P55" s="19"/>
      <c r="Q55" s="52"/>
      <c r="R55" s="52"/>
      <c r="S55" s="19"/>
      <c r="T55" s="52"/>
      <c r="U55" s="19"/>
      <c r="V55" s="60"/>
      <c r="W55" s="54"/>
      <c r="X55" s="19"/>
      <c r="Y55" s="19"/>
      <c r="Z55" s="49"/>
      <c r="AA55" s="61"/>
      <c r="AB55" s="49"/>
      <c r="AC55" s="18"/>
      <c r="AD55" s="46"/>
      <c r="AE55" s="14"/>
    </row>
    <row r="56">
      <c r="A56" s="160"/>
      <c r="B56" s="162"/>
      <c r="C56" s="163"/>
      <c r="D56" s="37"/>
      <c r="E56" s="37"/>
      <c r="F56" s="37"/>
      <c r="G56" s="19"/>
      <c r="H56" s="19"/>
      <c r="I56" s="19"/>
      <c r="J56" s="49"/>
      <c r="K56" s="19"/>
      <c r="L56" s="49"/>
      <c r="M56" s="45"/>
      <c r="N56" s="45"/>
      <c r="O56" s="19"/>
      <c r="P56" s="19"/>
      <c r="Q56" s="68"/>
      <c r="R56" s="52"/>
      <c r="S56" s="49"/>
      <c r="T56" s="52"/>
      <c r="U56" s="19"/>
      <c r="V56" s="60"/>
      <c r="W56" s="54"/>
      <c r="X56" s="19"/>
      <c r="Y56" s="19"/>
      <c r="Z56" s="19"/>
      <c r="AA56" s="54"/>
      <c r="AB56" s="49"/>
      <c r="AC56" s="18"/>
      <c r="AD56" s="46"/>
      <c r="AE56" s="14"/>
    </row>
    <row r="57">
      <c r="A57" s="160"/>
      <c r="B57" s="162"/>
      <c r="C57" s="163"/>
      <c r="D57" s="37"/>
      <c r="E57" s="37"/>
      <c r="F57" s="37"/>
      <c r="G57" s="19"/>
      <c r="H57" s="19"/>
      <c r="I57" s="19"/>
      <c r="J57" s="19"/>
      <c r="K57" s="19"/>
      <c r="L57" s="49"/>
      <c r="M57" s="45"/>
      <c r="N57" s="45"/>
      <c r="O57" s="19"/>
      <c r="P57" s="19"/>
      <c r="Q57" s="68"/>
      <c r="R57" s="52"/>
      <c r="S57" s="19"/>
      <c r="T57" s="52"/>
      <c r="U57" s="19"/>
      <c r="V57" s="60"/>
      <c r="W57" s="19"/>
      <c r="X57" s="49"/>
      <c r="Y57" s="19"/>
      <c r="Z57" s="49"/>
      <c r="AA57" s="61"/>
      <c r="AB57" s="49"/>
      <c r="AC57" s="18"/>
      <c r="AD57" s="46"/>
      <c r="AE57" s="14"/>
    </row>
    <row r="58">
      <c r="A58" s="160"/>
      <c r="B58" s="162"/>
      <c r="C58" s="163"/>
      <c r="D58" s="37"/>
      <c r="E58" s="37"/>
      <c r="F58" s="37"/>
      <c r="G58" s="19"/>
      <c r="H58" s="19"/>
      <c r="I58" s="19"/>
      <c r="J58" s="19"/>
      <c r="K58" s="19"/>
      <c r="L58" s="49"/>
      <c r="M58" s="45"/>
      <c r="N58" s="45"/>
      <c r="O58" s="19"/>
      <c r="P58" s="19"/>
      <c r="Q58" s="68"/>
      <c r="R58" s="52"/>
      <c r="S58" s="19"/>
      <c r="T58" s="52"/>
      <c r="U58" s="19"/>
      <c r="V58" s="60"/>
      <c r="W58" s="60"/>
      <c r="X58" s="19"/>
      <c r="Y58" s="19"/>
      <c r="Z58" s="49"/>
      <c r="AA58" s="61"/>
      <c r="AB58" s="49"/>
      <c r="AC58" s="18"/>
      <c r="AD58" s="46"/>
      <c r="AE58" s="14"/>
    </row>
    <row r="59">
      <c r="A59" s="160"/>
      <c r="B59" s="162"/>
      <c r="C59" s="163"/>
      <c r="D59" s="37"/>
      <c r="E59" s="37"/>
      <c r="F59" s="37"/>
      <c r="G59" s="19"/>
      <c r="H59" s="19"/>
      <c r="I59" s="19"/>
      <c r="J59" s="19"/>
      <c r="K59" s="19"/>
      <c r="L59" s="49"/>
      <c r="M59" s="45"/>
      <c r="N59" s="45"/>
      <c r="O59" s="19"/>
      <c r="P59" s="19"/>
      <c r="Q59" s="52"/>
      <c r="R59" s="52"/>
      <c r="S59" s="19"/>
      <c r="T59" s="52"/>
      <c r="U59" s="19"/>
      <c r="V59" s="60"/>
      <c r="W59" s="60"/>
      <c r="X59" s="19"/>
      <c r="Y59" s="19"/>
      <c r="Z59" s="19"/>
      <c r="AA59" s="54"/>
      <c r="AB59" s="49"/>
      <c r="AC59" s="18"/>
      <c r="AD59" s="46"/>
      <c r="AE59" s="14"/>
    </row>
    <row r="60">
      <c r="A60" s="160"/>
      <c r="B60" s="162"/>
      <c r="C60" s="163"/>
      <c r="D60" s="37"/>
      <c r="E60" s="37"/>
      <c r="F60" s="37"/>
      <c r="G60" s="19"/>
      <c r="H60" s="19"/>
      <c r="I60" s="19"/>
      <c r="J60" s="19"/>
      <c r="K60" s="19"/>
      <c r="L60" s="49"/>
      <c r="M60" s="45"/>
      <c r="N60" s="45"/>
      <c r="O60" s="19"/>
      <c r="P60" s="19"/>
      <c r="Q60" s="52"/>
      <c r="R60" s="52"/>
      <c r="S60" s="19"/>
      <c r="T60" s="52"/>
      <c r="U60" s="19"/>
      <c r="V60" s="60"/>
      <c r="W60" s="60"/>
      <c r="X60" s="19"/>
      <c r="Y60" s="19"/>
      <c r="Z60" s="49"/>
      <c r="AA60" s="61"/>
      <c r="AB60" s="49"/>
      <c r="AC60" s="18"/>
      <c r="AD60" s="46"/>
      <c r="AE60" s="14"/>
    </row>
    <row r="61">
      <c r="A61" s="160"/>
      <c r="B61" s="162"/>
      <c r="C61" s="163"/>
      <c r="D61" s="37"/>
      <c r="E61" s="37"/>
      <c r="F61" s="37"/>
      <c r="G61" s="19"/>
      <c r="H61" s="19"/>
      <c r="I61" s="19"/>
      <c r="J61" s="19"/>
      <c r="K61" s="19"/>
      <c r="L61" s="49"/>
      <c r="M61" s="45"/>
      <c r="N61" s="45"/>
      <c r="O61" s="19"/>
      <c r="P61" s="19"/>
      <c r="Q61" s="52"/>
      <c r="R61" s="52"/>
      <c r="S61" s="19"/>
      <c r="T61" s="52"/>
      <c r="U61" s="19"/>
      <c r="V61" s="60"/>
      <c r="W61" s="60"/>
      <c r="X61" s="19"/>
      <c r="Y61" s="19"/>
      <c r="Z61" s="19"/>
      <c r="AA61" s="54"/>
      <c r="AB61" s="49"/>
      <c r="AC61" s="18"/>
      <c r="AD61" s="46"/>
      <c r="AE61" s="14"/>
    </row>
    <row r="62">
      <c r="A62" s="160"/>
      <c r="B62" s="162"/>
      <c r="C62" s="163"/>
      <c r="D62" s="37"/>
      <c r="E62" s="37"/>
      <c r="F62" s="37"/>
      <c r="G62" s="19"/>
      <c r="H62" s="19"/>
      <c r="I62" s="19"/>
      <c r="J62" s="19"/>
      <c r="K62" s="19"/>
      <c r="L62" s="49"/>
      <c r="M62" s="45"/>
      <c r="N62" s="45"/>
      <c r="O62" s="19"/>
      <c r="P62" s="19"/>
      <c r="Q62" s="52"/>
      <c r="R62" s="52"/>
      <c r="S62" s="19"/>
      <c r="T62" s="52"/>
      <c r="U62" s="19"/>
      <c r="V62" s="60"/>
      <c r="W62" s="60"/>
      <c r="X62" s="19"/>
      <c r="Y62" s="19"/>
      <c r="Z62" s="49"/>
      <c r="AA62" s="61"/>
      <c r="AB62" s="49"/>
      <c r="AC62" s="18"/>
      <c r="AD62" s="46"/>
      <c r="AE62" s="14"/>
    </row>
    <row r="63">
      <c r="A63" s="160"/>
      <c r="B63" s="162"/>
      <c r="C63" s="163"/>
      <c r="D63" s="37"/>
      <c r="E63" s="37"/>
      <c r="F63" s="37"/>
      <c r="G63" s="19"/>
      <c r="H63" s="19"/>
      <c r="I63" s="19"/>
      <c r="J63" s="19"/>
      <c r="K63" s="19"/>
      <c r="L63" s="49"/>
      <c r="M63" s="45"/>
      <c r="N63" s="45"/>
      <c r="O63" s="19"/>
      <c r="P63" s="19"/>
      <c r="Q63" s="52"/>
      <c r="R63" s="52"/>
      <c r="S63" s="19"/>
      <c r="T63" s="52"/>
      <c r="U63" s="19"/>
      <c r="V63" s="60"/>
      <c r="W63" s="60"/>
      <c r="X63" s="19"/>
      <c r="Y63" s="19"/>
      <c r="Z63" s="19"/>
      <c r="AA63" s="54"/>
      <c r="AB63" s="49"/>
      <c r="AC63" s="18"/>
      <c r="AD63" s="46"/>
      <c r="AE63" s="14"/>
    </row>
    <row r="64">
      <c r="A64" s="160"/>
      <c r="B64" s="162"/>
      <c r="C64" s="163"/>
      <c r="D64" s="37"/>
      <c r="E64" s="37"/>
      <c r="F64" s="37"/>
      <c r="G64" s="19"/>
      <c r="H64" s="19"/>
      <c r="I64" s="19"/>
      <c r="J64" s="19"/>
      <c r="K64" s="19"/>
      <c r="L64" s="49"/>
      <c r="M64" s="45"/>
      <c r="N64" s="45"/>
      <c r="O64" s="19"/>
      <c r="P64" s="19"/>
      <c r="Q64" s="52"/>
      <c r="R64" s="52"/>
      <c r="S64" s="19"/>
      <c r="T64" s="52"/>
      <c r="U64" s="19"/>
      <c r="V64" s="60"/>
      <c r="W64" s="60"/>
      <c r="X64" s="19"/>
      <c r="Y64" s="19"/>
      <c r="Z64" s="19"/>
      <c r="AA64" s="54"/>
      <c r="AB64" s="49"/>
      <c r="AC64" s="18"/>
      <c r="AD64" s="46"/>
      <c r="AE64" s="14"/>
    </row>
    <row r="65">
      <c r="A65" s="160"/>
      <c r="B65" s="162"/>
      <c r="C65" s="163"/>
      <c r="D65" s="37"/>
      <c r="E65" s="37"/>
      <c r="F65" s="37"/>
      <c r="G65" s="19"/>
      <c r="H65" s="19"/>
      <c r="I65" s="19"/>
      <c r="J65" s="19"/>
      <c r="K65" s="19"/>
      <c r="L65" s="49"/>
      <c r="M65" s="45"/>
      <c r="N65" s="45"/>
      <c r="O65" s="19"/>
      <c r="P65" s="19"/>
      <c r="Q65" s="52"/>
      <c r="R65" s="52"/>
      <c r="S65" s="19"/>
      <c r="T65" s="52"/>
      <c r="U65" s="19"/>
      <c r="V65" s="60"/>
      <c r="W65" s="60"/>
      <c r="X65" s="19"/>
      <c r="Y65" s="19"/>
      <c r="Z65" s="19"/>
      <c r="AA65" s="54"/>
      <c r="AB65" s="49"/>
      <c r="AC65" s="18"/>
      <c r="AD65" s="46"/>
      <c r="AE65" s="14"/>
    </row>
    <row r="66">
      <c r="A66" s="160"/>
      <c r="B66" s="162"/>
      <c r="C66" s="163"/>
      <c r="D66" s="37"/>
      <c r="E66" s="37"/>
      <c r="F66" s="37"/>
      <c r="G66" s="19"/>
      <c r="H66" s="19"/>
      <c r="I66" s="19"/>
      <c r="J66" s="19"/>
      <c r="K66" s="19"/>
      <c r="L66" s="49"/>
      <c r="M66" s="45"/>
      <c r="N66" s="45"/>
      <c r="O66" s="19"/>
      <c r="P66" s="19"/>
      <c r="Q66" s="52"/>
      <c r="R66" s="52"/>
      <c r="S66" s="19"/>
      <c r="T66" s="52"/>
      <c r="U66" s="19"/>
      <c r="V66" s="60"/>
      <c r="W66" s="60"/>
      <c r="X66" s="19"/>
      <c r="Y66" s="19"/>
      <c r="Z66" s="19"/>
      <c r="AA66" s="54"/>
      <c r="AB66" s="49"/>
      <c r="AC66" s="18"/>
      <c r="AD66" s="46"/>
      <c r="AE66" s="14"/>
    </row>
    <row r="67">
      <c r="A67" s="160"/>
      <c r="B67" s="162"/>
      <c r="C67" s="163"/>
      <c r="D67" s="37"/>
      <c r="E67" s="37"/>
      <c r="F67" s="37"/>
      <c r="G67" s="19"/>
      <c r="H67" s="19"/>
      <c r="I67" s="19"/>
      <c r="J67" s="19"/>
      <c r="K67" s="19"/>
      <c r="L67" s="49"/>
      <c r="M67" s="45"/>
      <c r="N67" s="45"/>
      <c r="O67" s="19"/>
      <c r="P67" s="19"/>
      <c r="Q67" s="52"/>
      <c r="R67" s="52"/>
      <c r="S67" s="19"/>
      <c r="T67" s="52"/>
      <c r="U67" s="19"/>
      <c r="V67" s="60"/>
      <c r="W67" s="54"/>
      <c r="X67" s="19"/>
      <c r="Y67" s="19"/>
      <c r="Z67" s="19"/>
      <c r="AA67" s="60"/>
      <c r="AB67" s="49"/>
      <c r="AC67" s="18"/>
      <c r="AD67" s="46"/>
      <c r="AE67" s="14"/>
    </row>
    <row r="68">
      <c r="A68" s="160"/>
      <c r="B68" s="162"/>
      <c r="C68" s="163"/>
      <c r="D68" s="37"/>
      <c r="E68" s="37"/>
      <c r="F68" s="37"/>
      <c r="G68" s="19"/>
      <c r="H68" s="19"/>
      <c r="I68" s="19"/>
      <c r="J68" s="19"/>
      <c r="K68" s="19"/>
      <c r="L68" s="49"/>
      <c r="M68" s="45"/>
      <c r="N68" s="45"/>
      <c r="O68" s="19"/>
      <c r="P68" s="19"/>
      <c r="Q68" s="52"/>
      <c r="R68" s="52"/>
      <c r="S68" s="49"/>
      <c r="T68" s="52"/>
      <c r="U68" s="19"/>
      <c r="V68" s="60"/>
      <c r="W68" s="54"/>
      <c r="X68" s="19"/>
      <c r="Y68" s="19"/>
      <c r="Z68" s="49"/>
      <c r="AA68" s="54"/>
      <c r="AB68" s="49"/>
      <c r="AC68" s="18"/>
      <c r="AD68" s="46"/>
      <c r="AE68" s="14"/>
    </row>
    <row r="69">
      <c r="A69" s="160"/>
      <c r="B69" s="162"/>
      <c r="C69" s="163"/>
      <c r="D69" s="37"/>
      <c r="E69" s="37"/>
      <c r="F69" s="37"/>
      <c r="G69" s="19"/>
      <c r="H69" s="19"/>
      <c r="I69" s="19"/>
      <c r="J69" s="19"/>
      <c r="K69" s="19"/>
      <c r="L69" s="49"/>
      <c r="M69" s="45"/>
      <c r="N69" s="45"/>
      <c r="O69" s="19"/>
      <c r="P69" s="19"/>
      <c r="Q69" s="52"/>
      <c r="R69" s="52"/>
      <c r="S69" s="19"/>
      <c r="T69" s="52"/>
      <c r="U69" s="19"/>
      <c r="V69" s="60"/>
      <c r="W69" s="60"/>
      <c r="X69" s="19"/>
      <c r="Y69" s="19"/>
      <c r="Z69" s="49"/>
      <c r="AA69" s="54"/>
      <c r="AB69" s="49"/>
      <c r="AC69" s="18"/>
      <c r="AD69" s="46"/>
      <c r="AE69" s="14"/>
    </row>
    <row r="70">
      <c r="A70" s="160"/>
      <c r="B70" s="162"/>
      <c r="C70" s="163"/>
      <c r="D70" s="37"/>
      <c r="E70" s="37"/>
      <c r="F70" s="37"/>
      <c r="G70" s="19"/>
      <c r="H70" s="19"/>
      <c r="I70" s="19"/>
      <c r="J70" s="19"/>
      <c r="K70" s="19"/>
      <c r="L70" s="49"/>
      <c r="M70" s="45"/>
      <c r="N70" s="45"/>
      <c r="O70" s="19"/>
      <c r="P70" s="19"/>
      <c r="Q70" s="52"/>
      <c r="R70" s="52"/>
      <c r="S70" s="19"/>
      <c r="T70" s="52"/>
      <c r="U70" s="19"/>
      <c r="V70" s="60"/>
      <c r="W70" s="54"/>
      <c r="X70" s="19"/>
      <c r="Y70" s="19"/>
      <c r="Z70" s="49"/>
      <c r="AA70" s="61"/>
      <c r="AB70" s="49"/>
      <c r="AC70" s="18"/>
      <c r="AD70" s="46"/>
      <c r="AE70" s="14"/>
    </row>
    <row r="71">
      <c r="A71" s="160"/>
      <c r="B71" s="162"/>
      <c r="C71" s="163"/>
      <c r="D71" s="37"/>
      <c r="E71" s="37"/>
      <c r="F71" s="37"/>
      <c r="G71" s="19"/>
      <c r="H71" s="19"/>
      <c r="I71" s="19"/>
      <c r="J71" s="19"/>
      <c r="K71" s="19"/>
      <c r="L71" s="49"/>
      <c r="M71" s="45"/>
      <c r="N71" s="45"/>
      <c r="O71" s="19"/>
      <c r="P71" s="19"/>
      <c r="Q71" s="52"/>
      <c r="R71" s="52"/>
      <c r="S71" s="19"/>
      <c r="T71" s="52"/>
      <c r="U71" s="19"/>
      <c r="V71" s="60"/>
      <c r="W71" s="60"/>
      <c r="X71" s="19"/>
      <c r="Y71" s="19"/>
      <c r="Z71" s="19"/>
      <c r="AA71" s="54"/>
      <c r="AB71" s="49"/>
      <c r="AC71" s="18"/>
      <c r="AD71" s="46"/>
      <c r="AE71" s="14"/>
    </row>
    <row r="72">
      <c r="A72" s="160"/>
      <c r="B72" s="162"/>
      <c r="C72" s="163"/>
      <c r="D72" s="37"/>
      <c r="E72" s="37"/>
      <c r="F72" s="37"/>
      <c r="G72" s="19"/>
      <c r="H72" s="19"/>
      <c r="I72" s="19"/>
      <c r="J72" s="19"/>
      <c r="K72" s="19"/>
      <c r="L72" s="49"/>
      <c r="M72" s="45"/>
      <c r="N72" s="45"/>
      <c r="O72" s="19"/>
      <c r="P72" s="19"/>
      <c r="Q72" s="52"/>
      <c r="R72" s="52"/>
      <c r="S72" s="19"/>
      <c r="T72" s="52"/>
      <c r="U72" s="19"/>
      <c r="V72" s="60"/>
      <c r="W72" s="60"/>
      <c r="X72" s="19"/>
      <c r="Y72" s="19"/>
      <c r="Z72" s="49"/>
      <c r="AA72" s="61"/>
      <c r="AB72" s="49"/>
      <c r="AC72" s="18"/>
      <c r="AD72" s="46"/>
      <c r="AE72" s="14"/>
    </row>
    <row r="73">
      <c r="A73" s="160"/>
      <c r="B73" s="162"/>
      <c r="C73" s="163"/>
      <c r="D73" s="37"/>
      <c r="E73" s="37"/>
      <c r="F73" s="37"/>
      <c r="G73" s="19"/>
      <c r="H73" s="19"/>
      <c r="I73" s="19"/>
      <c r="J73" s="19"/>
      <c r="K73" s="19"/>
      <c r="L73" s="49"/>
      <c r="M73" s="45"/>
      <c r="N73" s="45"/>
      <c r="O73" s="19"/>
      <c r="P73" s="19"/>
      <c r="Q73" s="52"/>
      <c r="R73" s="52"/>
      <c r="S73" s="19"/>
      <c r="T73" s="52"/>
      <c r="U73" s="19"/>
      <c r="V73" s="60"/>
      <c r="W73" s="54"/>
      <c r="X73" s="19"/>
      <c r="Y73" s="19"/>
      <c r="Z73" s="49"/>
      <c r="AA73" s="61"/>
      <c r="AB73" s="49"/>
      <c r="AC73" s="18"/>
      <c r="AD73" s="46"/>
      <c r="AE73" s="14"/>
    </row>
    <row r="74">
      <c r="A74" s="160"/>
      <c r="B74" s="162"/>
      <c r="C74" s="163"/>
      <c r="D74" s="37"/>
      <c r="E74" s="37"/>
      <c r="F74" s="37"/>
      <c r="G74" s="19"/>
      <c r="H74" s="19"/>
      <c r="I74" s="19"/>
      <c r="J74" s="19"/>
      <c r="K74" s="19"/>
      <c r="L74" s="49"/>
      <c r="M74" s="45"/>
      <c r="N74" s="45"/>
      <c r="O74" s="19"/>
      <c r="P74" s="19"/>
      <c r="Q74" s="52"/>
      <c r="R74" s="52"/>
      <c r="S74" s="19"/>
      <c r="T74" s="52"/>
      <c r="U74" s="19"/>
      <c r="V74" s="60"/>
      <c r="W74" s="54"/>
      <c r="X74" s="19"/>
      <c r="Y74" s="19"/>
      <c r="Z74" s="49"/>
      <c r="AA74" s="61"/>
      <c r="AB74" s="49"/>
      <c r="AC74" s="18"/>
      <c r="AD74" s="46"/>
      <c r="AE74" s="14"/>
    </row>
    <row r="75">
      <c r="A75" s="160"/>
      <c r="B75" s="162"/>
      <c r="C75" s="163"/>
      <c r="D75" s="37"/>
      <c r="E75" s="37"/>
      <c r="F75" s="37"/>
      <c r="G75" s="19"/>
      <c r="H75" s="19"/>
      <c r="I75" s="19"/>
      <c r="J75" s="19"/>
      <c r="K75" s="19"/>
      <c r="L75" s="49"/>
      <c r="M75" s="45"/>
      <c r="N75" s="45"/>
      <c r="O75" s="19"/>
      <c r="P75" s="19"/>
      <c r="Q75" s="52"/>
      <c r="R75" s="52"/>
      <c r="S75" s="19"/>
      <c r="T75" s="52"/>
      <c r="U75" s="19"/>
      <c r="V75" s="60"/>
      <c r="W75" s="60"/>
      <c r="X75" s="19"/>
      <c r="Y75" s="19"/>
      <c r="Z75" s="19"/>
      <c r="AA75" s="54"/>
      <c r="AB75" s="49"/>
      <c r="AC75" s="18"/>
      <c r="AD75" s="46"/>
      <c r="AE75" s="14"/>
    </row>
    <row r="76">
      <c r="A76" s="160"/>
      <c r="B76" s="162"/>
      <c r="C76" s="163"/>
      <c r="D76" s="37"/>
      <c r="E76" s="37"/>
      <c r="F76" s="37"/>
      <c r="G76" s="19"/>
      <c r="H76" s="19"/>
      <c r="I76" s="19"/>
      <c r="J76" s="19"/>
      <c r="K76" s="19"/>
      <c r="L76" s="49"/>
      <c r="M76" s="45"/>
      <c r="N76" s="45"/>
      <c r="O76" s="19"/>
      <c r="P76" s="19"/>
      <c r="Q76" s="52"/>
      <c r="R76" s="52"/>
      <c r="S76" s="19"/>
      <c r="T76" s="52"/>
      <c r="U76" s="19"/>
      <c r="V76" s="60"/>
      <c r="W76" s="60"/>
      <c r="X76" s="19"/>
      <c r="Y76" s="19"/>
      <c r="Z76" s="49"/>
      <c r="AA76" s="61"/>
      <c r="AB76" s="49"/>
      <c r="AC76" s="18"/>
      <c r="AD76" s="46"/>
      <c r="AE76" s="14"/>
    </row>
    <row r="77">
      <c r="A77" s="160"/>
      <c r="B77" s="162"/>
      <c r="C77" s="163"/>
      <c r="D77" s="37"/>
      <c r="E77" s="37"/>
      <c r="F77" s="37"/>
      <c r="G77" s="19"/>
      <c r="H77" s="19"/>
      <c r="I77" s="19"/>
      <c r="J77" s="19"/>
      <c r="K77" s="19"/>
      <c r="L77" s="49"/>
      <c r="M77" s="45"/>
      <c r="N77" s="45"/>
      <c r="O77" s="19"/>
      <c r="P77" s="19"/>
      <c r="Q77" s="52"/>
      <c r="R77" s="52"/>
      <c r="S77" s="19"/>
      <c r="T77" s="52"/>
      <c r="U77" s="19"/>
      <c r="V77" s="60"/>
      <c r="W77" s="60"/>
      <c r="X77" s="19"/>
      <c r="Y77" s="19"/>
      <c r="Z77" s="49"/>
      <c r="AA77" s="61"/>
      <c r="AB77" s="49"/>
      <c r="AC77" s="18"/>
      <c r="AD77" s="46"/>
      <c r="AE77" s="14"/>
    </row>
    <row r="78">
      <c r="A78" s="160"/>
      <c r="B78" s="162"/>
      <c r="C78" s="163"/>
      <c r="D78" s="37"/>
      <c r="E78" s="37"/>
      <c r="F78" s="37"/>
      <c r="G78" s="19"/>
      <c r="H78" s="19"/>
      <c r="I78" s="19"/>
      <c r="J78" s="19"/>
      <c r="K78" s="19"/>
      <c r="L78" s="49"/>
      <c r="M78" s="45"/>
      <c r="N78" s="45"/>
      <c r="O78" s="19"/>
      <c r="P78" s="19"/>
      <c r="Q78" s="52"/>
      <c r="R78" s="52"/>
      <c r="S78" s="19"/>
      <c r="T78" s="52"/>
      <c r="U78" s="19"/>
      <c r="V78" s="60"/>
      <c r="W78" s="60"/>
      <c r="X78" s="19"/>
      <c r="Y78" s="19"/>
      <c r="Z78" s="19"/>
      <c r="AA78" s="54"/>
      <c r="AB78" s="49"/>
      <c r="AC78" s="18"/>
      <c r="AD78" s="46"/>
      <c r="AE78" s="14"/>
    </row>
    <row r="79">
      <c r="A79" s="160"/>
      <c r="B79" s="162"/>
      <c r="C79" s="163"/>
      <c r="D79" s="37"/>
      <c r="E79" s="37"/>
      <c r="F79" s="37"/>
      <c r="G79" s="19"/>
      <c r="H79" s="19"/>
      <c r="I79" s="19"/>
      <c r="J79" s="19"/>
      <c r="K79" s="19"/>
      <c r="L79" s="49"/>
      <c r="M79" s="45"/>
      <c r="N79" s="45"/>
      <c r="O79" s="19"/>
      <c r="P79" s="19"/>
      <c r="Q79" s="52"/>
      <c r="R79" s="52"/>
      <c r="S79" s="19"/>
      <c r="T79" s="52"/>
      <c r="U79" s="19"/>
      <c r="V79" s="60"/>
      <c r="W79" s="60"/>
      <c r="X79" s="19"/>
      <c r="Y79" s="19"/>
      <c r="Z79" s="49"/>
      <c r="AA79" s="61"/>
      <c r="AB79" s="49"/>
      <c r="AC79" s="18"/>
      <c r="AD79" s="46"/>
      <c r="AE79" s="14"/>
    </row>
    <row r="80">
      <c r="A80" s="160"/>
      <c r="B80" s="162"/>
      <c r="C80" s="163"/>
      <c r="D80" s="37"/>
      <c r="E80" s="37"/>
      <c r="F80" s="37"/>
      <c r="G80" s="19"/>
      <c r="H80" s="19"/>
      <c r="I80" s="19"/>
      <c r="J80" s="19"/>
      <c r="K80" s="19"/>
      <c r="L80" s="49"/>
      <c r="M80" s="45"/>
      <c r="N80" s="45"/>
      <c r="O80" s="19"/>
      <c r="P80" s="19"/>
      <c r="Q80" s="52"/>
      <c r="R80" s="52"/>
      <c r="S80" s="19"/>
      <c r="T80" s="52"/>
      <c r="U80" s="19"/>
      <c r="V80" s="60"/>
      <c r="W80" s="60"/>
      <c r="X80" s="19"/>
      <c r="Y80" s="19"/>
      <c r="Z80" s="49"/>
      <c r="AA80" s="61"/>
      <c r="AB80" s="49"/>
      <c r="AC80" s="18"/>
      <c r="AD80" s="46"/>
      <c r="AE80" s="14"/>
    </row>
    <row r="81">
      <c r="A81" s="160"/>
      <c r="B81" s="162"/>
      <c r="C81" s="163"/>
      <c r="D81" s="37"/>
      <c r="E81" s="37"/>
      <c r="F81" s="37"/>
      <c r="G81" s="19"/>
      <c r="H81" s="19"/>
      <c r="I81" s="19"/>
      <c r="J81" s="19"/>
      <c r="K81" s="19"/>
      <c r="L81" s="49"/>
      <c r="M81" s="45"/>
      <c r="N81" s="45"/>
      <c r="O81" s="19"/>
      <c r="P81" s="19"/>
      <c r="Q81" s="52"/>
      <c r="R81" s="52"/>
      <c r="S81" s="19"/>
      <c r="T81" s="52"/>
      <c r="U81" s="19"/>
      <c r="V81" s="60"/>
      <c r="W81" s="60"/>
      <c r="X81" s="19"/>
      <c r="Y81" s="19"/>
      <c r="Z81" s="49"/>
      <c r="AA81" s="61"/>
      <c r="AB81" s="49"/>
      <c r="AC81" s="18"/>
      <c r="AD81" s="46"/>
      <c r="AE81" s="14"/>
    </row>
    <row r="82">
      <c r="A82" s="160"/>
      <c r="B82" s="162"/>
      <c r="C82" s="163"/>
      <c r="D82" s="37"/>
      <c r="E82" s="37"/>
      <c r="F82" s="37"/>
      <c r="G82" s="19"/>
      <c r="H82" s="19"/>
      <c r="I82" s="19"/>
      <c r="J82" s="19"/>
      <c r="K82" s="19"/>
      <c r="L82" s="49"/>
      <c r="M82" s="45"/>
      <c r="N82" s="45"/>
      <c r="O82" s="19"/>
      <c r="P82" s="19"/>
      <c r="Q82" s="52"/>
      <c r="R82" s="52"/>
      <c r="S82" s="19"/>
      <c r="T82" s="52"/>
      <c r="U82" s="19"/>
      <c r="V82" s="60"/>
      <c r="W82" s="60"/>
      <c r="X82" s="19"/>
      <c r="Y82" s="19"/>
      <c r="Z82" s="19"/>
      <c r="AA82" s="60"/>
      <c r="AB82" s="49"/>
      <c r="AC82" s="18"/>
      <c r="AD82" s="46"/>
      <c r="AE82" s="14"/>
    </row>
    <row r="83">
      <c r="A83" s="160"/>
      <c r="B83" s="162"/>
      <c r="C83" s="163"/>
      <c r="D83" s="37"/>
      <c r="E83" s="37"/>
      <c r="F83" s="37"/>
      <c r="G83" s="19"/>
      <c r="H83" s="19"/>
      <c r="I83" s="19"/>
      <c r="J83" s="19"/>
      <c r="K83" s="19"/>
      <c r="L83" s="49"/>
      <c r="M83" s="45"/>
      <c r="N83" s="45"/>
      <c r="O83" s="19"/>
      <c r="P83" s="19"/>
      <c r="Q83" s="52"/>
      <c r="R83" s="52"/>
      <c r="S83" s="19"/>
      <c r="T83" s="52"/>
      <c r="U83" s="19"/>
      <c r="V83" s="60"/>
      <c r="W83" s="60"/>
      <c r="X83" s="49"/>
      <c r="Y83" s="19"/>
      <c r="Z83" s="19"/>
      <c r="AA83" s="60"/>
      <c r="AB83" s="49"/>
      <c r="AC83" s="18"/>
      <c r="AD83" s="46"/>
      <c r="AE83" s="14"/>
    </row>
    <row r="84">
      <c r="A84" s="160"/>
      <c r="B84" s="162"/>
      <c r="C84" s="163"/>
      <c r="D84" s="37"/>
      <c r="E84" s="37"/>
      <c r="F84" s="37"/>
      <c r="G84" s="19"/>
      <c r="H84" s="19"/>
      <c r="I84" s="19"/>
      <c r="J84" s="19"/>
      <c r="K84" s="19"/>
      <c r="L84" s="49"/>
      <c r="M84" s="45"/>
      <c r="N84" s="45"/>
      <c r="O84" s="19"/>
      <c r="P84" s="19"/>
      <c r="Q84" s="52"/>
      <c r="R84" s="52"/>
      <c r="S84" s="19"/>
      <c r="T84" s="52"/>
      <c r="U84" s="19"/>
      <c r="V84" s="60"/>
      <c r="W84" s="60"/>
      <c r="X84" s="49"/>
      <c r="Y84" s="19"/>
      <c r="Z84" s="49"/>
      <c r="AA84" s="49"/>
      <c r="AB84" s="49"/>
      <c r="AC84" s="18"/>
      <c r="AD84" s="46"/>
      <c r="AE84" s="14"/>
    </row>
    <row r="85">
      <c r="A85" s="160"/>
      <c r="B85" s="162"/>
      <c r="C85" s="163"/>
      <c r="D85" s="37"/>
      <c r="E85" s="37"/>
      <c r="F85" s="37"/>
      <c r="G85" s="19"/>
      <c r="H85" s="19"/>
      <c r="I85" s="19"/>
      <c r="J85" s="19"/>
      <c r="K85" s="19"/>
      <c r="L85" s="49"/>
      <c r="M85" s="45"/>
      <c r="N85" s="45"/>
      <c r="O85" s="19"/>
      <c r="P85" s="19"/>
      <c r="Q85" s="52"/>
      <c r="R85" s="52"/>
      <c r="S85" s="19"/>
      <c r="T85" s="52"/>
      <c r="U85" s="19"/>
      <c r="V85" s="60"/>
      <c r="W85" s="60"/>
      <c r="X85" s="19"/>
      <c r="Y85" s="19"/>
      <c r="Z85" s="49"/>
      <c r="AA85" s="61"/>
      <c r="AB85" s="49"/>
      <c r="AC85" s="18"/>
      <c r="AD85" s="46"/>
      <c r="AE85" s="14"/>
    </row>
    <row r="86">
      <c r="A86" s="160"/>
      <c r="B86" s="162"/>
      <c r="C86" s="163"/>
      <c r="D86" s="37"/>
      <c r="E86" s="37"/>
      <c r="F86" s="37"/>
      <c r="G86" s="19"/>
      <c r="H86" s="19"/>
      <c r="I86" s="19"/>
      <c r="J86" s="19"/>
      <c r="K86" s="19"/>
      <c r="L86" s="49"/>
      <c r="M86" s="45"/>
      <c r="N86" s="45"/>
      <c r="O86" s="19"/>
      <c r="P86" s="19"/>
      <c r="Q86" s="52"/>
      <c r="R86" s="52"/>
      <c r="S86" s="19"/>
      <c r="T86" s="52"/>
      <c r="U86" s="19"/>
      <c r="V86" s="60"/>
      <c r="W86" s="60"/>
      <c r="X86" s="19"/>
      <c r="Y86" s="19"/>
      <c r="Z86" s="49"/>
      <c r="AA86" s="61"/>
      <c r="AB86" s="49"/>
      <c r="AC86" s="18"/>
      <c r="AD86" s="46"/>
      <c r="AE86" s="14"/>
    </row>
    <row r="87">
      <c r="A87" s="160"/>
      <c r="B87" s="162"/>
      <c r="C87" s="163"/>
      <c r="D87" s="37"/>
      <c r="E87" s="37"/>
      <c r="F87" s="37"/>
      <c r="G87" s="215"/>
      <c r="H87" s="215"/>
      <c r="I87" s="215"/>
      <c r="J87" s="215"/>
      <c r="K87" s="215"/>
      <c r="L87" s="216"/>
      <c r="M87" s="217"/>
      <c r="N87" s="217"/>
      <c r="O87" s="215"/>
      <c r="P87" s="215"/>
      <c r="Q87" s="218"/>
      <c r="R87" s="218"/>
      <c r="S87" s="215"/>
      <c r="T87" s="218"/>
      <c r="U87" s="215"/>
      <c r="V87" s="219"/>
      <c r="W87" s="219"/>
      <c r="X87" s="215"/>
      <c r="Y87" s="215"/>
      <c r="Z87" s="215"/>
      <c r="AA87" s="220"/>
      <c r="AB87" s="216"/>
      <c r="AC87" s="18"/>
      <c r="AD87" s="46"/>
      <c r="AE87" s="14"/>
    </row>
    <row r="88">
      <c r="A88" s="160"/>
      <c r="B88" s="162"/>
      <c r="C88" s="163"/>
      <c r="D88" s="37"/>
      <c r="E88" s="37"/>
      <c r="F88" s="37"/>
      <c r="G88" s="215"/>
      <c r="H88" s="215"/>
      <c r="I88" s="215"/>
      <c r="J88" s="215"/>
      <c r="K88" s="215"/>
      <c r="L88" s="216"/>
      <c r="M88" s="217"/>
      <c r="N88" s="217"/>
      <c r="O88" s="215"/>
      <c r="P88" s="215"/>
      <c r="Q88" s="218"/>
      <c r="R88" s="218"/>
      <c r="S88" s="215"/>
      <c r="T88" s="218"/>
      <c r="U88" s="215"/>
      <c r="V88" s="219"/>
      <c r="W88" s="219"/>
      <c r="X88" s="215"/>
      <c r="Y88" s="215"/>
      <c r="Z88" s="215"/>
      <c r="AA88" s="220"/>
      <c r="AB88" s="216"/>
      <c r="AC88" s="18"/>
      <c r="AD88" s="46"/>
      <c r="AE88" s="14"/>
    </row>
    <row r="89">
      <c r="A89" s="160"/>
      <c r="B89" s="162"/>
      <c r="C89" s="163"/>
      <c r="D89" s="37"/>
      <c r="E89" s="37"/>
      <c r="F89" s="37"/>
      <c r="G89" s="215"/>
      <c r="H89" s="215"/>
      <c r="I89" s="215"/>
      <c r="J89" s="215"/>
      <c r="K89" s="215"/>
      <c r="L89" s="216"/>
      <c r="M89" s="217"/>
      <c r="N89" s="217"/>
      <c r="O89" s="215"/>
      <c r="P89" s="215"/>
      <c r="Q89" s="218"/>
      <c r="R89" s="218"/>
      <c r="S89" s="215"/>
      <c r="T89" s="218"/>
      <c r="U89" s="215"/>
      <c r="V89" s="219"/>
      <c r="W89" s="219"/>
      <c r="X89" s="215"/>
      <c r="Y89" s="215"/>
      <c r="Z89" s="216"/>
      <c r="AA89" s="216"/>
      <c r="AB89" s="216"/>
      <c r="AC89" s="18"/>
      <c r="AD89" s="46"/>
      <c r="AE89" s="14"/>
    </row>
    <row r="90">
      <c r="A90" s="160"/>
      <c r="B90" s="162"/>
      <c r="C90" s="163"/>
      <c r="D90" s="37"/>
      <c r="E90" s="37"/>
      <c r="F90" s="37"/>
      <c r="G90" s="215"/>
      <c r="H90" s="215"/>
      <c r="I90" s="215"/>
      <c r="J90" s="215"/>
      <c r="K90" s="215"/>
      <c r="L90" s="216"/>
      <c r="M90" s="217"/>
      <c r="N90" s="217"/>
      <c r="O90" s="215"/>
      <c r="P90" s="215"/>
      <c r="Q90" s="218"/>
      <c r="R90" s="218"/>
      <c r="S90" s="215"/>
      <c r="T90" s="218"/>
      <c r="U90" s="215"/>
      <c r="V90" s="219"/>
      <c r="W90" s="219"/>
      <c r="X90" s="215"/>
      <c r="Y90" s="215"/>
      <c r="Z90" s="215"/>
      <c r="AA90" s="220"/>
      <c r="AB90" s="216"/>
      <c r="AC90" s="18"/>
      <c r="AD90" s="46"/>
      <c r="AE90" s="14"/>
    </row>
    <row r="91">
      <c r="A91" s="160"/>
      <c r="B91" s="162"/>
      <c r="C91" s="163"/>
      <c r="D91" s="37"/>
      <c r="E91" s="37"/>
      <c r="F91" s="37"/>
      <c r="G91" s="215"/>
      <c r="H91" s="215"/>
      <c r="I91" s="215"/>
      <c r="J91" s="215"/>
      <c r="K91" s="215"/>
      <c r="L91" s="216"/>
      <c r="M91" s="217"/>
      <c r="N91" s="217"/>
      <c r="O91" s="215"/>
      <c r="P91" s="215"/>
      <c r="Q91" s="218"/>
      <c r="R91" s="218"/>
      <c r="S91" s="215"/>
      <c r="T91" s="218"/>
      <c r="U91" s="215"/>
      <c r="V91" s="219"/>
      <c r="W91" s="219"/>
      <c r="X91" s="215"/>
      <c r="Y91" s="215"/>
      <c r="Z91" s="216"/>
      <c r="AA91" s="216"/>
      <c r="AB91" s="216"/>
      <c r="AC91" s="18"/>
      <c r="AD91" s="46"/>
      <c r="AE91" s="14"/>
    </row>
    <row r="92">
      <c r="A92" s="160"/>
      <c r="B92" s="162"/>
      <c r="C92" s="163"/>
      <c r="D92" s="37"/>
      <c r="E92" s="37"/>
      <c r="F92" s="37"/>
      <c r="G92" s="215"/>
      <c r="H92" s="215"/>
      <c r="I92" s="215"/>
      <c r="J92" s="215"/>
      <c r="K92" s="215"/>
      <c r="L92" s="216"/>
      <c r="M92" s="217"/>
      <c r="N92" s="217"/>
      <c r="O92" s="215"/>
      <c r="P92" s="215"/>
      <c r="Q92" s="218"/>
      <c r="R92" s="218"/>
      <c r="S92" s="215"/>
      <c r="T92" s="218"/>
      <c r="U92" s="215"/>
      <c r="V92" s="219"/>
      <c r="W92" s="219"/>
      <c r="X92" s="215"/>
      <c r="Y92" s="215"/>
      <c r="Z92" s="216"/>
      <c r="AA92" s="216"/>
      <c r="AB92" s="216"/>
      <c r="AC92" s="18"/>
      <c r="AD92" s="46"/>
      <c r="AE92" s="14"/>
    </row>
    <row r="93">
      <c r="A93" s="160"/>
      <c r="B93" s="162"/>
      <c r="C93" s="163"/>
      <c r="D93" s="37"/>
      <c r="E93" s="37"/>
      <c r="F93" s="37"/>
      <c r="G93" s="215"/>
      <c r="H93" s="215"/>
      <c r="I93" s="215"/>
      <c r="J93" s="215"/>
      <c r="K93" s="215"/>
      <c r="L93" s="216"/>
      <c r="M93" s="217"/>
      <c r="N93" s="217"/>
      <c r="O93" s="215"/>
      <c r="P93" s="215"/>
      <c r="Q93" s="218"/>
      <c r="R93" s="218"/>
      <c r="S93" s="215"/>
      <c r="T93" s="218"/>
      <c r="U93" s="215"/>
      <c r="V93" s="219"/>
      <c r="W93" s="219"/>
      <c r="X93" s="215"/>
      <c r="Y93" s="215"/>
      <c r="Z93" s="216"/>
      <c r="AA93" s="216"/>
      <c r="AB93" s="216"/>
      <c r="AC93" s="18"/>
      <c r="AD93" s="46"/>
      <c r="AE93" s="14"/>
    </row>
    <row r="94">
      <c r="A94" s="160"/>
      <c r="B94" s="162"/>
      <c r="C94" s="163"/>
      <c r="D94" s="37"/>
      <c r="E94" s="37"/>
      <c r="F94" s="37"/>
      <c r="G94" s="215"/>
      <c r="H94" s="215"/>
      <c r="I94" s="215"/>
      <c r="J94" s="215"/>
      <c r="K94" s="215"/>
      <c r="L94" s="216"/>
      <c r="M94" s="217"/>
      <c r="N94" s="217"/>
      <c r="O94" s="215"/>
      <c r="P94" s="215"/>
      <c r="Q94" s="218"/>
      <c r="R94" s="218"/>
      <c r="S94" s="215"/>
      <c r="T94" s="218"/>
      <c r="U94" s="215"/>
      <c r="V94" s="219"/>
      <c r="W94" s="219"/>
      <c r="X94" s="215"/>
      <c r="Y94" s="215"/>
      <c r="Z94" s="216"/>
      <c r="AA94" s="216"/>
      <c r="AB94" s="216"/>
      <c r="AC94" s="18"/>
      <c r="AD94" s="46"/>
      <c r="AE94" s="14"/>
    </row>
    <row r="95">
      <c r="A95" s="160"/>
      <c r="B95" s="162"/>
      <c r="C95" s="163"/>
      <c r="D95" s="37"/>
      <c r="E95" s="37"/>
      <c r="F95" s="37"/>
      <c r="G95" s="215"/>
      <c r="H95" s="215"/>
      <c r="I95" s="215"/>
      <c r="J95" s="215"/>
      <c r="K95" s="215"/>
      <c r="L95" s="216"/>
      <c r="M95" s="217"/>
      <c r="N95" s="217"/>
      <c r="O95" s="215"/>
      <c r="P95" s="215"/>
      <c r="Q95" s="218"/>
      <c r="R95" s="218"/>
      <c r="S95" s="215"/>
      <c r="T95" s="218"/>
      <c r="U95" s="215"/>
      <c r="V95" s="219"/>
      <c r="W95" s="219"/>
      <c r="X95" s="215"/>
      <c r="Y95" s="215"/>
      <c r="Z95" s="215"/>
      <c r="AA95" s="220"/>
      <c r="AB95" s="216"/>
      <c r="AC95" s="18"/>
      <c r="AD95" s="46"/>
      <c r="AE95" s="14"/>
    </row>
    <row r="96">
      <c r="A96" s="160"/>
      <c r="B96" s="162"/>
      <c r="C96" s="163"/>
      <c r="D96" s="37"/>
      <c r="E96" s="37"/>
      <c r="F96" s="37"/>
      <c r="G96" s="215"/>
      <c r="H96" s="215"/>
      <c r="I96" s="215"/>
      <c r="J96" s="215"/>
      <c r="K96" s="215"/>
      <c r="L96" s="216"/>
      <c r="M96" s="217"/>
      <c r="N96" s="217"/>
      <c r="O96" s="215"/>
      <c r="P96" s="215"/>
      <c r="Q96" s="218"/>
      <c r="R96" s="218"/>
      <c r="S96" s="215"/>
      <c r="T96" s="218"/>
      <c r="U96" s="215"/>
      <c r="V96" s="219"/>
      <c r="W96" s="219"/>
      <c r="X96" s="215"/>
      <c r="Y96" s="215"/>
      <c r="Z96" s="215"/>
      <c r="AA96" s="220"/>
      <c r="AB96" s="216"/>
      <c r="AC96" s="18"/>
      <c r="AD96" s="46"/>
      <c r="AE96" s="14"/>
    </row>
    <row r="97">
      <c r="A97" s="160"/>
      <c r="B97" s="162"/>
      <c r="C97" s="163"/>
      <c r="D97" s="37"/>
      <c r="E97" s="37"/>
      <c r="F97" s="37"/>
      <c r="G97" s="215"/>
      <c r="H97" s="215"/>
      <c r="I97" s="215"/>
      <c r="J97" s="215"/>
      <c r="K97" s="215"/>
      <c r="L97" s="216"/>
      <c r="M97" s="217"/>
      <c r="N97" s="217"/>
      <c r="O97" s="215"/>
      <c r="P97" s="215"/>
      <c r="Q97" s="218"/>
      <c r="R97" s="218"/>
      <c r="S97" s="215"/>
      <c r="T97" s="218"/>
      <c r="U97" s="215"/>
      <c r="V97" s="219"/>
      <c r="W97" s="219"/>
      <c r="X97" s="215"/>
      <c r="Y97" s="215"/>
      <c r="Z97" s="216"/>
      <c r="AA97" s="216"/>
      <c r="AB97" s="216"/>
      <c r="AC97" s="18"/>
      <c r="AD97" s="46"/>
      <c r="AE97" s="14"/>
    </row>
    <row r="98">
      <c r="A98" s="160"/>
      <c r="B98" s="162"/>
      <c r="C98" s="163"/>
      <c r="D98" s="37"/>
      <c r="E98" s="37"/>
      <c r="F98" s="37"/>
      <c r="G98" s="215"/>
      <c r="H98" s="215"/>
      <c r="I98" s="215"/>
      <c r="J98" s="215"/>
      <c r="K98" s="215"/>
      <c r="L98" s="216"/>
      <c r="M98" s="217"/>
      <c r="N98" s="217"/>
      <c r="O98" s="215"/>
      <c r="P98" s="215"/>
      <c r="Q98" s="218"/>
      <c r="R98" s="218"/>
      <c r="S98" s="215"/>
      <c r="T98" s="218"/>
      <c r="U98" s="215"/>
      <c r="V98" s="219"/>
      <c r="W98" s="219"/>
      <c r="X98" s="215"/>
      <c r="Y98" s="215"/>
      <c r="Z98" s="216"/>
      <c r="AA98" s="216"/>
      <c r="AB98" s="216"/>
      <c r="AC98" s="18"/>
      <c r="AD98" s="46"/>
      <c r="AE98" s="14"/>
    </row>
    <row r="99">
      <c r="A99" s="160"/>
      <c r="B99" s="162"/>
      <c r="C99" s="163"/>
      <c r="D99" s="37"/>
      <c r="E99" s="37"/>
      <c r="F99" s="37"/>
      <c r="G99" s="215"/>
      <c r="H99" s="215"/>
      <c r="I99" s="215"/>
      <c r="J99" s="215"/>
      <c r="K99" s="215"/>
      <c r="L99" s="216"/>
      <c r="M99" s="217"/>
      <c r="N99" s="217"/>
      <c r="O99" s="215"/>
      <c r="P99" s="215"/>
      <c r="Q99" s="218"/>
      <c r="R99" s="218"/>
      <c r="S99" s="215"/>
      <c r="T99" s="218"/>
      <c r="U99" s="215"/>
      <c r="V99" s="219"/>
      <c r="W99" s="219"/>
      <c r="X99" s="215"/>
      <c r="Y99" s="215"/>
      <c r="Z99" s="215"/>
      <c r="AA99" s="220"/>
      <c r="AB99" s="216"/>
      <c r="AC99" s="18"/>
      <c r="AD99" s="46"/>
      <c r="AE99" s="14"/>
    </row>
    <row r="100">
      <c r="A100" s="160"/>
      <c r="B100" s="162"/>
      <c r="C100" s="163"/>
      <c r="D100" s="37"/>
      <c r="E100" s="37"/>
      <c r="F100" s="37"/>
      <c r="G100" s="215"/>
      <c r="H100" s="215"/>
      <c r="I100" s="215"/>
      <c r="J100" s="215"/>
      <c r="K100" s="215"/>
      <c r="L100" s="216"/>
      <c r="M100" s="217"/>
      <c r="N100" s="217"/>
      <c r="O100" s="215"/>
      <c r="P100" s="215"/>
      <c r="Q100" s="218"/>
      <c r="R100" s="218"/>
      <c r="S100" s="215"/>
      <c r="T100" s="218"/>
      <c r="U100" s="215"/>
      <c r="V100" s="219"/>
      <c r="W100" s="219"/>
      <c r="X100" s="215"/>
      <c r="Y100" s="215"/>
      <c r="Z100" s="215"/>
      <c r="AA100" s="220"/>
      <c r="AB100" s="216"/>
      <c r="AC100" s="18"/>
      <c r="AD100" s="46"/>
      <c r="AE100" s="14"/>
    </row>
    <row r="101">
      <c r="A101" s="160"/>
      <c r="B101" s="162"/>
      <c r="C101" s="163"/>
      <c r="D101" s="37"/>
      <c r="E101" s="37"/>
      <c r="F101" s="37"/>
      <c r="G101" s="215"/>
      <c r="H101" s="215"/>
      <c r="I101" s="215"/>
      <c r="J101" s="215"/>
      <c r="K101" s="215"/>
      <c r="L101" s="216"/>
      <c r="M101" s="217"/>
      <c r="N101" s="217"/>
      <c r="O101" s="215"/>
      <c r="P101" s="215"/>
      <c r="Q101" s="218"/>
      <c r="R101" s="218"/>
      <c r="S101" s="215"/>
      <c r="T101" s="218"/>
      <c r="U101" s="215"/>
      <c r="V101" s="219"/>
      <c r="W101" s="219"/>
      <c r="X101" s="215"/>
      <c r="Y101" s="215"/>
      <c r="Z101" s="216"/>
      <c r="AA101" s="216"/>
      <c r="AB101" s="216"/>
      <c r="AC101" s="18"/>
      <c r="AD101" s="46"/>
      <c r="AE101" s="14"/>
    </row>
    <row r="102">
      <c r="A102" s="160"/>
      <c r="B102" s="162"/>
      <c r="C102" s="163"/>
      <c r="D102" s="37"/>
      <c r="E102" s="37"/>
      <c r="F102" s="37"/>
      <c r="G102" s="215"/>
      <c r="H102" s="215"/>
      <c r="I102" s="215"/>
      <c r="J102" s="215"/>
      <c r="K102" s="215"/>
      <c r="L102" s="216"/>
      <c r="M102" s="217"/>
      <c r="N102" s="217"/>
      <c r="O102" s="215"/>
      <c r="P102" s="215"/>
      <c r="Q102" s="218"/>
      <c r="R102" s="218"/>
      <c r="S102" s="215"/>
      <c r="T102" s="218"/>
      <c r="U102" s="215"/>
      <c r="V102" s="219"/>
      <c r="W102" s="219"/>
      <c r="X102" s="215"/>
      <c r="Y102" s="215"/>
      <c r="Z102" s="216"/>
      <c r="AA102" s="216"/>
      <c r="AB102" s="216"/>
      <c r="AC102" s="18"/>
      <c r="AD102" s="46"/>
      <c r="AE102" s="14"/>
    </row>
    <row r="103">
      <c r="A103" s="160"/>
      <c r="B103" s="162"/>
      <c r="C103" s="163"/>
      <c r="D103" s="37"/>
      <c r="E103" s="37"/>
      <c r="F103" s="37"/>
      <c r="G103" s="215"/>
      <c r="H103" s="215"/>
      <c r="I103" s="215"/>
      <c r="J103" s="215"/>
      <c r="K103" s="215"/>
      <c r="L103" s="216"/>
      <c r="M103" s="217"/>
      <c r="N103" s="217"/>
      <c r="O103" s="215"/>
      <c r="P103" s="215"/>
      <c r="Q103" s="218"/>
      <c r="R103" s="218"/>
      <c r="S103" s="215"/>
      <c r="T103" s="218"/>
      <c r="U103" s="215"/>
      <c r="V103" s="219"/>
      <c r="W103" s="219"/>
      <c r="X103" s="215"/>
      <c r="Y103" s="215"/>
      <c r="Z103" s="215"/>
      <c r="AA103" s="220"/>
      <c r="AB103" s="216"/>
      <c r="AC103" s="18"/>
      <c r="AD103" s="46"/>
      <c r="AE103" s="14"/>
    </row>
    <row r="104">
      <c r="A104" s="160"/>
      <c r="B104" s="162"/>
      <c r="C104" s="163"/>
      <c r="D104" s="37"/>
      <c r="E104" s="37"/>
      <c r="F104" s="37"/>
      <c r="G104" s="215"/>
      <c r="H104" s="215"/>
      <c r="I104" s="215"/>
      <c r="J104" s="215"/>
      <c r="K104" s="215"/>
      <c r="L104" s="216"/>
      <c r="M104" s="217"/>
      <c r="N104" s="217"/>
      <c r="O104" s="215"/>
      <c r="P104" s="215"/>
      <c r="Q104" s="218"/>
      <c r="R104" s="218"/>
      <c r="S104" s="215"/>
      <c r="T104" s="218"/>
      <c r="U104" s="215"/>
      <c r="V104" s="219"/>
      <c r="W104" s="219"/>
      <c r="X104" s="215"/>
      <c r="Y104" s="215"/>
      <c r="Z104" s="215"/>
      <c r="AA104" s="220"/>
      <c r="AB104" s="216"/>
      <c r="AC104" s="18"/>
      <c r="AD104" s="46"/>
      <c r="AE104" s="14"/>
    </row>
    <row r="105">
      <c r="A105" s="160"/>
      <c r="B105" s="162"/>
      <c r="C105" s="163"/>
      <c r="D105" s="37"/>
      <c r="E105" s="37"/>
      <c r="F105" s="37"/>
      <c r="G105" s="215"/>
      <c r="H105" s="215"/>
      <c r="I105" s="215"/>
      <c r="J105" s="215"/>
      <c r="K105" s="215"/>
      <c r="L105" s="216"/>
      <c r="M105" s="217"/>
      <c r="N105" s="217"/>
      <c r="O105" s="215"/>
      <c r="P105" s="215"/>
      <c r="Q105" s="218"/>
      <c r="R105" s="218"/>
      <c r="S105" s="215"/>
      <c r="T105" s="218"/>
      <c r="U105" s="215"/>
      <c r="V105" s="219"/>
      <c r="W105" s="219"/>
      <c r="X105" s="215"/>
      <c r="Y105" s="215"/>
      <c r="Z105" s="216"/>
      <c r="AA105" s="216"/>
      <c r="AB105" s="216"/>
      <c r="AC105" s="18"/>
      <c r="AD105" s="46"/>
      <c r="AE105" s="14"/>
    </row>
    <row r="106">
      <c r="A106" s="160"/>
      <c r="B106" s="162"/>
      <c r="C106" s="163"/>
      <c r="D106" s="37"/>
      <c r="E106" s="37"/>
      <c r="F106" s="37"/>
      <c r="G106" s="215"/>
      <c r="H106" s="215"/>
      <c r="I106" s="215"/>
      <c r="J106" s="215"/>
      <c r="K106" s="215"/>
      <c r="L106" s="216"/>
      <c r="M106" s="217"/>
      <c r="N106" s="217"/>
      <c r="O106" s="215"/>
      <c r="P106" s="215"/>
      <c r="Q106" s="218"/>
      <c r="R106" s="218"/>
      <c r="S106" s="215"/>
      <c r="T106" s="218"/>
      <c r="U106" s="215"/>
      <c r="V106" s="219"/>
      <c r="W106" s="219"/>
      <c r="X106" s="215"/>
      <c r="Y106" s="215"/>
      <c r="Z106" s="215"/>
      <c r="AA106" s="220"/>
      <c r="AB106" s="216"/>
      <c r="AC106" s="18"/>
      <c r="AD106" s="46"/>
      <c r="AE106" s="14"/>
    </row>
    <row r="107">
      <c r="A107" s="160"/>
      <c r="B107" s="162"/>
      <c r="C107" s="163"/>
      <c r="D107" s="37"/>
      <c r="E107" s="37"/>
      <c r="F107" s="37"/>
      <c r="G107" s="215"/>
      <c r="H107" s="215"/>
      <c r="I107" s="215"/>
      <c r="J107" s="215"/>
      <c r="K107" s="215"/>
      <c r="L107" s="216"/>
      <c r="M107" s="217"/>
      <c r="N107" s="217"/>
      <c r="O107" s="215"/>
      <c r="P107" s="215"/>
      <c r="Q107" s="218"/>
      <c r="R107" s="218"/>
      <c r="S107" s="215"/>
      <c r="T107" s="218"/>
      <c r="U107" s="215"/>
      <c r="V107" s="219"/>
      <c r="W107" s="219"/>
      <c r="X107" s="215"/>
      <c r="Y107" s="215"/>
      <c r="Z107" s="216"/>
      <c r="AA107" s="216"/>
      <c r="AB107" s="216"/>
      <c r="AC107" s="18"/>
      <c r="AD107" s="46"/>
      <c r="AE107" s="14"/>
    </row>
    <row r="108">
      <c r="A108" s="160"/>
      <c r="B108" s="162"/>
      <c r="C108" s="163"/>
      <c r="D108" s="37"/>
      <c r="E108" s="37"/>
      <c r="F108" s="37"/>
      <c r="G108" s="215"/>
      <c r="H108" s="215"/>
      <c r="I108" s="215"/>
      <c r="J108" s="215"/>
      <c r="K108" s="215"/>
      <c r="L108" s="216"/>
      <c r="M108" s="217"/>
      <c r="N108" s="217"/>
      <c r="O108" s="215"/>
      <c r="P108" s="215"/>
      <c r="Q108" s="218"/>
      <c r="R108" s="218"/>
      <c r="S108" s="215"/>
      <c r="T108" s="218"/>
      <c r="U108" s="215"/>
      <c r="V108" s="219"/>
      <c r="W108" s="219"/>
      <c r="X108" s="215"/>
      <c r="Y108" s="215"/>
      <c r="Z108" s="215"/>
      <c r="AA108" s="220"/>
      <c r="AB108" s="216"/>
      <c r="AC108" s="18"/>
      <c r="AD108" s="46"/>
      <c r="AE108" s="14"/>
    </row>
    <row r="109">
      <c r="A109" s="160"/>
      <c r="B109" s="162"/>
      <c r="C109" s="163"/>
      <c r="D109" s="37"/>
      <c r="E109" s="37"/>
      <c r="F109" s="37"/>
      <c r="G109" s="215"/>
      <c r="H109" s="215"/>
      <c r="I109" s="215"/>
      <c r="J109" s="215"/>
      <c r="K109" s="215"/>
      <c r="L109" s="216"/>
      <c r="M109" s="217"/>
      <c r="N109" s="217"/>
      <c r="O109" s="215"/>
      <c r="P109" s="215"/>
      <c r="Q109" s="218"/>
      <c r="R109" s="218"/>
      <c r="S109" s="215"/>
      <c r="T109" s="218"/>
      <c r="U109" s="215"/>
      <c r="V109" s="219"/>
      <c r="W109" s="219"/>
      <c r="X109" s="215"/>
      <c r="Y109" s="215"/>
      <c r="Z109" s="216"/>
      <c r="AA109" s="216"/>
      <c r="AB109" s="216"/>
      <c r="AC109" s="18"/>
      <c r="AD109" s="46"/>
      <c r="AE109" s="14"/>
    </row>
    <row r="110">
      <c r="A110" s="160"/>
      <c r="B110" s="162"/>
      <c r="C110" s="163"/>
      <c r="D110" s="37"/>
      <c r="E110" s="37"/>
      <c r="F110" s="37"/>
      <c r="G110" s="215"/>
      <c r="H110" s="215"/>
      <c r="I110" s="215"/>
      <c r="J110" s="215"/>
      <c r="K110" s="215"/>
      <c r="L110" s="216"/>
      <c r="M110" s="217"/>
      <c r="N110" s="217"/>
      <c r="O110" s="215"/>
      <c r="P110" s="215"/>
      <c r="Q110" s="218"/>
      <c r="R110" s="218"/>
      <c r="S110" s="215"/>
      <c r="T110" s="218"/>
      <c r="U110" s="215"/>
      <c r="V110" s="219"/>
      <c r="W110" s="219"/>
      <c r="X110" s="215"/>
      <c r="Y110" s="215"/>
      <c r="Z110" s="216"/>
      <c r="AA110" s="216"/>
      <c r="AB110" s="216"/>
      <c r="AC110" s="18"/>
      <c r="AD110" s="46"/>
      <c r="AE110" s="14"/>
    </row>
    <row r="111">
      <c r="A111" s="160"/>
      <c r="B111" s="162"/>
      <c r="C111" s="163"/>
      <c r="D111" s="37"/>
      <c r="E111" s="37"/>
      <c r="F111" s="37"/>
      <c r="G111" s="215"/>
      <c r="H111" s="215"/>
      <c r="I111" s="215"/>
      <c r="J111" s="215"/>
      <c r="K111" s="215"/>
      <c r="L111" s="216"/>
      <c r="M111" s="217"/>
      <c r="N111" s="217"/>
      <c r="O111" s="215"/>
      <c r="P111" s="215"/>
      <c r="Q111" s="218"/>
      <c r="R111" s="218"/>
      <c r="S111" s="215"/>
      <c r="T111" s="218"/>
      <c r="U111" s="215"/>
      <c r="V111" s="219"/>
      <c r="W111" s="219"/>
      <c r="X111" s="215"/>
      <c r="Y111" s="215"/>
      <c r="Z111" s="216"/>
      <c r="AA111" s="216"/>
      <c r="AB111" s="216"/>
      <c r="AC111" s="18"/>
      <c r="AD111" s="46"/>
      <c r="AE111" s="14"/>
    </row>
    <row r="112">
      <c r="A112" s="160"/>
      <c r="B112" s="162"/>
      <c r="C112" s="163"/>
      <c r="D112" s="37"/>
      <c r="E112" s="37"/>
      <c r="F112" s="37"/>
      <c r="G112" s="215"/>
      <c r="H112" s="215"/>
      <c r="I112" s="215"/>
      <c r="J112" s="215"/>
      <c r="K112" s="215"/>
      <c r="L112" s="216"/>
      <c r="M112" s="217"/>
      <c r="N112" s="217"/>
      <c r="O112" s="215"/>
      <c r="P112" s="215"/>
      <c r="Q112" s="218"/>
      <c r="R112" s="218"/>
      <c r="S112" s="215"/>
      <c r="T112" s="218"/>
      <c r="U112" s="215"/>
      <c r="V112" s="219"/>
      <c r="W112" s="219"/>
      <c r="X112" s="215"/>
      <c r="Y112" s="215"/>
      <c r="Z112" s="216"/>
      <c r="AA112" s="216"/>
      <c r="AB112" s="216"/>
      <c r="AC112" s="18"/>
      <c r="AD112" s="46"/>
      <c r="AE112" s="14"/>
    </row>
    <row r="113">
      <c r="A113" s="160"/>
      <c r="B113" s="162"/>
      <c r="C113" s="163"/>
      <c r="D113" s="37"/>
      <c r="E113" s="37"/>
      <c r="F113" s="37"/>
      <c r="G113" s="215"/>
      <c r="H113" s="215"/>
      <c r="I113" s="215"/>
      <c r="J113" s="215"/>
      <c r="K113" s="215"/>
      <c r="L113" s="216"/>
      <c r="M113" s="217"/>
      <c r="N113" s="217"/>
      <c r="O113" s="215"/>
      <c r="P113" s="215"/>
      <c r="Q113" s="218"/>
      <c r="R113" s="218"/>
      <c r="S113" s="215"/>
      <c r="T113" s="218"/>
      <c r="U113" s="215"/>
      <c r="V113" s="219"/>
      <c r="W113" s="219"/>
      <c r="X113" s="215"/>
      <c r="Y113" s="215"/>
      <c r="Z113" s="216"/>
      <c r="AA113" s="216"/>
      <c r="AB113" s="216"/>
      <c r="AC113" s="18"/>
      <c r="AD113" s="46"/>
      <c r="AE113" s="14"/>
    </row>
    <row r="114">
      <c r="A114" s="160"/>
      <c r="B114" s="162"/>
      <c r="C114" s="163"/>
      <c r="D114" s="37"/>
      <c r="E114" s="37"/>
      <c r="F114" s="37"/>
      <c r="G114" s="215"/>
      <c r="H114" s="215"/>
      <c r="I114" s="215"/>
      <c r="J114" s="215"/>
      <c r="K114" s="215"/>
      <c r="L114" s="216"/>
      <c r="M114" s="217"/>
      <c r="N114" s="217"/>
      <c r="O114" s="215"/>
      <c r="P114" s="215"/>
      <c r="Q114" s="218"/>
      <c r="R114" s="218"/>
      <c r="S114" s="215"/>
      <c r="T114" s="218"/>
      <c r="U114" s="215"/>
      <c r="V114" s="219"/>
      <c r="W114" s="219"/>
      <c r="X114" s="215"/>
      <c r="Y114" s="215"/>
      <c r="Z114" s="216"/>
      <c r="AA114" s="216"/>
      <c r="AB114" s="216"/>
      <c r="AC114" s="18"/>
      <c r="AD114" s="46"/>
      <c r="AE114" s="14"/>
    </row>
    <row r="115">
      <c r="A115" s="160"/>
      <c r="B115" s="162"/>
      <c r="C115" s="163"/>
      <c r="D115" s="37"/>
      <c r="E115" s="37"/>
      <c r="F115" s="37"/>
      <c r="G115" s="215"/>
      <c r="H115" s="215"/>
      <c r="I115" s="215"/>
      <c r="J115" s="215"/>
      <c r="K115" s="215"/>
      <c r="L115" s="216"/>
      <c r="M115" s="217"/>
      <c r="N115" s="217"/>
      <c r="O115" s="215"/>
      <c r="P115" s="215"/>
      <c r="Q115" s="218"/>
      <c r="R115" s="218"/>
      <c r="S115" s="215"/>
      <c r="T115" s="218"/>
      <c r="U115" s="215"/>
      <c r="V115" s="219"/>
      <c r="W115" s="219"/>
      <c r="X115" s="215"/>
      <c r="Y115" s="215"/>
      <c r="Z115" s="215"/>
      <c r="AA115" s="220"/>
      <c r="AB115" s="216"/>
      <c r="AC115" s="18"/>
      <c r="AD115" s="46"/>
      <c r="AE115" s="14"/>
    </row>
    <row r="116">
      <c r="A116" s="160"/>
      <c r="B116" s="162"/>
      <c r="C116" s="163"/>
      <c r="D116" s="37"/>
      <c r="E116" s="37"/>
      <c r="F116" s="37"/>
      <c r="G116" s="215"/>
      <c r="H116" s="215"/>
      <c r="I116" s="215"/>
      <c r="J116" s="215"/>
      <c r="K116" s="215"/>
      <c r="L116" s="216"/>
      <c r="M116" s="217"/>
      <c r="N116" s="217"/>
      <c r="O116" s="215"/>
      <c r="P116" s="215"/>
      <c r="Q116" s="218"/>
      <c r="R116" s="218"/>
      <c r="S116" s="215"/>
      <c r="T116" s="218"/>
      <c r="U116" s="215"/>
      <c r="V116" s="219"/>
      <c r="W116" s="219"/>
      <c r="X116" s="215"/>
      <c r="Y116" s="215"/>
      <c r="Z116" s="215"/>
      <c r="AA116" s="220"/>
      <c r="AB116" s="216"/>
      <c r="AC116" s="18"/>
      <c r="AD116" s="46"/>
      <c r="AE116" s="14"/>
    </row>
    <row r="117">
      <c r="A117" s="160"/>
      <c r="B117" s="162"/>
      <c r="C117" s="163"/>
      <c r="D117" s="37"/>
      <c r="E117" s="37"/>
      <c r="F117" s="37"/>
      <c r="G117" s="215"/>
      <c r="H117" s="215"/>
      <c r="I117" s="215"/>
      <c r="J117" s="215"/>
      <c r="K117" s="215"/>
      <c r="L117" s="216"/>
      <c r="M117" s="217"/>
      <c r="N117" s="217"/>
      <c r="O117" s="215"/>
      <c r="P117" s="215"/>
      <c r="Q117" s="218"/>
      <c r="R117" s="218"/>
      <c r="S117" s="215"/>
      <c r="T117" s="218"/>
      <c r="U117" s="215"/>
      <c r="V117" s="219"/>
      <c r="W117" s="219"/>
      <c r="X117" s="215"/>
      <c r="Y117" s="215"/>
      <c r="Z117" s="215"/>
      <c r="AA117" s="220"/>
      <c r="AB117" s="216"/>
      <c r="AC117" s="18"/>
      <c r="AD117" s="46"/>
      <c r="AE117" s="14"/>
    </row>
    <row r="118">
      <c r="A118" s="160"/>
      <c r="B118" s="162"/>
      <c r="C118" s="163"/>
      <c r="D118" s="37"/>
      <c r="E118" s="37"/>
      <c r="F118" s="37"/>
      <c r="G118" s="215"/>
      <c r="H118" s="215"/>
      <c r="I118" s="215"/>
      <c r="J118" s="215"/>
      <c r="K118" s="215"/>
      <c r="L118" s="216"/>
      <c r="M118" s="217"/>
      <c r="N118" s="217"/>
      <c r="O118" s="215"/>
      <c r="P118" s="215"/>
      <c r="Q118" s="218"/>
      <c r="R118" s="218"/>
      <c r="S118" s="215"/>
      <c r="T118" s="218"/>
      <c r="U118" s="215"/>
      <c r="V118" s="219"/>
      <c r="W118" s="219"/>
      <c r="X118" s="215"/>
      <c r="Y118" s="215"/>
      <c r="Z118" s="216"/>
      <c r="AA118" s="216"/>
      <c r="AB118" s="216"/>
      <c r="AC118" s="18"/>
      <c r="AD118" s="46"/>
      <c r="AE118" s="14"/>
    </row>
    <row r="119">
      <c r="A119" s="160"/>
      <c r="B119" s="162"/>
      <c r="C119" s="163"/>
      <c r="D119" s="37"/>
      <c r="E119" s="37"/>
      <c r="F119" s="37"/>
      <c r="G119" s="215"/>
      <c r="H119" s="215"/>
      <c r="I119" s="215"/>
      <c r="J119" s="215"/>
      <c r="K119" s="215"/>
      <c r="L119" s="216"/>
      <c r="M119" s="217"/>
      <c r="N119" s="217"/>
      <c r="O119" s="215"/>
      <c r="P119" s="215"/>
      <c r="Q119" s="218"/>
      <c r="R119" s="218"/>
      <c r="S119" s="215"/>
      <c r="T119" s="218"/>
      <c r="U119" s="215"/>
      <c r="V119" s="219"/>
      <c r="W119" s="219"/>
      <c r="X119" s="215"/>
      <c r="Y119" s="215"/>
      <c r="Z119" s="216"/>
      <c r="AA119" s="216"/>
      <c r="AB119" s="216"/>
      <c r="AC119" s="18"/>
      <c r="AD119" s="46"/>
      <c r="AE119" s="14"/>
    </row>
    <row r="120">
      <c r="A120" s="160"/>
      <c r="B120" s="162"/>
      <c r="C120" s="163"/>
      <c r="D120" s="37"/>
      <c r="E120" s="37"/>
      <c r="F120" s="37"/>
      <c r="G120" s="215"/>
      <c r="H120" s="215"/>
      <c r="I120" s="215"/>
      <c r="J120" s="215"/>
      <c r="K120" s="215"/>
      <c r="L120" s="216"/>
      <c r="M120" s="217"/>
      <c r="N120" s="217"/>
      <c r="O120" s="215"/>
      <c r="P120" s="215"/>
      <c r="Q120" s="218"/>
      <c r="R120" s="218"/>
      <c r="S120" s="215"/>
      <c r="T120" s="218"/>
      <c r="U120" s="215"/>
      <c r="V120" s="219"/>
      <c r="W120" s="219"/>
      <c r="X120" s="215"/>
      <c r="Y120" s="215"/>
      <c r="Z120" s="216"/>
      <c r="AA120" s="216"/>
      <c r="AB120" s="216"/>
      <c r="AC120" s="18"/>
      <c r="AD120" s="46"/>
      <c r="AE120" s="14"/>
    </row>
    <row r="121">
      <c r="A121" s="160"/>
      <c r="B121" s="162"/>
      <c r="C121" s="163"/>
      <c r="D121" s="37"/>
      <c r="E121" s="37"/>
      <c r="F121" s="37"/>
      <c r="G121" s="215"/>
      <c r="H121" s="215"/>
      <c r="I121" s="215"/>
      <c r="J121" s="215"/>
      <c r="K121" s="215"/>
      <c r="L121" s="216"/>
      <c r="M121" s="217"/>
      <c r="N121" s="217"/>
      <c r="O121" s="215"/>
      <c r="P121" s="215"/>
      <c r="Q121" s="218"/>
      <c r="R121" s="218"/>
      <c r="S121" s="215"/>
      <c r="T121" s="218"/>
      <c r="U121" s="215"/>
      <c r="V121" s="219"/>
      <c r="W121" s="219"/>
      <c r="X121" s="215"/>
      <c r="Y121" s="215"/>
      <c r="Z121" s="215"/>
      <c r="AA121" s="220"/>
      <c r="AB121" s="216"/>
      <c r="AC121" s="18"/>
      <c r="AD121" s="46"/>
      <c r="AE121" s="14"/>
    </row>
    <row r="122">
      <c r="A122" s="160"/>
      <c r="B122" s="162"/>
      <c r="C122" s="163"/>
      <c r="D122" s="37"/>
      <c r="E122" s="37"/>
      <c r="F122" s="37"/>
      <c r="G122" s="215"/>
      <c r="H122" s="215"/>
      <c r="I122" s="215"/>
      <c r="J122" s="215"/>
      <c r="K122" s="215"/>
      <c r="L122" s="216"/>
      <c r="M122" s="217"/>
      <c r="N122" s="217"/>
      <c r="O122" s="215"/>
      <c r="P122" s="215"/>
      <c r="Q122" s="218"/>
      <c r="R122" s="218"/>
      <c r="S122" s="215"/>
      <c r="T122" s="218"/>
      <c r="U122" s="215"/>
      <c r="V122" s="219"/>
      <c r="W122" s="219"/>
      <c r="X122" s="215"/>
      <c r="Y122" s="215"/>
      <c r="Z122" s="215"/>
      <c r="AA122" s="220"/>
      <c r="AB122" s="216"/>
      <c r="AC122" s="18"/>
      <c r="AD122" s="46"/>
      <c r="AE122" s="14"/>
    </row>
    <row r="123">
      <c r="A123" s="160"/>
      <c r="B123" s="162"/>
      <c r="C123" s="163"/>
      <c r="D123" s="37"/>
      <c r="E123" s="37"/>
      <c r="F123" s="37"/>
      <c r="G123" s="215"/>
      <c r="H123" s="215"/>
      <c r="I123" s="215"/>
      <c r="J123" s="215"/>
      <c r="K123" s="215"/>
      <c r="L123" s="216"/>
      <c r="M123" s="217"/>
      <c r="N123" s="217"/>
      <c r="O123" s="215"/>
      <c r="P123" s="215"/>
      <c r="Q123" s="218"/>
      <c r="R123" s="218"/>
      <c r="S123" s="215"/>
      <c r="T123" s="218"/>
      <c r="U123" s="215"/>
      <c r="V123" s="219"/>
      <c r="W123" s="219"/>
      <c r="X123" s="215"/>
      <c r="Y123" s="215"/>
      <c r="Z123" s="216"/>
      <c r="AA123" s="216"/>
      <c r="AB123" s="216"/>
      <c r="AC123" s="18"/>
      <c r="AD123" s="46"/>
      <c r="AE123" s="14"/>
    </row>
    <row r="124">
      <c r="A124" s="160"/>
      <c r="B124" s="162"/>
      <c r="C124" s="163"/>
      <c r="D124" s="37"/>
      <c r="E124" s="37"/>
      <c r="F124" s="37"/>
      <c r="G124" s="215"/>
      <c r="H124" s="215"/>
      <c r="I124" s="215"/>
      <c r="J124" s="215"/>
      <c r="K124" s="215"/>
      <c r="L124" s="216"/>
      <c r="M124" s="217"/>
      <c r="N124" s="217"/>
      <c r="O124" s="215"/>
      <c r="P124" s="215"/>
      <c r="Q124" s="218"/>
      <c r="R124" s="218"/>
      <c r="S124" s="215"/>
      <c r="T124" s="218"/>
      <c r="U124" s="215"/>
      <c r="V124" s="219"/>
      <c r="W124" s="219"/>
      <c r="X124" s="215"/>
      <c r="Y124" s="215"/>
      <c r="Z124" s="216"/>
      <c r="AA124" s="219"/>
      <c r="AB124" s="216"/>
      <c r="AC124" s="18"/>
      <c r="AD124" s="46"/>
      <c r="AE124" s="14"/>
    </row>
    <row r="125">
      <c r="A125" s="160"/>
      <c r="B125" s="162"/>
      <c r="C125" s="163"/>
      <c r="D125" s="37"/>
      <c r="E125" s="37"/>
      <c r="F125" s="37"/>
      <c r="G125" s="215"/>
      <c r="H125" s="215"/>
      <c r="I125" s="215"/>
      <c r="J125" s="215"/>
      <c r="K125" s="215"/>
      <c r="L125" s="216"/>
      <c r="M125" s="217"/>
      <c r="N125" s="217"/>
      <c r="O125" s="215"/>
      <c r="P125" s="215"/>
      <c r="Q125" s="218"/>
      <c r="R125" s="218"/>
      <c r="S125" s="215"/>
      <c r="T125" s="218"/>
      <c r="U125" s="215"/>
      <c r="V125" s="219"/>
      <c r="W125" s="219"/>
      <c r="X125" s="216"/>
      <c r="Y125" s="215"/>
      <c r="Z125" s="216"/>
      <c r="AA125" s="216"/>
      <c r="AB125" s="216"/>
      <c r="AC125" s="18"/>
      <c r="AD125" s="46"/>
      <c r="AE125" s="14"/>
    </row>
    <row r="126">
      <c r="A126" s="160"/>
      <c r="B126" s="162"/>
      <c r="C126" s="163"/>
      <c r="D126" s="37"/>
      <c r="E126" s="37"/>
      <c r="F126" s="37"/>
      <c r="G126" s="215"/>
      <c r="H126" s="215"/>
      <c r="I126" s="215"/>
      <c r="J126" s="215"/>
      <c r="K126" s="215"/>
      <c r="L126" s="216"/>
      <c r="M126" s="217"/>
      <c r="N126" s="217"/>
      <c r="O126" s="215"/>
      <c r="P126" s="215"/>
      <c r="Q126" s="218"/>
      <c r="R126" s="218"/>
      <c r="S126" s="215"/>
      <c r="T126" s="218"/>
      <c r="U126" s="215"/>
      <c r="V126" s="219"/>
      <c r="W126" s="219"/>
      <c r="X126" s="215"/>
      <c r="Y126" s="215"/>
      <c r="Z126" s="215"/>
      <c r="AA126" s="220"/>
      <c r="AB126" s="216"/>
      <c r="AC126" s="18"/>
      <c r="AD126" s="46"/>
      <c r="AE126" s="14"/>
    </row>
    <row r="127">
      <c r="A127" s="160"/>
      <c r="B127" s="162"/>
      <c r="C127" s="163"/>
      <c r="D127" s="37"/>
      <c r="E127" s="37"/>
      <c r="F127" s="37"/>
      <c r="G127" s="215"/>
      <c r="H127" s="215"/>
      <c r="I127" s="215"/>
      <c r="J127" s="215"/>
      <c r="K127" s="215"/>
      <c r="L127" s="216"/>
      <c r="M127" s="217"/>
      <c r="N127" s="217"/>
      <c r="O127" s="215"/>
      <c r="P127" s="215"/>
      <c r="Q127" s="218"/>
      <c r="R127" s="218"/>
      <c r="S127" s="215"/>
      <c r="T127" s="218"/>
      <c r="U127" s="215"/>
      <c r="V127" s="219"/>
      <c r="W127" s="219"/>
      <c r="X127" s="215"/>
      <c r="Y127" s="215"/>
      <c r="Z127" s="215"/>
      <c r="AA127" s="220"/>
      <c r="AB127" s="216"/>
      <c r="AC127" s="18"/>
      <c r="AD127" s="46"/>
      <c r="AE127" s="14"/>
    </row>
    <row r="128">
      <c r="A128" s="160"/>
      <c r="B128" s="162"/>
      <c r="C128" s="163"/>
      <c r="D128" s="37"/>
      <c r="E128" s="37"/>
      <c r="F128" s="37"/>
      <c r="G128" s="215"/>
      <c r="H128" s="215"/>
      <c r="I128" s="215"/>
      <c r="J128" s="215"/>
      <c r="K128" s="215"/>
      <c r="L128" s="216"/>
      <c r="M128" s="217"/>
      <c r="N128" s="217"/>
      <c r="O128" s="215"/>
      <c r="P128" s="215"/>
      <c r="Q128" s="218"/>
      <c r="R128" s="218"/>
      <c r="S128" s="215"/>
      <c r="T128" s="218"/>
      <c r="U128" s="215"/>
      <c r="V128" s="219"/>
      <c r="W128" s="219"/>
      <c r="X128" s="215"/>
      <c r="Y128" s="215"/>
      <c r="Z128" s="216"/>
      <c r="AA128" s="216"/>
      <c r="AB128" s="216"/>
      <c r="AC128" s="18"/>
      <c r="AD128" s="46"/>
      <c r="AE128" s="14"/>
    </row>
    <row r="129">
      <c r="A129" s="160"/>
      <c r="B129" s="162"/>
      <c r="C129" s="163"/>
      <c r="D129" s="37"/>
      <c r="E129" s="37"/>
      <c r="F129" s="37"/>
      <c r="G129" s="215"/>
      <c r="H129" s="215"/>
      <c r="I129" s="215"/>
      <c r="J129" s="215"/>
      <c r="K129" s="215"/>
      <c r="L129" s="216"/>
      <c r="M129" s="217"/>
      <c r="N129" s="217"/>
      <c r="O129" s="215"/>
      <c r="P129" s="215"/>
      <c r="Q129" s="218"/>
      <c r="R129" s="218"/>
      <c r="S129" s="215"/>
      <c r="T129" s="218"/>
      <c r="U129" s="215"/>
      <c r="V129" s="219"/>
      <c r="W129" s="219"/>
      <c r="X129" s="215"/>
      <c r="Y129" s="215"/>
      <c r="Z129" s="216"/>
      <c r="AA129" s="216"/>
      <c r="AB129" s="216"/>
      <c r="AC129" s="18"/>
      <c r="AD129" s="46"/>
      <c r="AE129" s="14"/>
    </row>
    <row r="130">
      <c r="A130" s="160"/>
      <c r="B130" s="162"/>
      <c r="C130" s="163"/>
      <c r="D130" s="37"/>
      <c r="E130" s="37"/>
      <c r="F130" s="37"/>
      <c r="G130" s="215"/>
      <c r="H130" s="215"/>
      <c r="I130" s="215"/>
      <c r="J130" s="215"/>
      <c r="K130" s="215"/>
      <c r="L130" s="216"/>
      <c r="M130" s="217"/>
      <c r="N130" s="217"/>
      <c r="O130" s="215"/>
      <c r="P130" s="215"/>
      <c r="Q130" s="218"/>
      <c r="R130" s="218"/>
      <c r="S130" s="215"/>
      <c r="T130" s="218"/>
      <c r="U130" s="215"/>
      <c r="V130" s="219"/>
      <c r="W130" s="219"/>
      <c r="X130" s="215"/>
      <c r="Y130" s="215"/>
      <c r="Z130" s="216"/>
      <c r="AA130" s="216"/>
      <c r="AB130" s="216"/>
      <c r="AC130" s="18"/>
      <c r="AD130" s="46"/>
      <c r="AE130" s="14"/>
    </row>
    <row r="131">
      <c r="A131" s="160"/>
      <c r="B131" s="162"/>
      <c r="C131" s="163"/>
      <c r="D131" s="37"/>
      <c r="E131" s="37"/>
      <c r="F131" s="37"/>
      <c r="G131" s="215"/>
      <c r="H131" s="215"/>
      <c r="I131" s="215"/>
      <c r="J131" s="215"/>
      <c r="K131" s="215"/>
      <c r="L131" s="216"/>
      <c r="M131" s="217"/>
      <c r="N131" s="217"/>
      <c r="O131" s="215"/>
      <c r="P131" s="215"/>
      <c r="Q131" s="218"/>
      <c r="R131" s="218"/>
      <c r="S131" s="215"/>
      <c r="T131" s="218"/>
      <c r="U131" s="215"/>
      <c r="V131" s="219"/>
      <c r="W131" s="219"/>
      <c r="X131" s="215"/>
      <c r="Y131" s="215"/>
      <c r="Z131" s="215"/>
      <c r="AA131" s="219"/>
      <c r="AB131" s="216"/>
      <c r="AC131" s="18"/>
      <c r="AD131" s="46"/>
      <c r="AE131" s="14"/>
    </row>
    <row r="132">
      <c r="A132" s="160"/>
      <c r="B132" s="162"/>
      <c r="C132" s="163"/>
      <c r="D132" s="37"/>
      <c r="E132" s="37"/>
      <c r="F132" s="37"/>
      <c r="G132" s="215"/>
      <c r="H132" s="215"/>
      <c r="I132" s="215"/>
      <c r="J132" s="215"/>
      <c r="K132" s="215"/>
      <c r="L132" s="216"/>
      <c r="M132" s="217"/>
      <c r="N132" s="217"/>
      <c r="O132" s="215"/>
      <c r="P132" s="215"/>
      <c r="Q132" s="218"/>
      <c r="R132" s="218"/>
      <c r="S132" s="215"/>
      <c r="T132" s="218"/>
      <c r="U132" s="215"/>
      <c r="V132" s="219"/>
      <c r="W132" s="219"/>
      <c r="X132" s="215"/>
      <c r="Y132" s="215"/>
      <c r="Z132" s="216"/>
      <c r="AA132" s="216"/>
      <c r="AB132" s="216"/>
      <c r="AC132" s="18"/>
      <c r="AD132" s="46"/>
      <c r="AE132" s="14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81" t="s">
        <v>92</v>
      </c>
      <c r="B1" s="9"/>
      <c r="C1" s="12"/>
      <c r="D1" s="15"/>
      <c r="E1" s="12"/>
      <c r="F1" s="12"/>
      <c r="G1" s="12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</row>
    <row r="2">
      <c r="A2" s="27"/>
      <c r="B2" s="29"/>
      <c r="C2" s="12"/>
      <c r="D2" s="15"/>
      <c r="E2" s="12"/>
      <c r="F2" s="12"/>
      <c r="G2" s="12"/>
      <c r="H2" s="17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  <c r="CD2" s="30"/>
    </row>
    <row r="3">
      <c r="A3" s="97" t="s">
        <v>16</v>
      </c>
      <c r="B3" s="97" t="s">
        <v>2</v>
      </c>
      <c r="C3" s="99" t="s">
        <v>17</v>
      </c>
      <c r="D3" s="102" t="s">
        <v>22</v>
      </c>
      <c r="E3" s="99" t="s">
        <v>27</v>
      </c>
      <c r="F3" s="104" t="s">
        <v>30</v>
      </c>
      <c r="G3" s="99" t="s">
        <v>34</v>
      </c>
      <c r="H3" s="97" t="s">
        <v>39</v>
      </c>
      <c r="I3" s="97" t="s">
        <v>43</v>
      </c>
      <c r="J3" s="97" t="s">
        <v>46</v>
      </c>
      <c r="K3" s="97" t="s">
        <v>48</v>
      </c>
      <c r="L3" s="97" t="s">
        <v>49</v>
      </c>
      <c r="M3" s="97" t="s">
        <v>50</v>
      </c>
      <c r="N3" s="97" t="s">
        <v>51</v>
      </c>
      <c r="O3" s="97" t="s">
        <v>52</v>
      </c>
      <c r="P3" s="97" t="s">
        <v>53</v>
      </c>
      <c r="Q3" s="97" t="s">
        <v>54</v>
      </c>
      <c r="R3" s="97" t="s">
        <v>55</v>
      </c>
      <c r="S3" s="97" t="s">
        <v>56</v>
      </c>
      <c r="T3" s="97" t="s">
        <v>39</v>
      </c>
      <c r="U3" s="97" t="s">
        <v>43</v>
      </c>
      <c r="V3" s="97" t="s">
        <v>46</v>
      </c>
      <c r="W3" s="97" t="s">
        <v>48</v>
      </c>
      <c r="X3" s="97" t="s">
        <v>49</v>
      </c>
      <c r="Y3" s="97" t="s">
        <v>50</v>
      </c>
      <c r="Z3" s="109" t="s">
        <v>51</v>
      </c>
      <c r="AA3" s="97" t="s">
        <v>52</v>
      </c>
      <c r="AB3" s="97" t="s">
        <v>53</v>
      </c>
      <c r="AC3" s="97" t="s">
        <v>54</v>
      </c>
      <c r="AD3" s="97" t="s">
        <v>55</v>
      </c>
      <c r="AE3" s="97" t="s">
        <v>56</v>
      </c>
      <c r="AF3" s="111" t="s">
        <v>39</v>
      </c>
      <c r="AG3" s="111" t="s">
        <v>43</v>
      </c>
      <c r="AH3" s="111" t="s">
        <v>46</v>
      </c>
      <c r="AI3" s="111" t="s">
        <v>48</v>
      </c>
      <c r="AJ3" s="111" t="s">
        <v>49</v>
      </c>
      <c r="AK3" s="111" t="s">
        <v>50</v>
      </c>
      <c r="AL3" s="111" t="s">
        <v>51</v>
      </c>
      <c r="AM3" s="111" t="s">
        <v>52</v>
      </c>
      <c r="AN3" s="111" t="s">
        <v>53</v>
      </c>
      <c r="AO3" s="111" t="s">
        <v>54</v>
      </c>
      <c r="AP3" s="111" t="s">
        <v>55</v>
      </c>
      <c r="AQ3" s="111" t="s">
        <v>56</v>
      </c>
      <c r="AR3" s="111" t="s">
        <v>39</v>
      </c>
      <c r="AS3" s="111" t="s">
        <v>43</v>
      </c>
      <c r="AT3" s="111" t="s">
        <v>46</v>
      </c>
      <c r="AU3" s="111" t="s">
        <v>48</v>
      </c>
      <c r="AV3" s="111" t="s">
        <v>49</v>
      </c>
      <c r="AW3" s="111" t="s">
        <v>50</v>
      </c>
      <c r="AX3" s="111" t="s">
        <v>51</v>
      </c>
      <c r="AY3" s="111" t="s">
        <v>52</v>
      </c>
      <c r="AZ3" s="111" t="s">
        <v>53</v>
      </c>
      <c r="BA3" s="111" t="s">
        <v>54</v>
      </c>
      <c r="BB3" s="111" t="s">
        <v>55</v>
      </c>
      <c r="BC3" s="111" t="s">
        <v>56</v>
      </c>
      <c r="BD3" s="112" t="s">
        <v>39</v>
      </c>
      <c r="BE3" s="112" t="s">
        <v>43</v>
      </c>
      <c r="BF3" s="112" t="s">
        <v>46</v>
      </c>
      <c r="BG3" s="112" t="s">
        <v>48</v>
      </c>
      <c r="BH3" s="112" t="s">
        <v>49</v>
      </c>
      <c r="BI3" s="112" t="s">
        <v>50</v>
      </c>
      <c r="BJ3" s="112" t="s">
        <v>51</v>
      </c>
      <c r="BK3" s="112" t="s">
        <v>52</v>
      </c>
      <c r="BL3" s="112" t="s">
        <v>53</v>
      </c>
      <c r="BM3" s="112" t="s">
        <v>54</v>
      </c>
      <c r="BN3" s="112" t="s">
        <v>55</v>
      </c>
      <c r="BO3" s="112" t="s">
        <v>56</v>
      </c>
      <c r="BP3" s="112" t="s">
        <v>39</v>
      </c>
      <c r="BQ3" s="112" t="s">
        <v>43</v>
      </c>
      <c r="BR3" s="112" t="s">
        <v>46</v>
      </c>
      <c r="BS3" s="112" t="s">
        <v>48</v>
      </c>
      <c r="BT3" s="112" t="s">
        <v>49</v>
      </c>
      <c r="BU3" s="112" t="s">
        <v>50</v>
      </c>
      <c r="BV3" s="112" t="s">
        <v>51</v>
      </c>
      <c r="BW3" s="112" t="s">
        <v>52</v>
      </c>
      <c r="BX3" s="112" t="s">
        <v>53</v>
      </c>
      <c r="BY3" s="112" t="s">
        <v>54</v>
      </c>
      <c r="BZ3" s="112" t="s">
        <v>55</v>
      </c>
      <c r="CA3" s="112" t="s">
        <v>56</v>
      </c>
      <c r="CB3" s="116" t="s">
        <v>130</v>
      </c>
      <c r="CC3" s="116" t="s">
        <v>69</v>
      </c>
      <c r="CD3" s="117" t="s">
        <v>131</v>
      </c>
    </row>
    <row r="4">
      <c r="A4" s="59" t="s">
        <v>122</v>
      </c>
      <c r="B4" s="59">
        <f>VLOOKUP(A4,SILOMS!C:F,4,0)</f>
        <v>2743</v>
      </c>
      <c r="C4" s="64">
        <f>VLOOKUP(A4,SILOMS!O:Q,3,0)</f>
        <v>183.8715278</v>
      </c>
      <c r="D4" s="65">
        <f>IF(C4*24&lt;1500,1500-(C4*24),IF(C4*24&lt;3000,3000-(C4*24),4500-(C4*24)))
</f>
        <v>87.08333333</v>
      </c>
      <c r="E4" s="59">
        <f>VLOOKUP(B4,'Hora por anv'!B:D,3,0)</f>
        <v>95.14042553</v>
      </c>
      <c r="F4" s="69">
        <f>E4*'Hora por anv'!$H$1</f>
        <v>447.16</v>
      </c>
      <c r="G4" s="70">
        <f t="shared" ref="G4:G42" si="1">D4/E4</f>
        <v>0.9153136834</v>
      </c>
      <c r="H4" s="71">
        <v>1.0</v>
      </c>
      <c r="I4" s="71">
        <v>1.0</v>
      </c>
      <c r="J4" s="71">
        <v>1.0</v>
      </c>
      <c r="K4" s="71"/>
      <c r="L4" s="71"/>
      <c r="M4" s="73"/>
      <c r="N4" s="73"/>
      <c r="O4" s="75"/>
      <c r="Q4" s="76" t="s">
        <v>88</v>
      </c>
      <c r="R4" s="121"/>
      <c r="S4" s="75"/>
      <c r="T4" s="78"/>
      <c r="U4" s="78"/>
      <c r="V4" s="78"/>
      <c r="W4" s="78"/>
      <c r="X4" s="78"/>
      <c r="Y4" s="78"/>
      <c r="Z4" s="78"/>
      <c r="AA4" s="124"/>
      <c r="AB4" s="79" t="s">
        <v>40</v>
      </c>
      <c r="AC4" s="78"/>
      <c r="AD4" s="78"/>
      <c r="AE4" s="78"/>
      <c r="AF4" s="80"/>
      <c r="AG4" s="80"/>
      <c r="AH4" s="80"/>
      <c r="AI4" s="80"/>
      <c r="AJ4" s="80"/>
      <c r="AK4" s="82"/>
      <c r="AL4" s="80"/>
      <c r="AM4" s="80"/>
      <c r="AN4" s="80"/>
      <c r="AO4" s="80"/>
      <c r="AP4" s="80"/>
      <c r="AQ4" s="80"/>
      <c r="AR4" s="129"/>
      <c r="AS4" s="129"/>
      <c r="AT4" s="129"/>
      <c r="AU4" s="129"/>
      <c r="AV4" s="129"/>
      <c r="AW4" s="129"/>
      <c r="AX4" s="129"/>
      <c r="AY4" s="129"/>
      <c r="AZ4" s="129"/>
      <c r="BA4" s="129"/>
      <c r="BB4" s="129"/>
      <c r="BC4" s="129"/>
      <c r="BD4" s="82"/>
      <c r="BE4" s="82"/>
      <c r="BF4" s="82"/>
      <c r="BG4" s="82"/>
      <c r="BH4" s="82"/>
      <c r="BI4" s="82"/>
      <c r="BJ4" s="82"/>
      <c r="BK4" s="82"/>
      <c r="BL4" s="82"/>
      <c r="BM4" s="82"/>
      <c r="BN4" s="82"/>
      <c r="BO4" s="82"/>
      <c r="BP4" s="129"/>
      <c r="BQ4" s="129"/>
      <c r="BR4" s="129"/>
      <c r="BS4" s="129"/>
      <c r="BT4" s="129"/>
      <c r="BU4" s="129"/>
      <c r="BV4" s="129"/>
      <c r="BW4" s="129"/>
      <c r="BX4" s="129"/>
      <c r="BY4" s="129"/>
      <c r="BZ4" s="129"/>
      <c r="CA4" s="129"/>
      <c r="CB4" s="118"/>
      <c r="CC4" s="118" t="s">
        <v>153</v>
      </c>
      <c r="CD4" s="118" t="s">
        <v>135</v>
      </c>
    </row>
    <row r="5" hidden="1">
      <c r="A5" s="59" t="s">
        <v>72</v>
      </c>
      <c r="B5" s="59" t="b">
        <f>VLOOKUP(A5,SILOMS!C:F,4,0)</f>
        <v>0</v>
      </c>
      <c r="C5" s="64">
        <f>VLOOKUP(A5,SILOMS!O:Q,3,0)</f>
        <v>185.4131944</v>
      </c>
      <c r="D5" s="65">
        <f>IF(C5*24&lt;1500,1500-(C5*24),IF(C5*24&lt;3000,3000-(C5*24),4450-(C5*24)))
</f>
        <v>0.08333333333</v>
      </c>
      <c r="E5" s="59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1" t="s">
        <v>84</v>
      </c>
      <c r="I5" s="71" t="s">
        <v>84</v>
      </c>
      <c r="J5" s="71" t="s">
        <v>84</v>
      </c>
      <c r="K5" s="71" t="s">
        <v>84</v>
      </c>
      <c r="L5" s="71" t="s">
        <v>84</v>
      </c>
      <c r="M5" s="73"/>
      <c r="N5" s="73"/>
      <c r="O5" s="75"/>
      <c r="Q5" s="76" t="s">
        <v>88</v>
      </c>
      <c r="R5" s="139"/>
      <c r="S5" s="75"/>
      <c r="T5" s="78"/>
      <c r="U5" s="78"/>
      <c r="V5" s="78"/>
      <c r="W5" s="78"/>
      <c r="X5" s="78"/>
      <c r="Y5" s="79" t="s">
        <v>40</v>
      </c>
      <c r="Z5" s="78"/>
      <c r="AA5" s="78"/>
      <c r="AB5" s="78"/>
      <c r="AC5" s="78"/>
      <c r="AD5" s="78"/>
      <c r="AE5" s="78"/>
      <c r="AF5" s="80"/>
      <c r="AG5" s="80"/>
      <c r="AH5" s="82"/>
      <c r="AI5" s="80"/>
      <c r="AJ5" s="80"/>
      <c r="AK5" s="80"/>
      <c r="AL5" s="80"/>
      <c r="AM5" s="80"/>
      <c r="AN5" s="80"/>
      <c r="AO5" s="80"/>
      <c r="AP5" s="80"/>
      <c r="AQ5" s="80"/>
      <c r="AR5" s="129"/>
      <c r="AS5" s="129"/>
      <c r="AT5" s="129"/>
      <c r="AU5" s="129"/>
      <c r="AV5" s="129"/>
      <c r="AW5" s="129"/>
      <c r="AX5" s="129"/>
      <c r="AY5" s="129"/>
      <c r="AZ5" s="129"/>
      <c r="BA5" s="129"/>
      <c r="BB5" s="129"/>
      <c r="BC5" s="129"/>
      <c r="BD5" s="82"/>
      <c r="BE5" s="82"/>
      <c r="BF5" s="82"/>
      <c r="BG5" s="82"/>
      <c r="BH5" s="82"/>
      <c r="BI5" s="82"/>
      <c r="BJ5" s="82"/>
      <c r="BK5" s="82"/>
      <c r="BL5" s="82"/>
      <c r="BM5" s="82"/>
      <c r="BN5" s="82"/>
      <c r="BO5" s="82"/>
      <c r="BP5" s="129"/>
      <c r="BQ5" s="129"/>
      <c r="BR5" s="129"/>
      <c r="BS5" s="129"/>
      <c r="BT5" s="129"/>
      <c r="BU5" s="129"/>
      <c r="BV5" s="129"/>
      <c r="BW5" s="129"/>
      <c r="BX5" s="129"/>
      <c r="BY5" s="129"/>
      <c r="BZ5" s="129"/>
      <c r="CA5" s="129"/>
      <c r="CB5" s="83"/>
      <c r="CC5" s="83" t="s">
        <v>97</v>
      </c>
      <c r="CD5" s="84" t="s">
        <v>99</v>
      </c>
    </row>
    <row r="6">
      <c r="A6" s="59" t="s">
        <v>98</v>
      </c>
      <c r="B6" s="59">
        <f>VLOOKUP(A6,SILOMS!C:F,4,0)</f>
        <v>2740</v>
      </c>
      <c r="C6" s="64">
        <f>VLOOKUP(A6,SILOMS!O:Q,3,0)</f>
        <v>137.5729167</v>
      </c>
      <c r="D6" s="65">
        <f>IF(C6*24&lt;1941,1941-(C6*24),IF(C6*24&lt;3441,3441-(C6*24),4250-(C6*24)))
</f>
        <v>139.25</v>
      </c>
      <c r="E6" s="59">
        <f>VLOOKUP(B6,'Hora por anv'!B:D,3,0)</f>
        <v>55.52851064</v>
      </c>
      <c r="F6" s="69">
        <f>E6*'Hora por anv'!$H$1</f>
        <v>260.984</v>
      </c>
      <c r="G6" s="70">
        <f t="shared" si="1"/>
        <v>2.50772078</v>
      </c>
      <c r="H6" s="71">
        <v>1.0</v>
      </c>
      <c r="I6" s="71">
        <v>1.0</v>
      </c>
      <c r="J6" s="71">
        <v>1.0</v>
      </c>
      <c r="K6" s="71"/>
      <c r="L6" s="71"/>
      <c r="M6" s="73"/>
      <c r="N6" s="73"/>
      <c r="O6" s="75"/>
      <c r="Q6" s="75"/>
      <c r="R6" s="75"/>
      <c r="S6" s="75"/>
      <c r="T6" s="78"/>
      <c r="U6" s="78"/>
      <c r="V6" s="78"/>
      <c r="W6" s="78"/>
      <c r="X6" s="78">
        <v>17.3</v>
      </c>
      <c r="Y6" s="78">
        <v>16.0</v>
      </c>
      <c r="Z6" s="150"/>
      <c r="AA6" s="132"/>
      <c r="AB6" s="78"/>
      <c r="AC6" s="78"/>
      <c r="AD6" s="151" t="s">
        <v>160</v>
      </c>
      <c r="AE6" s="78">
        <v>16.3</v>
      </c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29"/>
      <c r="AS6" s="129"/>
      <c r="AT6" s="129"/>
      <c r="AU6" s="129"/>
      <c r="AV6" s="129"/>
      <c r="AW6" s="79" t="s">
        <v>40</v>
      </c>
      <c r="AX6" s="129"/>
      <c r="AY6" s="124"/>
      <c r="AZ6" s="129"/>
      <c r="BA6" s="129"/>
      <c r="BB6" s="129"/>
      <c r="BC6" s="129"/>
      <c r="BD6" s="82"/>
      <c r="BE6" s="82"/>
      <c r="BF6" s="82"/>
      <c r="BG6" s="82"/>
      <c r="BH6" s="82"/>
      <c r="BI6" s="82"/>
      <c r="BJ6" s="82"/>
      <c r="BK6" s="82"/>
      <c r="BL6" s="82"/>
      <c r="BM6" s="82"/>
      <c r="BN6" s="82"/>
      <c r="BO6" s="82"/>
      <c r="BP6" s="129"/>
      <c r="BQ6" s="129"/>
      <c r="BR6" s="129"/>
      <c r="BS6" s="129"/>
      <c r="BT6" s="129"/>
      <c r="BU6" s="129"/>
      <c r="BV6" s="129"/>
      <c r="BW6" s="129"/>
      <c r="BX6" s="129"/>
      <c r="BY6" s="129"/>
      <c r="BZ6" s="129"/>
      <c r="CA6" s="129"/>
      <c r="CB6" s="140" t="s">
        <v>172</v>
      </c>
      <c r="CC6" s="140" t="s">
        <v>173</v>
      </c>
      <c r="CD6" s="103" t="s">
        <v>162</v>
      </c>
    </row>
    <row r="7">
      <c r="A7" s="59" t="s">
        <v>124</v>
      </c>
      <c r="B7" s="59">
        <f>VLOOKUP(A7,SILOMS!C:F,4,0)</f>
        <v>2709</v>
      </c>
      <c r="C7" s="64">
        <f>VLOOKUP(A7,SILOMS!O:Q,3,0)</f>
        <v>114.8020833</v>
      </c>
      <c r="D7" s="65">
        <f>IF(C7*24&lt;1500,1500-(C7*24),IF(C7*24&lt;2903,2903-(C7*24),4000-(C7*24)))
</f>
        <v>147.75</v>
      </c>
      <c r="E7" s="59">
        <f>VLOOKUP(B7,'Hora por anv'!B:D,3,0)</f>
        <v>51.37446809</v>
      </c>
      <c r="F7" s="69">
        <f>E7*'Hora por anv'!$H$1</f>
        <v>241.46</v>
      </c>
      <c r="G7" s="70">
        <f t="shared" si="1"/>
        <v>2.875942185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5"/>
      <c r="Q7" s="76" t="s">
        <v>88</v>
      </c>
      <c r="R7" s="75"/>
      <c r="S7" s="75"/>
      <c r="T7" s="78"/>
      <c r="U7" s="129"/>
      <c r="V7" s="78"/>
      <c r="W7" s="78"/>
      <c r="X7" s="78">
        <v>34.2</v>
      </c>
      <c r="Y7" s="78">
        <v>22.0</v>
      </c>
      <c r="Z7" s="150"/>
      <c r="AA7" s="78"/>
      <c r="AB7" s="132"/>
      <c r="AC7" s="78"/>
      <c r="AD7" s="151" t="s">
        <v>160</v>
      </c>
      <c r="AE7" s="78">
        <v>27.1</v>
      </c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129"/>
      <c r="AS7" s="129"/>
      <c r="AT7" s="129"/>
      <c r="AU7" s="129"/>
      <c r="AV7" s="129"/>
      <c r="AW7" s="129"/>
      <c r="AX7" s="129"/>
      <c r="AY7" s="129"/>
      <c r="AZ7" s="129"/>
      <c r="BA7" s="129"/>
      <c r="BB7" s="129"/>
      <c r="BC7" s="129"/>
      <c r="BD7" s="82"/>
      <c r="BE7" s="82"/>
      <c r="BF7" s="80"/>
      <c r="BG7" s="82"/>
      <c r="BH7" s="82"/>
      <c r="BI7" s="82"/>
      <c r="BJ7" s="82"/>
      <c r="BK7" s="82"/>
      <c r="BL7" s="82"/>
      <c r="BM7" s="82"/>
      <c r="BN7" s="82"/>
      <c r="BO7" s="82"/>
      <c r="BP7" s="129"/>
      <c r="BQ7" s="129"/>
      <c r="BR7" s="129"/>
      <c r="BS7" s="129"/>
      <c r="BT7" s="129"/>
      <c r="BU7" s="129"/>
      <c r="BV7" s="129"/>
      <c r="BW7" s="129"/>
      <c r="BX7" s="129"/>
      <c r="BY7" s="129"/>
      <c r="BZ7" s="129"/>
      <c r="CA7" s="129"/>
      <c r="CB7" s="118" t="s">
        <v>181</v>
      </c>
      <c r="CC7" s="118" t="s">
        <v>182</v>
      </c>
      <c r="CD7" s="83" t="s">
        <v>171</v>
      </c>
    </row>
    <row r="8">
      <c r="A8" s="59" t="s">
        <v>129</v>
      </c>
      <c r="B8" s="59">
        <f>VLOOKUP(A8,SILOMS!C:F,4,0)</f>
        <v>2736</v>
      </c>
      <c r="C8" s="64">
        <f>VLOOKUP(A8,SILOMS!O:Q,3,0)</f>
        <v>166.3472222</v>
      </c>
      <c r="D8" s="65">
        <f>IF(C8*24&lt;1500,1500-(C8*24),IF(C8*24&lt;3000,3000-(C8*24),4200-(C8*24)))
</f>
        <v>207.6666667</v>
      </c>
      <c r="E8" s="59">
        <f>VLOOKUP(B8,'Hora por anv'!B:D,3,0)</f>
        <v>55.52851064</v>
      </c>
      <c r="F8" s="69">
        <f>E8*'Hora por anv'!$H$1</f>
        <v>260.984</v>
      </c>
      <c r="G8" s="70">
        <f t="shared" si="1"/>
        <v>3.739820576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5"/>
      <c r="Q8" s="76"/>
      <c r="R8" s="75"/>
      <c r="S8" s="75"/>
      <c r="T8" s="78"/>
      <c r="U8" s="78"/>
      <c r="V8" s="78"/>
      <c r="W8" s="78"/>
      <c r="X8" s="78"/>
      <c r="Y8" s="78"/>
      <c r="Z8" s="150"/>
      <c r="AA8" s="132"/>
      <c r="AB8" s="78"/>
      <c r="AC8" s="78"/>
      <c r="AD8" s="78"/>
      <c r="AE8" s="79" t="s">
        <v>40</v>
      </c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29"/>
      <c r="AS8" s="129"/>
      <c r="AT8" s="129"/>
      <c r="AU8" s="129"/>
      <c r="AV8" s="129"/>
      <c r="AW8" s="129"/>
      <c r="AX8" s="129"/>
      <c r="AY8" s="165"/>
      <c r="AZ8" s="129"/>
      <c r="BA8" s="129"/>
      <c r="BB8" s="129"/>
      <c r="BC8" s="129"/>
      <c r="BD8" s="82"/>
      <c r="BE8" s="82"/>
      <c r="BF8" s="82"/>
      <c r="BG8" s="82"/>
      <c r="BH8" s="82"/>
      <c r="BI8" s="82"/>
      <c r="BJ8" s="82"/>
      <c r="BK8" s="82"/>
      <c r="BL8" s="82"/>
      <c r="BM8" s="82"/>
      <c r="BN8" s="82"/>
      <c r="BO8" s="82"/>
      <c r="BP8" s="129"/>
      <c r="BQ8" s="129"/>
      <c r="BR8" s="129"/>
      <c r="BS8" s="129"/>
      <c r="BT8" s="129"/>
      <c r="BU8" s="129"/>
      <c r="BV8" s="129"/>
      <c r="BW8" s="129"/>
      <c r="BX8" s="129"/>
      <c r="BY8" s="129"/>
      <c r="BZ8" s="129"/>
      <c r="CA8" s="129"/>
      <c r="CB8" s="113"/>
      <c r="CC8" s="113" t="s">
        <v>186</v>
      </c>
      <c r="CD8" s="135" t="s">
        <v>187</v>
      </c>
    </row>
    <row r="9">
      <c r="A9" s="59" t="s">
        <v>120</v>
      </c>
      <c r="B9" s="59">
        <f>VLOOKUP(A9,SILOMS!C:F,4,0)</f>
        <v>2722</v>
      </c>
      <c r="C9" s="64">
        <f>VLOOKUP(A9,SILOMS!O:Q,3,0)</f>
        <v>173.2673611</v>
      </c>
      <c r="D9" s="65">
        <f>IF(C9*24&lt;1500,1500-(C9*24),IF(C9*24&lt;3000,3000-(C9*24),4400-(C9*24)))
</f>
        <v>241.5833333</v>
      </c>
      <c r="E9" s="59">
        <f>VLOOKUP(B9,'Hora por anv'!B:D,3,0)</f>
        <v>59.24680851</v>
      </c>
      <c r="F9" s="69">
        <f>E9*'Hora por anv'!$H$1</f>
        <v>278.46</v>
      </c>
      <c r="G9" s="70">
        <f t="shared" si="1"/>
        <v>4.077575475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5"/>
      <c r="Q9" s="76" t="s">
        <v>88</v>
      </c>
      <c r="R9" s="75"/>
      <c r="S9" s="75"/>
      <c r="T9" s="78"/>
      <c r="U9" s="78"/>
      <c r="V9" s="78"/>
      <c r="W9" s="78"/>
      <c r="X9" s="78"/>
      <c r="Y9" s="78"/>
      <c r="Z9" s="150"/>
      <c r="AA9" s="78"/>
      <c r="AB9" s="78"/>
      <c r="AC9" s="78"/>
      <c r="AD9" s="78"/>
      <c r="AE9" s="79" t="s">
        <v>40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29"/>
      <c r="AS9" s="129"/>
      <c r="AT9" s="129"/>
      <c r="AU9" s="129"/>
      <c r="AV9" s="129"/>
      <c r="AW9" s="129"/>
      <c r="AX9" s="129"/>
      <c r="AY9" s="129"/>
      <c r="AZ9" s="129"/>
      <c r="BA9" s="129"/>
      <c r="BB9" s="129"/>
      <c r="BC9" s="129"/>
      <c r="BD9" s="82"/>
      <c r="BE9" s="82"/>
      <c r="BF9" s="82"/>
      <c r="BG9" s="82"/>
      <c r="BH9" s="82"/>
      <c r="BI9" s="82"/>
      <c r="BJ9" s="82"/>
      <c r="BK9" s="82"/>
      <c r="BL9" s="82"/>
      <c r="BM9" s="82"/>
      <c r="BN9" s="82"/>
      <c r="BO9" s="82"/>
      <c r="BP9" s="129"/>
      <c r="BQ9" s="129"/>
      <c r="BR9" s="129"/>
      <c r="BS9" s="129"/>
      <c r="BT9" s="129"/>
      <c r="BU9" s="129"/>
      <c r="BV9" s="129"/>
      <c r="BW9" s="129"/>
      <c r="BX9" s="129"/>
      <c r="BY9" s="129"/>
      <c r="BZ9" s="129"/>
      <c r="CA9" s="129"/>
      <c r="CB9" s="114"/>
      <c r="CC9" s="114"/>
      <c r="CD9" s="135" t="s">
        <v>183</v>
      </c>
    </row>
    <row r="10">
      <c r="A10" s="178" t="s">
        <v>18</v>
      </c>
      <c r="B10" s="178">
        <f>VLOOKUP(A10,SILOMS!C:F,4,0)</f>
        <v>2741</v>
      </c>
      <c r="C10" s="180">
        <f>VLOOKUP(A10,SILOMS!O:Q,3,0)</f>
        <v>161.9444444</v>
      </c>
      <c r="D10" s="185">
        <f>IF(C10*24&lt;1500,1500-(C10*24),IF(C10*24&lt;3000,3000-(C10*24),4200-(C10*24)))
</f>
        <v>313.3333333</v>
      </c>
      <c r="E10" s="178">
        <f>VLOOKUP(B10,'Hora por anv'!B:D,3,0)</f>
        <v>55.52851064</v>
      </c>
      <c r="F10" s="190">
        <f>E10*'Hora por anv'!$H$1</f>
        <v>260.984</v>
      </c>
      <c r="G10" s="192">
        <f t="shared" si="1"/>
        <v>5.642746937</v>
      </c>
      <c r="H10" s="79" t="s">
        <v>84</v>
      </c>
      <c r="I10" s="79" t="s">
        <v>84</v>
      </c>
      <c r="J10" s="79" t="s">
        <v>84</v>
      </c>
      <c r="K10" s="79" t="s">
        <v>84</v>
      </c>
      <c r="L10" s="79" t="s">
        <v>84</v>
      </c>
      <c r="M10" s="79"/>
      <c r="N10" s="79"/>
      <c r="O10" s="79"/>
      <c r="P10" s="193"/>
      <c r="Q10" s="194" t="s">
        <v>88</v>
      </c>
      <c r="R10" s="79"/>
      <c r="S10" s="79"/>
      <c r="T10" s="79"/>
      <c r="U10" s="79"/>
      <c r="V10" s="79"/>
      <c r="W10" s="79"/>
      <c r="X10" s="79"/>
      <c r="Y10" s="79"/>
      <c r="Z10" s="196"/>
      <c r="AA10" s="197" t="s">
        <v>211</v>
      </c>
      <c r="AB10" s="169"/>
      <c r="AC10" s="79"/>
      <c r="AD10" s="79"/>
      <c r="AE10" s="198"/>
      <c r="AF10" s="79" t="s">
        <v>40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201"/>
      <c r="AS10" s="201"/>
      <c r="AT10" s="201"/>
      <c r="AU10" s="201"/>
      <c r="AV10" s="201"/>
      <c r="AW10" s="201"/>
      <c r="AX10" s="201"/>
      <c r="AY10" s="201"/>
      <c r="AZ10" s="201"/>
      <c r="BA10" s="201"/>
      <c r="BB10" s="201"/>
      <c r="BC10" s="201"/>
      <c r="BD10" s="201"/>
      <c r="BE10" s="201"/>
      <c r="BF10" s="201"/>
      <c r="BG10" s="201"/>
      <c r="BH10" s="201"/>
      <c r="BI10" s="201"/>
      <c r="BJ10" s="201"/>
      <c r="BK10" s="201"/>
      <c r="BL10" s="201"/>
      <c r="BM10" s="201"/>
      <c r="BN10" s="201"/>
      <c r="BO10" s="201"/>
      <c r="BP10" s="201"/>
      <c r="BQ10" s="201"/>
      <c r="BR10" s="201"/>
      <c r="BS10" s="201"/>
      <c r="BT10" s="201"/>
      <c r="BU10" s="201"/>
      <c r="BV10" s="201"/>
      <c r="BW10" s="201"/>
      <c r="BX10" s="201"/>
      <c r="BY10" s="201"/>
      <c r="BZ10" s="201"/>
      <c r="CA10" s="201"/>
      <c r="CB10" s="203"/>
      <c r="CC10" s="203" t="s">
        <v>127</v>
      </c>
      <c r="CD10" s="178"/>
    </row>
    <row r="11">
      <c r="A11" s="59" t="s">
        <v>81</v>
      </c>
      <c r="B11" s="59">
        <f>VLOOKUP(A11,SILOMS!C:F,4,0)</f>
        <v>2719</v>
      </c>
      <c r="C11" s="64">
        <f>VLOOKUP(A11,SILOMS!O:Q,3,0)</f>
        <v>180.9548611</v>
      </c>
      <c r="D11" s="65">
        <f>IF(C11*24&lt;1500,1500-(C11*24),IF(C11*24&lt;3000,3000-(C11*24),4700-(C11*24)))
</f>
        <v>357.0833333</v>
      </c>
      <c r="E11" s="59">
        <f>VLOOKUP(B11,'Hora por anv'!B:D,3,0)</f>
        <v>59.24680851</v>
      </c>
      <c r="F11" s="69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5"/>
      <c r="Q11" s="94" t="s">
        <v>108</v>
      </c>
      <c r="R11" s="75"/>
      <c r="S11" s="75"/>
      <c r="T11" s="78"/>
      <c r="U11" s="78"/>
      <c r="V11" s="78"/>
      <c r="W11" s="78"/>
      <c r="X11" s="78"/>
      <c r="Y11" s="78"/>
      <c r="Z11" s="150"/>
      <c r="AA11" s="150">
        <f>(D11-F11)/42.71</f>
        <v>1.840864747</v>
      </c>
      <c r="AB11" s="78"/>
      <c r="AC11" s="78"/>
      <c r="AD11" s="78"/>
      <c r="AE11" s="78"/>
      <c r="AF11" s="80"/>
      <c r="AG11" s="79" t="s">
        <v>177</v>
      </c>
      <c r="AI11" s="80"/>
      <c r="AJ11" s="80"/>
      <c r="AK11" s="80"/>
      <c r="AL11" s="80"/>
      <c r="AM11" s="80"/>
      <c r="AN11" s="80"/>
      <c r="AO11" s="80"/>
      <c r="AP11" s="80"/>
      <c r="AQ11" s="80"/>
      <c r="AR11" s="129"/>
      <c r="AS11" s="129"/>
      <c r="AT11" s="129"/>
      <c r="AU11" s="129"/>
      <c r="AV11" s="129"/>
      <c r="AW11" s="129"/>
      <c r="AX11" s="129"/>
      <c r="AY11" s="129"/>
      <c r="AZ11" s="129"/>
      <c r="BA11" s="129"/>
      <c r="BB11" s="129"/>
      <c r="BC11" s="129"/>
      <c r="BD11" s="82"/>
      <c r="BE11" s="80"/>
      <c r="BF11" s="82"/>
      <c r="BG11" s="82"/>
      <c r="BH11" s="82"/>
      <c r="BI11" s="82"/>
      <c r="BJ11" s="82"/>
      <c r="BK11" s="82"/>
      <c r="BL11" s="82"/>
      <c r="BM11" s="82"/>
      <c r="BN11" s="82"/>
      <c r="BO11" s="82"/>
      <c r="BP11" s="129"/>
      <c r="BQ11" s="129"/>
      <c r="BR11" s="129"/>
      <c r="BS11" s="129"/>
      <c r="BT11" s="129"/>
      <c r="BU11" s="129"/>
      <c r="BV11" s="129"/>
      <c r="BW11" s="129"/>
      <c r="BX11" s="129"/>
      <c r="BY11" s="129"/>
      <c r="BZ11" s="129"/>
      <c r="CA11" s="129"/>
      <c r="CB11" s="114"/>
      <c r="CC11" s="114"/>
      <c r="CD11" s="103" t="s">
        <v>178</v>
      </c>
    </row>
    <row r="12">
      <c r="A12" s="59" t="s">
        <v>73</v>
      </c>
      <c r="B12" s="59">
        <f>VLOOKUP(A12,SILOMS!C:F,4,0)</f>
        <v>2723</v>
      </c>
      <c r="C12" s="64">
        <f>VLOOKUP(A12,SILOMS!O:Q,3,0)</f>
        <v>117.9444444</v>
      </c>
      <c r="D12" s="65">
        <f>IF(C12*24&lt;1500,1500-(C12*24),IF(C12*24&lt;3239,3239-(C12*24),4000-(C12*24)))
</f>
        <v>408.3333333</v>
      </c>
      <c r="E12" s="59">
        <f>VLOOKUP(B12,'Hora por anv'!B:D,3,0)</f>
        <v>61.24042553</v>
      </c>
      <c r="F12" s="69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5"/>
      <c r="Q12" s="76" t="s">
        <v>88</v>
      </c>
      <c r="R12" s="75"/>
      <c r="S12" s="75"/>
      <c r="T12" s="78"/>
      <c r="U12" s="78"/>
      <c r="V12" s="78"/>
      <c r="W12" s="78"/>
      <c r="X12" s="132">
        <v>17.5</v>
      </c>
      <c r="Y12" s="78">
        <v>14.5</v>
      </c>
      <c r="Z12" s="150"/>
      <c r="AA12" s="150">
        <f>(D12-F12)/38.75</f>
        <v>3.109763441</v>
      </c>
      <c r="AB12" s="150"/>
      <c r="AC12" s="150"/>
      <c r="AD12" s="150"/>
      <c r="AE12" s="150"/>
      <c r="AF12" s="80"/>
      <c r="AG12" s="80"/>
      <c r="AH12" s="151" t="s">
        <v>160</v>
      </c>
      <c r="AI12" s="80"/>
      <c r="AJ12" s="80"/>
      <c r="AK12" s="80"/>
      <c r="AL12" s="80"/>
      <c r="AM12" s="80"/>
      <c r="AN12" s="80"/>
      <c r="AO12" s="80"/>
      <c r="AP12" s="80"/>
      <c r="AQ12" s="80"/>
      <c r="AR12" s="129"/>
      <c r="AS12" s="129"/>
      <c r="AT12" s="129"/>
      <c r="AU12" s="129"/>
      <c r="AV12" s="129"/>
      <c r="AW12" s="129"/>
      <c r="AX12" s="79" t="s">
        <v>40</v>
      </c>
      <c r="AY12" s="129"/>
      <c r="AZ12" s="129"/>
      <c r="BA12" s="129"/>
      <c r="BB12" s="129"/>
      <c r="BC12" s="129"/>
      <c r="BD12" s="82"/>
      <c r="BE12" s="80"/>
      <c r="BF12" s="82"/>
      <c r="BG12" s="82"/>
      <c r="BH12" s="82"/>
      <c r="BI12" s="82"/>
      <c r="BJ12" s="82"/>
      <c r="BK12" s="82"/>
      <c r="BL12" s="82"/>
      <c r="BM12" s="82"/>
      <c r="BN12" s="82"/>
      <c r="BO12" s="82"/>
      <c r="BP12" s="129"/>
      <c r="BQ12" s="129"/>
      <c r="BR12" s="129"/>
      <c r="BS12" s="129"/>
      <c r="BT12" s="129"/>
      <c r="BU12" s="129"/>
      <c r="BV12" s="129"/>
      <c r="BW12" s="129"/>
      <c r="BX12" s="129"/>
      <c r="BY12" s="129"/>
      <c r="BZ12" s="129"/>
      <c r="CA12" s="129"/>
      <c r="CB12" s="113" t="s">
        <v>221</v>
      </c>
      <c r="CC12" s="113" t="s">
        <v>184</v>
      </c>
      <c r="CD12" s="135" t="s">
        <v>185</v>
      </c>
    </row>
    <row r="13">
      <c r="A13" s="59" t="s">
        <v>74</v>
      </c>
      <c r="B13" s="59">
        <f>VLOOKUP(A13,SILOMS!C:F,4,0)</f>
        <v>2703</v>
      </c>
      <c r="C13" s="64">
        <f>VLOOKUP(A13,SILOMS!O:Q,3,0)</f>
        <v>174.4305556</v>
      </c>
      <c r="D13" s="65">
        <f>IF(C13*24&lt;1500,1500-(C13*24),IF(C13*24&lt;3000,3000-(C13*24),4500-(C13*24)))
</f>
        <v>313.6666667</v>
      </c>
      <c r="E13" s="59">
        <f>VLOOKUP(B13,'Hora por anv'!B:D,3,0)</f>
        <v>42.09219858</v>
      </c>
      <c r="F13" s="69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5"/>
      <c r="Q13" s="94" t="s">
        <v>108</v>
      </c>
      <c r="R13" s="75"/>
      <c r="S13" s="75"/>
      <c r="T13" s="78"/>
      <c r="U13" s="78"/>
      <c r="V13" s="78"/>
      <c r="W13" s="78"/>
      <c r="X13" s="78"/>
      <c r="Y13" s="78"/>
      <c r="Z13" s="150"/>
      <c r="AA13" s="150">
        <f>(D13-F13)/42.48</f>
        <v>2.726773384</v>
      </c>
      <c r="AB13" s="150"/>
      <c r="AC13" s="150"/>
      <c r="AD13" s="150"/>
      <c r="AE13" s="150"/>
      <c r="AF13" s="80"/>
      <c r="AG13" s="80"/>
      <c r="AH13" s="79" t="s">
        <v>40</v>
      </c>
      <c r="AI13" s="80"/>
      <c r="AJ13" s="80"/>
      <c r="AL13" s="80"/>
      <c r="AM13" s="80"/>
      <c r="AN13" s="80"/>
      <c r="AO13" s="80"/>
      <c r="AP13" s="80"/>
      <c r="AQ13" s="80"/>
      <c r="AR13" s="129"/>
      <c r="AS13" s="129"/>
      <c r="AT13" s="129"/>
      <c r="AU13" s="129"/>
      <c r="AV13" s="129"/>
      <c r="AW13" s="129"/>
      <c r="AX13" s="129"/>
      <c r="AY13" s="129"/>
      <c r="AZ13" s="129"/>
      <c r="BA13" s="129"/>
      <c r="BB13" s="129"/>
      <c r="BC13" s="129"/>
      <c r="BD13" s="82"/>
      <c r="BE13" s="82"/>
      <c r="BF13" s="82"/>
      <c r="BG13" s="82"/>
      <c r="BH13" s="82"/>
      <c r="BI13" s="82"/>
      <c r="BJ13" s="82"/>
      <c r="BK13" s="82"/>
      <c r="BL13" s="82"/>
      <c r="BM13" s="82"/>
      <c r="BN13" s="82"/>
      <c r="BO13" s="82"/>
      <c r="BP13" s="129"/>
      <c r="BQ13" s="129"/>
      <c r="BR13" s="129"/>
      <c r="BS13" s="129"/>
      <c r="BT13" s="129"/>
      <c r="BU13" s="129"/>
      <c r="BV13" s="129"/>
      <c r="BW13" s="129"/>
      <c r="BX13" s="129"/>
      <c r="BY13" s="129"/>
      <c r="BZ13" s="129"/>
      <c r="CA13" s="129"/>
      <c r="CB13" s="118"/>
      <c r="CC13" s="118" t="s">
        <v>200</v>
      </c>
      <c r="CD13" s="172" t="s">
        <v>201</v>
      </c>
    </row>
    <row r="14">
      <c r="A14" s="59" t="s">
        <v>100</v>
      </c>
      <c r="B14" s="59">
        <f>VLOOKUP(A14,SILOMS!C:F,4,0)</f>
        <v>2739</v>
      </c>
      <c r="C14" s="64">
        <f>VLOOKUP(A14,SILOMS!O:Q,3,0)</f>
        <v>52.10763889</v>
      </c>
      <c r="D14" s="65">
        <f t="shared" ref="D14:D15" si="2">IF(C14*24&lt;1500,1500-(C14*24),IF(C14*24&lt;3000,3000-(C14*24),4000-(C14*24)))
</f>
        <v>249.4166667</v>
      </c>
      <c r="E14" s="59">
        <f>VLOOKUP(B14,'Hora por anv'!B:D,3,0)</f>
        <v>17.77163121</v>
      </c>
      <c r="F14" s="69">
        <f>E14*'Hora por anv'!$H$1</f>
        <v>83.52666667</v>
      </c>
      <c r="G14" s="70">
        <f t="shared" si="1"/>
        <v>14.03453987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5"/>
      <c r="Q14" s="76" t="s">
        <v>88</v>
      </c>
      <c r="R14" s="75"/>
      <c r="S14" s="75"/>
      <c r="T14" s="78"/>
      <c r="U14" s="78"/>
      <c r="V14" s="78"/>
      <c r="W14" s="78"/>
      <c r="X14" s="78">
        <v>57.1</v>
      </c>
      <c r="Y14" s="78">
        <v>47.0</v>
      </c>
      <c r="Z14" s="150"/>
      <c r="AA14" s="150">
        <f>(D14-F14)/33.81</f>
        <v>4.906536528</v>
      </c>
      <c r="AB14" s="150"/>
      <c r="AC14" s="150"/>
      <c r="AD14" s="150"/>
      <c r="AE14" s="150"/>
      <c r="AF14" s="80"/>
      <c r="AG14" s="80"/>
      <c r="AH14" s="80"/>
      <c r="AI14" s="80"/>
      <c r="AJ14" s="80"/>
      <c r="AK14" s="151" t="s">
        <v>160</v>
      </c>
      <c r="AL14" s="80"/>
      <c r="AM14" s="175"/>
      <c r="AN14" s="80"/>
      <c r="AO14" s="80"/>
      <c r="AP14" s="80"/>
      <c r="AQ14" s="80"/>
      <c r="AR14" s="129"/>
      <c r="AS14" s="129"/>
      <c r="AT14" s="129"/>
      <c r="AU14" s="129"/>
      <c r="AV14" s="129"/>
      <c r="AW14" s="129"/>
      <c r="AX14" s="129"/>
      <c r="AY14" s="129"/>
      <c r="AZ14" s="129"/>
      <c r="BA14" s="129"/>
      <c r="BB14" s="129"/>
      <c r="BC14" s="129"/>
      <c r="BD14" s="82"/>
      <c r="BE14" s="82"/>
      <c r="BF14" s="82"/>
      <c r="BG14" s="82"/>
      <c r="BH14" s="82"/>
      <c r="BI14" s="82"/>
      <c r="BJ14" s="82"/>
      <c r="BK14" s="82"/>
      <c r="BL14" s="82"/>
      <c r="BM14" s="82"/>
      <c r="BN14" s="82"/>
      <c r="BO14" s="82"/>
      <c r="BP14" s="129"/>
      <c r="BQ14" s="129"/>
      <c r="BR14" s="129"/>
      <c r="BS14" s="129"/>
      <c r="BT14" s="129"/>
      <c r="BU14" s="129"/>
      <c r="BV14" s="129"/>
      <c r="BW14" s="129"/>
      <c r="BX14" s="129"/>
      <c r="BY14" s="129"/>
      <c r="BZ14" s="129"/>
      <c r="CA14" s="129"/>
      <c r="CB14" s="83" t="s">
        <v>225</v>
      </c>
      <c r="CC14" s="114"/>
      <c r="CD14" s="172" t="s">
        <v>209</v>
      </c>
    </row>
    <row r="15" hidden="1">
      <c r="A15" s="59" t="s">
        <v>158</v>
      </c>
      <c r="B15" s="59" t="b">
        <f>VLOOKUP(A15,SILOMS!C:F,4,0)</f>
        <v>0</v>
      </c>
      <c r="C15" s="64">
        <f>VLOOKUP(A15,SILOMS!O:Q,3,0)</f>
        <v>128.9722222</v>
      </c>
      <c r="D15" s="65">
        <f t="shared" si="2"/>
        <v>904.6666667</v>
      </c>
      <c r="E15" s="59" t="str">
        <f>VLOOKUP(B15,'Hora por anv'!B:D,3,0)</f>
        <v>#N/A</v>
      </c>
      <c r="F15" s="69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187"/>
      <c r="N15" s="73"/>
      <c r="O15" s="146"/>
      <c r="P15" s="204" t="s">
        <v>160</v>
      </c>
      <c r="Q15" s="76" t="s">
        <v>88</v>
      </c>
      <c r="R15" s="75"/>
      <c r="S15" s="75"/>
      <c r="T15" s="78"/>
      <c r="U15" s="78"/>
      <c r="V15" s="78"/>
      <c r="W15" s="78"/>
      <c r="X15" s="78"/>
      <c r="Y15" s="78"/>
      <c r="Z15" s="150" t="str">
        <f>(D15-F15)/41.36</f>
        <v>#N/A</v>
      </c>
      <c r="AA15" s="227" t="s">
        <v>226</v>
      </c>
      <c r="AB15" s="168"/>
      <c r="AC15" s="168"/>
      <c r="AD15" s="169"/>
      <c r="AE15" s="78"/>
      <c r="AF15" s="80"/>
      <c r="AG15" s="156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129"/>
      <c r="AS15" s="129"/>
      <c r="AT15" s="129"/>
      <c r="AU15" s="79"/>
      <c r="AV15" s="129"/>
      <c r="AW15" s="129"/>
      <c r="AX15" s="129"/>
      <c r="AY15" s="129"/>
      <c r="AZ15" s="129"/>
      <c r="BA15" s="129"/>
      <c r="BB15" s="129"/>
      <c r="BC15" s="129"/>
      <c r="BD15" s="82"/>
      <c r="BE15" s="82"/>
      <c r="BF15" s="82"/>
      <c r="BG15" s="82"/>
      <c r="BH15" s="82"/>
      <c r="BI15" s="82"/>
      <c r="BJ15" s="82"/>
      <c r="BK15" s="82"/>
      <c r="BL15" s="82"/>
      <c r="BM15" s="82"/>
      <c r="BN15" s="82"/>
      <c r="BO15" s="82"/>
      <c r="BP15" s="129"/>
      <c r="BQ15" s="129"/>
      <c r="BR15" s="129"/>
      <c r="BS15" s="129"/>
      <c r="BT15" s="129"/>
      <c r="BU15" s="129"/>
      <c r="BV15" s="129"/>
      <c r="BW15" s="129"/>
      <c r="BX15" s="129"/>
      <c r="BY15" s="129"/>
      <c r="BZ15" s="129"/>
      <c r="CA15" s="129"/>
      <c r="CB15" s="73"/>
      <c r="CC15" s="73" t="s">
        <v>213</v>
      </c>
      <c r="CD15" s="118"/>
    </row>
    <row r="16" hidden="1">
      <c r="A16" s="59" t="s">
        <v>163</v>
      </c>
      <c r="B16" s="59" t="b">
        <f>VLOOKUP(A16,SILOMS!C:F,4,0)</f>
        <v>0</v>
      </c>
      <c r="C16" s="64">
        <f>VLOOKUP(A16,SILOMS!O:Q,3,0)</f>
        <v>118.0347222</v>
      </c>
      <c r="D16" s="65">
        <f>IF(C16*24&lt;1500,1500-(C16*24),IF(C16*24&lt;2832,2832-(C16*24),4000-(C16*24)))
</f>
        <v>1167.166667</v>
      </c>
      <c r="E16" s="59" t="str">
        <f>VLOOKUP(B16,'Hora por anv'!B:D,3,0)</f>
        <v>#N/A</v>
      </c>
      <c r="F16" s="69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5"/>
      <c r="Q16" s="76" t="s">
        <v>88</v>
      </c>
      <c r="R16" s="146"/>
      <c r="S16" s="75"/>
      <c r="T16" s="78"/>
      <c r="U16" s="78"/>
      <c r="V16" s="78"/>
      <c r="W16" s="78"/>
      <c r="X16" s="78">
        <v>19.2</v>
      </c>
      <c r="Y16" s="151" t="s">
        <v>160</v>
      </c>
      <c r="Z16" s="229" t="str">
        <f>(D16-F16)/31.86</f>
        <v>#N/A</v>
      </c>
      <c r="AA16" s="230" t="s">
        <v>229</v>
      </c>
      <c r="AB16" s="168"/>
      <c r="AC16" s="169"/>
      <c r="AD16" s="78"/>
      <c r="AE16" s="78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129"/>
      <c r="AS16" s="129"/>
      <c r="AT16" s="129"/>
      <c r="AU16" s="129"/>
      <c r="AV16" s="129"/>
      <c r="AW16" s="129"/>
      <c r="AX16" s="129"/>
      <c r="AY16" s="129"/>
      <c r="AZ16" s="129"/>
      <c r="BA16" s="129"/>
      <c r="BB16" s="129"/>
      <c r="BC16" s="79"/>
      <c r="BD16" s="82"/>
      <c r="BE16" s="82"/>
      <c r="BF16" s="82"/>
      <c r="BG16" s="82"/>
      <c r="BH16" s="82"/>
      <c r="BI16" s="82"/>
      <c r="BJ16" s="82"/>
      <c r="BK16" s="82"/>
      <c r="BL16" s="82"/>
      <c r="BM16" s="82"/>
      <c r="BN16" s="82"/>
      <c r="BO16" s="82"/>
      <c r="BP16" s="129"/>
      <c r="BQ16" s="129"/>
      <c r="BR16" s="129"/>
      <c r="BS16" s="129"/>
      <c r="BT16" s="129"/>
      <c r="BU16" s="129"/>
      <c r="BV16" s="129"/>
      <c r="BW16" s="129"/>
      <c r="BX16" s="129"/>
      <c r="BY16" s="129"/>
      <c r="BZ16" s="129"/>
      <c r="CA16" s="129"/>
      <c r="CB16" s="148"/>
      <c r="CC16" s="148"/>
      <c r="CD16" s="118" t="s">
        <v>230</v>
      </c>
    </row>
    <row r="17">
      <c r="A17" s="179" t="s">
        <v>77</v>
      </c>
      <c r="B17" s="59">
        <f>VLOOKUP(A17,SILOMS!C:F,4,0)</f>
        <v>2742</v>
      </c>
      <c r="C17" s="64">
        <f>VLOOKUP(A17,SILOMS!O:Q,3,0)</f>
        <v>32.93402778</v>
      </c>
      <c r="D17" s="65">
        <f>IF(C17*24&lt;1644,1644-(C17*24),IF(C17*24&lt;3144,3144-(C17*24),4000-(C17*24)))
</f>
        <v>853.5833333</v>
      </c>
      <c r="E17" s="59">
        <f>VLOOKUP(B17,'Hora por anv'!B:D,3,0)</f>
        <v>56.75531915</v>
      </c>
      <c r="F17" s="69">
        <f>E17*'Hora por anv'!$H$1</f>
        <v>266.75</v>
      </c>
      <c r="G17" s="70">
        <f t="shared" si="1"/>
        <v>15.03970634</v>
      </c>
      <c r="H17" s="184" t="s">
        <v>84</v>
      </c>
      <c r="I17" s="184" t="s">
        <v>84</v>
      </c>
      <c r="J17" s="184" t="s">
        <v>84</v>
      </c>
      <c r="K17" s="184" t="s">
        <v>84</v>
      </c>
      <c r="L17" s="184" t="s">
        <v>84</v>
      </c>
      <c r="M17" s="187"/>
      <c r="N17" s="187"/>
      <c r="O17" s="187"/>
      <c r="P17" s="77"/>
      <c r="Q17" s="139"/>
      <c r="R17" s="139"/>
      <c r="S17" s="139"/>
      <c r="T17" s="129"/>
      <c r="U17" s="129"/>
      <c r="V17" s="129"/>
      <c r="W17" s="129"/>
      <c r="X17" s="129">
        <v>28.1</v>
      </c>
      <c r="Y17" s="78">
        <v>27.0</v>
      </c>
      <c r="Z17" s="150"/>
      <c r="AA17" s="232">
        <f>(D17-F17)/46.25</f>
        <v>12.68828829</v>
      </c>
      <c r="AB17" s="150"/>
      <c r="AC17" s="150" t="s">
        <v>234</v>
      </c>
      <c r="AD17" s="150"/>
      <c r="AE17" s="150" t="s">
        <v>235</v>
      </c>
      <c r="AF17" s="82"/>
      <c r="AG17" s="82"/>
      <c r="AH17" s="82"/>
      <c r="AI17" s="82"/>
      <c r="AJ17" s="82"/>
      <c r="AK17" s="82"/>
      <c r="AL17" s="82"/>
      <c r="AM17" s="82"/>
      <c r="AN17" s="233"/>
      <c r="AO17" s="233"/>
      <c r="AP17" s="80"/>
      <c r="AQ17" s="82"/>
      <c r="AR17" s="234" t="s">
        <v>160</v>
      </c>
      <c r="AS17" s="129"/>
      <c r="AT17" s="129"/>
      <c r="AU17" s="129"/>
      <c r="AV17" s="129"/>
      <c r="AW17" s="129"/>
      <c r="AX17" s="129"/>
      <c r="AY17" s="129"/>
      <c r="AZ17" s="129"/>
      <c r="BA17" s="129"/>
      <c r="BB17" s="129"/>
      <c r="BC17" s="129"/>
      <c r="BD17" s="82"/>
      <c r="BE17" s="82"/>
      <c r="BF17" s="82"/>
      <c r="BG17" s="82"/>
      <c r="BH17" s="82"/>
      <c r="BI17" s="82"/>
      <c r="BJ17" s="82"/>
      <c r="BK17" s="82"/>
      <c r="BL17" s="82"/>
      <c r="BM17" s="82"/>
      <c r="BN17" s="82"/>
      <c r="BO17" s="151" t="s">
        <v>160</v>
      </c>
      <c r="BP17" s="129"/>
      <c r="BQ17" s="129"/>
      <c r="BR17" s="129"/>
      <c r="BS17" s="129"/>
      <c r="BT17" s="129"/>
      <c r="BU17" s="129"/>
      <c r="BV17" s="129"/>
      <c r="BW17" s="129"/>
      <c r="BX17" s="129"/>
      <c r="BY17" s="129"/>
      <c r="BZ17" s="129"/>
      <c r="CA17" s="129"/>
      <c r="CB17" s="235" t="s">
        <v>237</v>
      </c>
      <c r="CC17" s="236" t="s">
        <v>238</v>
      </c>
      <c r="CD17" s="83" t="s">
        <v>239</v>
      </c>
    </row>
    <row r="18">
      <c r="A18" s="59" t="s">
        <v>87</v>
      </c>
      <c r="B18" s="59">
        <f>VLOOKUP(A18,SILOMS!C:F,4,0)</f>
        <v>2704</v>
      </c>
      <c r="C18" s="64">
        <f>VLOOKUP(A18,SILOMS!O:Q,3,0)</f>
        <v>203.0694444</v>
      </c>
      <c r="D18" s="65">
        <f>IF(C18*24&lt;1500,1500-(C18*24),IF(C18*24&lt;3000,3000-(C18*24),5000-(C18*24)))
</f>
        <v>126.3333333</v>
      </c>
      <c r="E18" s="59">
        <f>VLOOKUP(B18,'Hora por anv'!B:D,3,0)</f>
        <v>8.35106383</v>
      </c>
      <c r="F18" s="69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51" t="s">
        <v>160</v>
      </c>
      <c r="M18" s="73"/>
      <c r="N18" s="73"/>
      <c r="O18" s="79" t="s">
        <v>40</v>
      </c>
      <c r="Q18" s="76" t="s">
        <v>88</v>
      </c>
      <c r="R18" s="75"/>
      <c r="S18" s="75"/>
      <c r="T18" s="78"/>
      <c r="U18" s="78"/>
      <c r="V18" s="78"/>
      <c r="W18" s="78"/>
      <c r="X18" s="78"/>
      <c r="Y18" s="78"/>
      <c r="Z18" s="150"/>
      <c r="AA18" s="150">
        <f>(D18-F18)/14.32</f>
        <v>6.081238361</v>
      </c>
      <c r="AB18" s="150"/>
      <c r="AC18" s="150"/>
      <c r="AD18" s="150"/>
      <c r="AE18" s="150"/>
      <c r="AF18" s="156"/>
      <c r="AG18" s="80"/>
      <c r="AH18" s="80"/>
      <c r="AI18" s="80"/>
      <c r="AJ18" s="80"/>
      <c r="AK18" s="80"/>
      <c r="AL18" s="79" t="s">
        <v>40</v>
      </c>
      <c r="AM18" s="80"/>
      <c r="AN18" s="80"/>
      <c r="AO18" s="80"/>
      <c r="AP18" s="80"/>
      <c r="AQ18" s="80"/>
      <c r="AR18" s="129"/>
      <c r="AS18" s="129"/>
      <c r="AT18" s="129"/>
      <c r="AU18" s="129"/>
      <c r="AV18" s="129"/>
      <c r="AW18" s="129"/>
      <c r="AX18" s="129"/>
      <c r="AY18" s="129"/>
      <c r="AZ18" s="129"/>
      <c r="BA18" s="129"/>
      <c r="BB18" s="129"/>
      <c r="BC18" s="129"/>
      <c r="BD18" s="82"/>
      <c r="BE18" s="82"/>
      <c r="BF18" s="82"/>
      <c r="BG18" s="82"/>
      <c r="BH18" s="82"/>
      <c r="BI18" s="82"/>
      <c r="BJ18" s="82"/>
      <c r="BK18" s="82"/>
      <c r="BL18" s="82"/>
      <c r="BM18" s="82"/>
      <c r="BN18" s="82"/>
      <c r="BO18" s="82"/>
      <c r="BP18" s="129"/>
      <c r="BQ18" s="129"/>
      <c r="BR18" s="129"/>
      <c r="BS18" s="129"/>
      <c r="BT18" s="129"/>
      <c r="BU18" s="129"/>
      <c r="BV18" s="129"/>
      <c r="BW18" s="129"/>
      <c r="BX18" s="129"/>
      <c r="BY18" s="129"/>
      <c r="BZ18" s="129"/>
      <c r="CA18" s="129"/>
      <c r="CB18" s="114"/>
      <c r="CC18" s="114"/>
      <c r="CD18" s="135" t="s">
        <v>215</v>
      </c>
    </row>
    <row r="19">
      <c r="A19" s="59" t="s">
        <v>126</v>
      </c>
      <c r="B19" s="59">
        <f>VLOOKUP(A19,SILOMS!C:F,4,0)</f>
        <v>2720</v>
      </c>
      <c r="C19" s="64">
        <f>VLOOKUP(A19,SILOMS!O:Q,3,0)</f>
        <v>133.7222222</v>
      </c>
      <c r="D19" s="65">
        <f>IF(C19*24&lt;1500,1500-(C19*24),IF(C19*24&lt;2764.75,2764.75-(C19*24),4000-(C19*24)))
</f>
        <v>790.6666667</v>
      </c>
      <c r="E19" s="59">
        <f>VLOOKUP(B19,'Hora por anv'!B:D,3,0)</f>
        <v>51.37446809</v>
      </c>
      <c r="F19" s="69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84</v>
      </c>
      <c r="L19" s="71" t="s">
        <v>84</v>
      </c>
      <c r="M19" s="73"/>
      <c r="N19" s="73"/>
      <c r="O19" s="75"/>
      <c r="Q19" s="76" t="s">
        <v>88</v>
      </c>
      <c r="R19" s="75"/>
      <c r="S19" s="75"/>
      <c r="T19" s="78"/>
      <c r="U19" s="78"/>
      <c r="V19" s="78"/>
      <c r="W19" s="78"/>
      <c r="X19" s="78"/>
      <c r="Y19" s="78"/>
      <c r="Z19" s="150"/>
      <c r="AA19" s="150">
        <f>(D19-F19)/40.42</f>
        <v>13.58749794</v>
      </c>
      <c r="AB19" s="150"/>
      <c r="AC19" s="150"/>
      <c r="AD19" s="150"/>
      <c r="AE19" s="150"/>
      <c r="AF19" s="80"/>
      <c r="AG19" s="156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129"/>
      <c r="AS19" s="79" t="s">
        <v>40</v>
      </c>
      <c r="AT19" s="129"/>
      <c r="AU19" s="129"/>
      <c r="AV19" s="129"/>
      <c r="AW19" s="129"/>
      <c r="AX19" s="129"/>
      <c r="AY19" s="129"/>
      <c r="AZ19" s="129"/>
      <c r="BA19" s="129"/>
      <c r="BB19" s="129"/>
      <c r="BC19" s="129"/>
      <c r="BD19" s="82"/>
      <c r="BE19" s="82"/>
      <c r="BF19" s="82"/>
      <c r="BG19" s="82"/>
      <c r="BH19" s="82"/>
      <c r="BI19" s="82"/>
      <c r="BJ19" s="82"/>
      <c r="BK19" s="82"/>
      <c r="BL19" s="82"/>
      <c r="BM19" s="82"/>
      <c r="BN19" s="82"/>
      <c r="BO19" s="82"/>
      <c r="BP19" s="129"/>
      <c r="BQ19" s="129"/>
      <c r="BR19" s="129"/>
      <c r="BS19" s="129"/>
      <c r="BT19" s="129"/>
      <c r="BU19" s="129"/>
      <c r="BV19" s="129"/>
      <c r="BW19" s="129"/>
      <c r="BX19" s="129"/>
      <c r="BY19" s="129"/>
      <c r="BZ19" s="129"/>
      <c r="CA19" s="129"/>
      <c r="CB19" s="118"/>
      <c r="CC19" s="118" t="s">
        <v>243</v>
      </c>
      <c r="CD19" s="118" t="s">
        <v>219</v>
      </c>
    </row>
    <row r="20">
      <c r="A20" s="59" t="s">
        <v>65</v>
      </c>
      <c r="B20" s="59">
        <f>VLOOKUP(A20,SILOMS!C:F,4,0)</f>
        <v>2708</v>
      </c>
      <c r="C20" s="64">
        <f>VLOOKUP(A20,SILOMS!O:Q,3,0)</f>
        <v>95.65625</v>
      </c>
      <c r="D20" s="65">
        <f t="shared" ref="D20:D21" si="3">IF(C20*24&lt;1500,1500-(C20*24),IF(C20*24&lt;3000,3000-(C20*24),4000-(C20*24)))
</f>
        <v>704.25</v>
      </c>
      <c r="E20" s="59">
        <f>VLOOKUP(B20,'Hora por anv'!B:D,3,0)</f>
        <v>42.09219858</v>
      </c>
      <c r="F20" s="69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3"/>
      <c r="N20" s="73"/>
      <c r="O20" s="75"/>
      <c r="Q20" s="76" t="s">
        <v>88</v>
      </c>
      <c r="R20" s="75"/>
      <c r="S20" s="75"/>
      <c r="T20" s="78"/>
      <c r="U20" s="78"/>
      <c r="V20" s="78"/>
      <c r="W20" s="78"/>
      <c r="X20" s="78">
        <v>22.5</v>
      </c>
      <c r="Y20" s="78">
        <v>25.0</v>
      </c>
      <c r="Z20" s="150"/>
      <c r="AA20" s="150">
        <f>(D20-F20)/42.48</f>
        <v>11.9212963</v>
      </c>
      <c r="AB20" s="150"/>
      <c r="AC20" s="150"/>
      <c r="AD20" s="150"/>
      <c r="AE20" s="15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2"/>
      <c r="AR20" s="151" t="s">
        <v>160</v>
      </c>
      <c r="AS20" s="129"/>
      <c r="AT20" s="129"/>
      <c r="AU20" s="129"/>
      <c r="AW20" s="129"/>
      <c r="AX20" s="129"/>
      <c r="AY20" s="129"/>
      <c r="AZ20" s="129"/>
      <c r="BA20" s="129"/>
      <c r="BB20" s="129"/>
      <c r="BC20" s="129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2"/>
      <c r="BP20" s="129"/>
      <c r="BQ20" s="129"/>
      <c r="BR20" s="129"/>
      <c r="BS20" s="79" t="s">
        <v>40</v>
      </c>
      <c r="BT20" s="129"/>
      <c r="BU20" s="129"/>
      <c r="BV20" s="129"/>
      <c r="BW20" s="129"/>
      <c r="BX20" s="129"/>
      <c r="BY20" s="129"/>
      <c r="BZ20" s="129"/>
      <c r="CA20" s="129"/>
      <c r="CB20" s="83" t="s">
        <v>244</v>
      </c>
      <c r="CC20" s="148"/>
      <c r="CD20" s="135"/>
    </row>
    <row r="21">
      <c r="A21" s="59" t="s">
        <v>128</v>
      </c>
      <c r="B21" s="59">
        <f>VLOOKUP(A21,SILOMS!C:F,4,0)</f>
        <v>2737</v>
      </c>
      <c r="C21" s="64">
        <f>VLOOKUP(A21,SILOMS!O:Q,3,0)</f>
        <v>15.71875</v>
      </c>
      <c r="D21" s="65">
        <f t="shared" si="3"/>
        <v>1122.75</v>
      </c>
      <c r="E21" s="59">
        <f>VLOOKUP(B21,'Hora por anv'!B:D,3,0)</f>
        <v>55.52851064</v>
      </c>
      <c r="F21" s="69">
        <f>E21*'Hora por anv'!$H$1</f>
        <v>260.984</v>
      </c>
      <c r="G21" s="70">
        <f t="shared" si="1"/>
        <v>20.21934295</v>
      </c>
      <c r="H21" s="184" t="s">
        <v>84</v>
      </c>
      <c r="I21" s="184" t="s">
        <v>84</v>
      </c>
      <c r="J21" s="184" t="s">
        <v>84</v>
      </c>
      <c r="K21" s="184" t="s">
        <v>84</v>
      </c>
      <c r="L21" s="184" t="s">
        <v>84</v>
      </c>
      <c r="M21" s="187"/>
      <c r="N21" s="187"/>
      <c r="O21" s="187"/>
      <c r="P21" s="77"/>
      <c r="Q21" s="139"/>
      <c r="R21" s="139"/>
      <c r="S21" s="139"/>
      <c r="T21" s="129"/>
      <c r="U21" s="129"/>
      <c r="V21" s="129"/>
      <c r="W21" s="129"/>
      <c r="X21" s="129"/>
      <c r="Y21" s="129">
        <v>30.0</v>
      </c>
      <c r="Z21" s="150"/>
      <c r="AA21" s="150">
        <f>(D21-F21)/49.63</f>
        <v>17.36381221</v>
      </c>
      <c r="AB21" s="150"/>
      <c r="AC21" s="150"/>
      <c r="AD21" s="150"/>
      <c r="AE21" s="150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129"/>
      <c r="AS21" s="129"/>
      <c r="AT21" s="129"/>
      <c r="AU21" s="129"/>
      <c r="AV21" s="129"/>
      <c r="AW21" s="151" t="s">
        <v>160</v>
      </c>
      <c r="AX21" s="129"/>
      <c r="AY21" s="129"/>
      <c r="AZ21" s="129"/>
      <c r="BA21" s="129"/>
      <c r="BC21" s="129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82"/>
      <c r="BP21" s="129"/>
      <c r="BQ21" s="129"/>
      <c r="BR21" s="129"/>
      <c r="BS21" s="129"/>
      <c r="BT21" s="129"/>
      <c r="BU21" s="129"/>
      <c r="BV21" s="129"/>
      <c r="BW21" s="129"/>
      <c r="BX21" s="129"/>
      <c r="BY21" s="129"/>
      <c r="BZ21" s="129"/>
      <c r="CA21" s="129"/>
      <c r="CB21" s="83" t="s">
        <v>225</v>
      </c>
      <c r="CC21" s="113" t="s">
        <v>245</v>
      </c>
      <c r="CD21" s="114"/>
    </row>
    <row r="22">
      <c r="A22" s="59" t="s">
        <v>95</v>
      </c>
      <c r="B22" s="59">
        <f>VLOOKUP(A22,SILOMS!C:F,4,0)</f>
        <v>2733</v>
      </c>
      <c r="C22" s="64">
        <f>VLOOKUP(A22,SILOMS!O:Q,3,0)</f>
        <v>172.3298611</v>
      </c>
      <c r="D22" s="65">
        <f>IF(C22*24&lt;1500,1500-(C22*24),IF(C22*24&lt;4034,4034-(C22*24),4500-(C22*24)))
</f>
        <v>364.0833333</v>
      </c>
      <c r="E22" s="59">
        <f>VLOOKUP(B22,'Hora por anv'!B:D,3,0)</f>
        <v>17.77163121</v>
      </c>
      <c r="F22" s="69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3"/>
      <c r="N22" s="73"/>
      <c r="O22" s="75"/>
      <c r="Q22" s="94" t="s">
        <v>108</v>
      </c>
      <c r="R22" s="75"/>
      <c r="S22" s="75"/>
      <c r="T22" s="78"/>
      <c r="U22" s="78"/>
      <c r="V22" s="78"/>
      <c r="W22" s="78"/>
      <c r="X22" s="243" t="s">
        <v>246</v>
      </c>
      <c r="Y22" s="78"/>
      <c r="Z22" s="150"/>
      <c r="AA22" s="150">
        <f>(D22-F22)/33.81</f>
        <v>8.298038056</v>
      </c>
      <c r="AB22" s="150"/>
      <c r="AC22" s="150"/>
      <c r="AD22" s="150"/>
      <c r="AE22" s="150"/>
      <c r="AF22" s="80"/>
      <c r="AG22" s="80"/>
      <c r="AH22" s="80"/>
      <c r="AI22" s="80"/>
      <c r="AJ22" s="80"/>
      <c r="AK22" s="80"/>
      <c r="AL22" s="80"/>
      <c r="AN22" s="79" t="s">
        <v>40</v>
      </c>
      <c r="AO22" s="80"/>
      <c r="AP22" s="80"/>
      <c r="AQ22" s="80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29"/>
      <c r="BC22" s="129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83"/>
      <c r="CC22" s="83" t="s">
        <v>114</v>
      </c>
      <c r="CD22" s="103" t="s">
        <v>116</v>
      </c>
    </row>
    <row r="23" hidden="1">
      <c r="A23" s="59" t="s">
        <v>83</v>
      </c>
      <c r="B23" s="59" t="b">
        <f>VLOOKUP(A23,SILOMS!C:F,4,0)</f>
        <v>0</v>
      </c>
      <c r="C23" s="211">
        <f>VLOOKUP(A23,SILOMS!O:Q,3,0)</f>
        <v>2.465277778</v>
      </c>
      <c r="D23" s="65">
        <f t="shared" ref="D23:D29" si="4">IF(C23*24&lt;1500,1500-(C23*24),IF(C23*24&lt;3000,3000-(C23*24),4000-(C23*24)))
</f>
        <v>1440.833333</v>
      </c>
      <c r="E23" s="59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184"/>
      <c r="I23" s="184"/>
      <c r="J23" s="184"/>
      <c r="K23" s="184"/>
      <c r="L23" s="184"/>
      <c r="M23" s="187"/>
      <c r="N23" s="187"/>
      <c r="O23" s="187"/>
      <c r="P23" s="77"/>
      <c r="Q23" s="139"/>
      <c r="R23" s="139"/>
      <c r="S23" s="139"/>
      <c r="T23" s="129"/>
      <c r="U23" s="129"/>
      <c r="V23" s="129"/>
      <c r="W23" s="129"/>
      <c r="X23" s="129"/>
      <c r="Y23" s="129"/>
      <c r="Z23" s="129"/>
      <c r="AA23" s="129"/>
      <c r="AB23" s="129"/>
      <c r="AC23" s="129"/>
      <c r="AD23" s="129"/>
      <c r="AE23" s="129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82"/>
      <c r="BE23" s="151" t="s">
        <v>160</v>
      </c>
      <c r="BF23" s="82"/>
      <c r="BG23" s="82"/>
      <c r="BH23" s="82"/>
      <c r="BI23" s="82"/>
      <c r="BJ23" s="82"/>
      <c r="BK23" s="82"/>
      <c r="BL23" s="82"/>
      <c r="BM23" s="82"/>
      <c r="BN23" s="82"/>
      <c r="BO23" s="82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172"/>
      <c r="CC23" s="172"/>
      <c r="CD23" s="114"/>
    </row>
    <row r="24" hidden="1">
      <c r="A24" s="59" t="s">
        <v>133</v>
      </c>
      <c r="B24" s="59" t="b">
        <f>VLOOKUP(A24,SILOMS!C:F,4,0)</f>
        <v>0</v>
      </c>
      <c r="C24" s="64">
        <f>VLOOKUP(A24,SILOMS!O:Q,3,0)</f>
        <v>11.13194444</v>
      </c>
      <c r="D24" s="65">
        <f t="shared" si="4"/>
        <v>1232.833333</v>
      </c>
      <c r="E24" s="59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184" t="s">
        <v>84</v>
      </c>
      <c r="I24" s="184" t="s">
        <v>84</v>
      </c>
      <c r="J24" s="184" t="s">
        <v>84</v>
      </c>
      <c r="K24" s="184" t="s">
        <v>84</v>
      </c>
      <c r="L24" s="184" t="s">
        <v>84</v>
      </c>
      <c r="M24" s="187"/>
      <c r="N24" s="187"/>
      <c r="O24" s="187"/>
      <c r="P24" s="139"/>
      <c r="Q24" s="76" t="s">
        <v>88</v>
      </c>
      <c r="R24" s="139"/>
      <c r="S24" s="139"/>
      <c r="T24" s="129"/>
      <c r="U24" s="129"/>
      <c r="V24" s="129"/>
      <c r="W24" s="129"/>
      <c r="X24" s="129"/>
      <c r="Y24" s="263" t="s">
        <v>253</v>
      </c>
      <c r="Z24" s="168"/>
      <c r="AA24" s="168"/>
      <c r="AB24" s="168"/>
      <c r="AC24" s="168"/>
      <c r="AD24" s="168"/>
      <c r="AE24" s="169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82"/>
      <c r="BE24" s="82"/>
      <c r="BF24" s="82"/>
      <c r="BG24" s="82"/>
      <c r="BH24" s="82"/>
      <c r="BI24" s="82"/>
      <c r="BJ24" s="82"/>
      <c r="BK24" s="151" t="s">
        <v>160</v>
      </c>
      <c r="BL24" s="82"/>
      <c r="BM24" s="82"/>
      <c r="BN24" s="82"/>
      <c r="BO24" s="82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166"/>
      <c r="CC24" s="166" t="s">
        <v>254</v>
      </c>
      <c r="CD24" s="172"/>
    </row>
    <row r="25">
      <c r="A25" s="59" t="s">
        <v>82</v>
      </c>
      <c r="B25" s="59">
        <f>VLOOKUP(A25,SILOMS!C:F,4,0)</f>
        <v>2702</v>
      </c>
      <c r="C25" s="64">
        <f>VLOOKUP(A25,SILOMS!O:Q,3,0)</f>
        <v>23.03472222</v>
      </c>
      <c r="D25" s="65">
        <f t="shared" si="4"/>
        <v>947.1666667</v>
      </c>
      <c r="E25" s="59">
        <f>VLOOKUP(B25,'Hora por anv'!B:D,3,0)</f>
        <v>42.09219858</v>
      </c>
      <c r="F25" s="69">
        <f>E25*'Hora por anv'!$H$1</f>
        <v>197.8333333</v>
      </c>
      <c r="G25" s="70">
        <f t="shared" si="1"/>
        <v>22.5021904</v>
      </c>
      <c r="H25" s="184">
        <v>1.0</v>
      </c>
      <c r="I25" s="184">
        <v>1.0</v>
      </c>
      <c r="J25" s="184">
        <v>1.0</v>
      </c>
      <c r="K25" s="184"/>
      <c r="L25" s="184"/>
      <c r="M25" s="187"/>
      <c r="N25" s="187"/>
      <c r="O25" s="187"/>
      <c r="P25" s="124"/>
      <c r="Q25" s="76" t="s">
        <v>88</v>
      </c>
      <c r="R25" s="139"/>
      <c r="S25" s="139"/>
      <c r="T25" s="129"/>
      <c r="U25" s="129"/>
      <c r="V25" s="129"/>
      <c r="W25" s="244" t="s">
        <v>247</v>
      </c>
      <c r="X25" s="78"/>
      <c r="Y25" s="78">
        <v>38.0</v>
      </c>
      <c r="Z25" s="150"/>
      <c r="AA25" s="150">
        <f>(D25-F25)/42.48</f>
        <v>17.63967357</v>
      </c>
      <c r="AB25" s="150"/>
      <c r="AC25" s="150"/>
      <c r="AD25" s="150"/>
      <c r="AE25" s="150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222"/>
      <c r="AQ25" s="82"/>
      <c r="AR25" s="129"/>
      <c r="AS25" s="129"/>
      <c r="AT25" s="129"/>
      <c r="AU25" s="129"/>
      <c r="AV25" s="129"/>
      <c r="AW25" s="151" t="s">
        <v>160</v>
      </c>
      <c r="AX25" s="129"/>
      <c r="AY25" s="129"/>
      <c r="AZ25" s="129"/>
      <c r="BA25" s="129"/>
      <c r="BB25" s="129"/>
      <c r="BC25" s="129"/>
      <c r="BD25" s="82"/>
      <c r="BE25" s="82"/>
      <c r="BF25" s="82"/>
      <c r="BG25" s="82"/>
      <c r="BH25" s="82"/>
      <c r="BI25" s="82"/>
      <c r="BJ25" s="82"/>
      <c r="BK25" s="82"/>
      <c r="BL25" s="82"/>
      <c r="BM25" s="82"/>
      <c r="BN25" s="82"/>
      <c r="BO25" s="82"/>
      <c r="BP25" s="129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83" t="s">
        <v>225</v>
      </c>
      <c r="CC25" s="118" t="s">
        <v>249</v>
      </c>
      <c r="CD25" s="118"/>
    </row>
    <row r="26">
      <c r="A26" s="59" t="s">
        <v>57</v>
      </c>
      <c r="B26" s="59">
        <f>VLOOKUP(A26,SILOMS!C:F,4,0)</f>
        <v>2738</v>
      </c>
      <c r="C26" s="64">
        <f>VLOOKUP(A26,SILOMS!O:Q,3,0)</f>
        <v>4.166666667</v>
      </c>
      <c r="D26" s="65">
        <f t="shared" si="4"/>
        <v>1400</v>
      </c>
      <c r="E26" s="59">
        <f>VLOOKUP(B26,'Hora por anv'!B:D,3,0)</f>
        <v>55.52851064</v>
      </c>
      <c r="F26" s="69">
        <f>E26*'Hora por anv'!$H$1</f>
        <v>260.984</v>
      </c>
      <c r="G26" s="70">
        <f t="shared" si="1"/>
        <v>25.21227355</v>
      </c>
      <c r="H26" s="184" t="s">
        <v>84</v>
      </c>
      <c r="I26" s="184" t="s">
        <v>84</v>
      </c>
      <c r="J26" s="184" t="s">
        <v>84</v>
      </c>
      <c r="K26" s="184" t="s">
        <v>84</v>
      </c>
      <c r="L26" s="184" t="s">
        <v>84</v>
      </c>
      <c r="M26" s="187"/>
      <c r="N26" s="187"/>
      <c r="O26" s="187"/>
      <c r="P26" s="139"/>
      <c r="Q26" s="139"/>
      <c r="R26" s="139"/>
      <c r="S26" s="139"/>
      <c r="T26" s="129"/>
      <c r="U26" s="129"/>
      <c r="V26" s="129"/>
      <c r="W26" s="129"/>
      <c r="X26" s="129"/>
      <c r="Y26" s="129"/>
      <c r="Z26" s="150"/>
      <c r="AA26" s="150">
        <f>(D26-F26)/49.63</f>
        <v>22.95015112</v>
      </c>
      <c r="AB26" s="150"/>
      <c r="AC26" s="150"/>
      <c r="AD26" s="150"/>
      <c r="AE26" s="150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51" t="s">
        <v>160</v>
      </c>
      <c r="BD26" s="151" t="s">
        <v>160</v>
      </c>
      <c r="BE26" s="82"/>
      <c r="BF26" s="82"/>
      <c r="BG26" s="82"/>
      <c r="BH26" s="82"/>
      <c r="BI26" s="82"/>
      <c r="BJ26" s="82"/>
      <c r="BK26" s="82"/>
      <c r="BL26" s="82"/>
      <c r="BM26" s="82"/>
      <c r="BN26" s="82"/>
      <c r="BO26" s="82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83" t="s">
        <v>225</v>
      </c>
      <c r="CC26" s="236" t="s">
        <v>257</v>
      </c>
      <c r="CD26" s="114"/>
    </row>
    <row r="27" hidden="1">
      <c r="A27" s="224" t="s">
        <v>110</v>
      </c>
      <c r="B27" s="59" t="b">
        <f>VLOOKUP(A27,SILOMS!C:F,4,0)</f>
        <v>0</v>
      </c>
      <c r="C27" s="211">
        <f>VLOOKUP(A27,SILOMS!O:Q,3,0)</f>
        <v>0</v>
      </c>
      <c r="D27" s="65">
        <f t="shared" si="4"/>
        <v>1500</v>
      </c>
      <c r="E27" s="59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225"/>
      <c r="I27" s="225"/>
      <c r="J27" s="225"/>
      <c r="K27" s="225"/>
      <c r="L27" s="225"/>
      <c r="M27" s="225"/>
      <c r="N27" s="225"/>
      <c r="O27" s="225"/>
      <c r="P27" s="148"/>
      <c r="Q27" s="226"/>
      <c r="R27" s="225"/>
      <c r="S27" s="225"/>
      <c r="T27" s="225"/>
      <c r="U27" s="225"/>
      <c r="V27" s="225"/>
      <c r="W27" s="129"/>
      <c r="X27" s="284" t="s">
        <v>258</v>
      </c>
      <c r="Y27" s="168"/>
      <c r="Z27" s="168"/>
      <c r="AA27" s="168"/>
      <c r="AB27" s="168"/>
      <c r="AC27" s="168"/>
      <c r="AD27" s="168"/>
      <c r="AE27" s="169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172"/>
      <c r="CC27" s="172"/>
      <c r="CD27" s="223"/>
    </row>
    <row r="28" hidden="1">
      <c r="A28" s="59" t="s">
        <v>91</v>
      </c>
      <c r="B28" s="59" t="b">
        <f>VLOOKUP(A28,SILOMS!C:F,4,0)</f>
        <v>0</v>
      </c>
      <c r="C28" s="64">
        <f>VLOOKUP(A28,SILOMS!O:Q,3,0)</f>
        <v>208.2083333</v>
      </c>
      <c r="D28" s="65">
        <f t="shared" si="4"/>
        <v>-997</v>
      </c>
      <c r="E28" s="59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84" t="s">
        <v>84</v>
      </c>
      <c r="I28" s="184" t="s">
        <v>84</v>
      </c>
      <c r="J28" s="184" t="s">
        <v>84</v>
      </c>
      <c r="K28" s="184" t="s">
        <v>84</v>
      </c>
      <c r="L28" s="184" t="s">
        <v>84</v>
      </c>
      <c r="M28" s="187"/>
      <c r="N28" s="187"/>
      <c r="O28" s="187"/>
      <c r="P28" s="139"/>
      <c r="Q28" s="139"/>
      <c r="R28" s="139"/>
      <c r="S28" s="13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82"/>
      <c r="BE28" s="82"/>
      <c r="BF28" s="82"/>
      <c r="BG28" s="82"/>
      <c r="BH28" s="82"/>
      <c r="BI28" s="82"/>
      <c r="BJ28" s="82"/>
      <c r="BK28" s="82"/>
      <c r="BL28" s="82"/>
      <c r="BM28" s="82"/>
      <c r="BN28" s="82"/>
      <c r="BO28" s="82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172"/>
      <c r="CC28" s="172"/>
      <c r="CD28" s="114"/>
    </row>
    <row r="29" hidden="1">
      <c r="A29" s="179" t="s">
        <v>103</v>
      </c>
      <c r="B29" s="59" t="b">
        <f>VLOOKUP(A29,SILOMS!C:F,4,0)</f>
        <v>0</v>
      </c>
      <c r="C29" s="64">
        <f>VLOOKUP(A29,SILOMS!O:Q,3,0)</f>
        <v>120.3923611</v>
      </c>
      <c r="D29" s="65">
        <f t="shared" si="4"/>
        <v>110.5833333</v>
      </c>
      <c r="E29" s="59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84" t="s">
        <v>84</v>
      </c>
      <c r="I29" s="184" t="s">
        <v>84</v>
      </c>
      <c r="J29" s="184" t="s">
        <v>84</v>
      </c>
      <c r="K29" s="184" t="s">
        <v>84</v>
      </c>
      <c r="L29" s="184" t="s">
        <v>84</v>
      </c>
      <c r="M29" s="187"/>
      <c r="N29" s="187"/>
      <c r="O29" s="187"/>
      <c r="P29" s="139"/>
      <c r="Q29" s="139"/>
      <c r="R29" s="139"/>
      <c r="S29" s="13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82"/>
      <c r="AG29" s="222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82"/>
      <c r="BE29" s="82"/>
      <c r="BF29" s="82"/>
      <c r="BG29" s="82"/>
      <c r="BH29" s="82"/>
      <c r="BI29" s="82"/>
      <c r="BJ29" s="82"/>
      <c r="BK29" s="82"/>
      <c r="BL29" s="82"/>
      <c r="BM29" s="82"/>
      <c r="BN29" s="82"/>
      <c r="BO29" s="82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172"/>
      <c r="CC29" s="172"/>
      <c r="CD29" s="114"/>
    </row>
    <row r="30" hidden="1">
      <c r="A30" s="59" t="s">
        <v>63</v>
      </c>
      <c r="B30" s="59" t="b">
        <f>VLOOKUP(A30,SILOMS!C:F,4,0)</f>
        <v>0</v>
      </c>
      <c r="C30" s="64">
        <f>VLOOKUP(A30,SILOMS!O:Q,3,0)</f>
        <v>214.1354167</v>
      </c>
      <c r="D30" s="65">
        <f>IF(C30*24&lt;1500,1500-(C30*24),IF(C30*24&lt;3000,3000-(C30*24),5250-(C30*24)))
</f>
        <v>110.75</v>
      </c>
      <c r="E30" s="59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79" t="s">
        <v>40</v>
      </c>
      <c r="P30" s="124"/>
      <c r="Q30" s="94" t="s">
        <v>108</v>
      </c>
      <c r="R30" s="75"/>
      <c r="S30" s="146"/>
      <c r="T30" s="78"/>
      <c r="U30" s="78"/>
      <c r="V30" s="78"/>
      <c r="W30" s="231" t="s">
        <v>231</v>
      </c>
      <c r="X30" s="168"/>
      <c r="Y30" s="168"/>
      <c r="Z30" s="168"/>
      <c r="AA30" s="169"/>
      <c r="AB30" s="79"/>
      <c r="AC30" s="78"/>
      <c r="AD30" s="78"/>
      <c r="AE30" s="78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82"/>
      <c r="BE30" s="82"/>
      <c r="BF30" s="82"/>
      <c r="BG30" s="82"/>
      <c r="BH30" s="82"/>
      <c r="BI30" s="82"/>
      <c r="BJ30" s="82"/>
      <c r="BK30" s="82"/>
      <c r="BL30" s="82"/>
      <c r="BM30" s="82"/>
      <c r="BN30" s="82"/>
      <c r="BO30" s="82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53"/>
      <c r="CC30" s="153" t="s">
        <v>233</v>
      </c>
      <c r="CD30" s="135"/>
    </row>
    <row r="31">
      <c r="A31" s="221" t="s">
        <v>102</v>
      </c>
      <c r="B31" s="59">
        <f>VLOOKUP(A31,SILOMS!C:F,4,0)</f>
        <v>2727</v>
      </c>
      <c r="C31" s="64">
        <f>VLOOKUP(A31,SILOMS!O:Q,3,0)</f>
        <v>4.166666667</v>
      </c>
      <c r="D31" s="65">
        <f t="shared" ref="D31:D32" si="5">IF(C31*24&lt;1500,1500-(C31*24),IF(C31*24&lt;3000,3000-(C31*24),4000-(C31*24)))
</f>
        <v>1400</v>
      </c>
      <c r="E31" s="59">
        <f>VLOOKUP(B31,'Hora por anv'!B:D,3,0)</f>
        <v>35.05319149</v>
      </c>
      <c r="F31" s="69">
        <f>E31*'Hora por anv'!$H$1</f>
        <v>164.75</v>
      </c>
      <c r="G31" s="70">
        <f t="shared" si="1"/>
        <v>39.93930197</v>
      </c>
      <c r="H31" s="184" t="s">
        <v>84</v>
      </c>
      <c r="I31" s="184" t="s">
        <v>84</v>
      </c>
      <c r="J31" s="184" t="s">
        <v>84</v>
      </c>
      <c r="K31" s="184" t="s">
        <v>84</v>
      </c>
      <c r="L31" s="184" t="s">
        <v>84</v>
      </c>
      <c r="M31" s="187"/>
      <c r="N31" s="187"/>
      <c r="O31" s="187"/>
      <c r="P31" s="139"/>
      <c r="Q31" s="139"/>
      <c r="R31" s="139"/>
      <c r="S31" s="139"/>
      <c r="T31" s="129"/>
      <c r="U31" s="129"/>
      <c r="V31" s="129"/>
      <c r="W31" s="129"/>
      <c r="X31" s="129"/>
      <c r="Y31" s="129"/>
      <c r="Z31" s="150"/>
      <c r="AA31" s="232">
        <f>(D31-F31)/22.5</f>
        <v>54.9</v>
      </c>
      <c r="AB31" s="129"/>
      <c r="AC31" s="129"/>
      <c r="AD31" s="129"/>
      <c r="AE31" s="129"/>
      <c r="AF31" s="82"/>
      <c r="AG31" s="82"/>
      <c r="AH31" s="82"/>
      <c r="AI31" s="82"/>
      <c r="AJ31" s="82"/>
      <c r="AK31" s="82"/>
      <c r="AL31" s="222"/>
      <c r="AM31" s="82"/>
      <c r="AN31" s="82"/>
      <c r="AO31" s="82"/>
      <c r="AP31" s="82"/>
      <c r="AQ31" s="82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82"/>
      <c r="BE31" s="82"/>
      <c r="BF31" s="151" t="s">
        <v>160</v>
      </c>
      <c r="BG31" s="82"/>
      <c r="BH31" s="82"/>
      <c r="BI31" s="82"/>
      <c r="BJ31" s="82"/>
      <c r="BK31" s="80"/>
      <c r="BL31" s="82"/>
      <c r="BM31" s="82"/>
      <c r="BN31" s="82"/>
      <c r="BO31" s="82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83" t="s">
        <v>225</v>
      </c>
      <c r="CC31" s="242"/>
      <c r="CD31" s="223"/>
    </row>
    <row r="32" hidden="1">
      <c r="A32" s="59" t="s">
        <v>132</v>
      </c>
      <c r="B32" s="59" t="b">
        <f>VLOOKUP(A32,SILOMS!C:F,4,0)</f>
        <v>0</v>
      </c>
      <c r="C32" s="64">
        <f>VLOOKUP(A32,SILOMS!O:Q,3,0)</f>
        <v>186.6493056</v>
      </c>
      <c r="D32" s="65">
        <f t="shared" si="5"/>
        <v>-479.5833333</v>
      </c>
      <c r="E32" s="59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84" t="s">
        <v>84</v>
      </c>
      <c r="I32" s="184" t="s">
        <v>84</v>
      </c>
      <c r="J32" s="184" t="s">
        <v>84</v>
      </c>
      <c r="K32" s="184" t="s">
        <v>84</v>
      </c>
      <c r="L32" s="184" t="s">
        <v>84</v>
      </c>
      <c r="M32" s="187"/>
      <c r="N32" s="187"/>
      <c r="O32" s="187"/>
      <c r="P32" s="139"/>
      <c r="Q32" s="139"/>
      <c r="R32" s="139"/>
      <c r="S32" s="13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82"/>
      <c r="BE32" s="82"/>
      <c r="BF32" s="82"/>
      <c r="BG32" s="82"/>
      <c r="BH32" s="82"/>
      <c r="BI32" s="82"/>
      <c r="BJ32" s="82"/>
      <c r="BK32" s="82"/>
      <c r="BL32" s="82"/>
      <c r="BM32" s="82"/>
      <c r="BN32" s="82"/>
      <c r="BO32" s="82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172"/>
      <c r="CC32" s="172"/>
      <c r="CD32" s="114"/>
    </row>
    <row r="33" hidden="1">
      <c r="A33" s="59" t="s">
        <v>144</v>
      </c>
      <c r="B33" s="59" t="b">
        <f>VLOOKUP(A33,SILOMS!C:F,4,0)</f>
        <v>0</v>
      </c>
      <c r="C33" s="64">
        <f>VLOOKUP(A33,SILOMS!O:Q,3,0)</f>
        <v>216.6666667</v>
      </c>
      <c r="D33" s="65">
        <f>IF(C33*24&lt;1500,1500-(C33*24),IF(C33*24&lt;3000,3000-(C33*24),5200-(C33*24)))
</f>
        <v>0</v>
      </c>
      <c r="E33" s="59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10" t="s">
        <v>84</v>
      </c>
      <c r="I33" s="110" t="s">
        <v>84</v>
      </c>
      <c r="J33" s="110" t="s">
        <v>84</v>
      </c>
      <c r="K33" s="110" t="s">
        <v>84</v>
      </c>
      <c r="L33" s="110" t="s">
        <v>84</v>
      </c>
      <c r="M33" s="73"/>
      <c r="N33" s="73"/>
      <c r="O33" s="79" t="s">
        <v>40</v>
      </c>
      <c r="P33" s="124"/>
      <c r="Q33" s="94" t="s">
        <v>108</v>
      </c>
      <c r="R33" s="75"/>
      <c r="S33" s="75"/>
      <c r="T33" s="79" t="s">
        <v>40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129"/>
      <c r="AS33" s="129"/>
      <c r="AT33" s="129"/>
      <c r="AU33" s="129"/>
      <c r="AV33" s="129"/>
      <c r="AW33" s="129"/>
      <c r="AX33" s="129"/>
      <c r="AY33" s="129"/>
      <c r="AZ33" s="129"/>
      <c r="BA33" s="129"/>
      <c r="BB33" s="129"/>
      <c r="BC33" s="129"/>
      <c r="BD33" s="82"/>
      <c r="BE33" s="82"/>
      <c r="BF33" s="82"/>
      <c r="BG33" s="82"/>
      <c r="BH33" s="82"/>
      <c r="BI33" s="82"/>
      <c r="BJ33" s="82"/>
      <c r="BK33" s="82"/>
      <c r="BL33" s="82"/>
      <c r="BM33" s="82"/>
      <c r="BN33" s="82"/>
      <c r="BO33" s="82"/>
      <c r="BP33" s="129"/>
      <c r="BQ33" s="129"/>
      <c r="BR33" s="129"/>
      <c r="BS33" s="129"/>
      <c r="BT33" s="129"/>
      <c r="BU33" s="129"/>
      <c r="BV33" s="129"/>
      <c r="BW33" s="129"/>
      <c r="BX33" s="129"/>
      <c r="BY33" s="129"/>
      <c r="BZ33" s="129"/>
      <c r="CA33" s="129"/>
      <c r="CB33" s="240"/>
      <c r="CC33" s="240" t="s">
        <v>242</v>
      </c>
      <c r="CD33" s="83"/>
    </row>
    <row r="34" hidden="1">
      <c r="A34" s="59" t="s">
        <v>146</v>
      </c>
      <c r="B34" s="59" t="b">
        <f>VLOOKUP(A34,SILOMS!C:F,4,0)</f>
        <v>0</v>
      </c>
      <c r="C34" s="64">
        <f>VLOOKUP(A34,SILOMS!O:Q,3,0)</f>
        <v>201.3506944</v>
      </c>
      <c r="D34" s="65">
        <f t="shared" ref="D34:D42" si="6">IF(C34*24&lt;1500,1500-(C34*24),IF(C34*24&lt;3000,3000-(C34*24),4000-(C34*24)))
</f>
        <v>-832.4166667</v>
      </c>
      <c r="E34" s="59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84">
        <v>1.0</v>
      </c>
      <c r="I34" s="184">
        <v>1.0</v>
      </c>
      <c r="J34" s="184">
        <v>1.0</v>
      </c>
      <c r="K34" s="184"/>
      <c r="L34" s="184"/>
      <c r="M34" s="187"/>
      <c r="N34" s="187"/>
      <c r="O34" s="187"/>
      <c r="P34" s="139"/>
      <c r="Q34" s="139"/>
      <c r="R34" s="139"/>
      <c r="S34" s="13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129"/>
      <c r="AS34" s="129"/>
      <c r="AT34" s="129"/>
      <c r="AU34" s="129"/>
      <c r="AV34" s="129"/>
      <c r="AW34" s="129"/>
      <c r="AX34" s="129"/>
      <c r="AY34" s="129"/>
      <c r="AZ34" s="129"/>
      <c r="BA34" s="129"/>
      <c r="BB34" s="129"/>
      <c r="BC34" s="129"/>
      <c r="BD34" s="82"/>
      <c r="BE34" s="82"/>
      <c r="BF34" s="82"/>
      <c r="BG34" s="82"/>
      <c r="BH34" s="82"/>
      <c r="BI34" s="82"/>
      <c r="BJ34" s="82"/>
      <c r="BK34" s="82"/>
      <c r="BL34" s="82"/>
      <c r="BM34" s="82"/>
      <c r="BN34" s="82"/>
      <c r="BO34" s="82"/>
      <c r="BP34" s="129"/>
      <c r="BQ34" s="129"/>
      <c r="BR34" s="129"/>
      <c r="BS34" s="129"/>
      <c r="BT34" s="129"/>
      <c r="BU34" s="129"/>
      <c r="BV34" s="129"/>
      <c r="BW34" s="129"/>
      <c r="BX34" s="129"/>
      <c r="BY34" s="129"/>
      <c r="BZ34" s="129"/>
      <c r="CA34" s="129"/>
      <c r="CB34" s="172"/>
      <c r="CC34" s="172"/>
      <c r="CD34" s="135"/>
    </row>
    <row r="35" hidden="1">
      <c r="A35" s="59" t="s">
        <v>152</v>
      </c>
      <c r="B35" s="59" t="b">
        <f>VLOOKUP(A35,SILOMS!C:F,4,0)</f>
        <v>0</v>
      </c>
      <c r="C35" s="64">
        <f>VLOOKUP(A35,SILOMS!O:Q,3,0)</f>
        <v>192.9097222</v>
      </c>
      <c r="D35" s="65">
        <f t="shared" si="6"/>
        <v>-629.8333333</v>
      </c>
      <c r="E35" s="59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79" t="s">
        <v>40</v>
      </c>
      <c r="P35" s="79" t="s">
        <v>40</v>
      </c>
      <c r="Q35" s="75"/>
      <c r="R35" s="75"/>
      <c r="S35" s="75"/>
      <c r="T35" s="78"/>
      <c r="U35" s="78"/>
      <c r="V35" s="241"/>
      <c r="W35" s="78"/>
      <c r="X35" s="78"/>
      <c r="Y35" s="78"/>
      <c r="Z35" s="78"/>
      <c r="AA35" s="78"/>
      <c r="AB35" s="78"/>
      <c r="AC35" s="78"/>
      <c r="AD35" s="78"/>
      <c r="AE35" s="78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129"/>
      <c r="AS35" s="129"/>
      <c r="AT35" s="129"/>
      <c r="AU35" s="129"/>
      <c r="AV35" s="129"/>
      <c r="AW35" s="129"/>
      <c r="AX35" s="129"/>
      <c r="AY35" s="129"/>
      <c r="AZ35" s="129"/>
      <c r="BA35" s="129"/>
      <c r="BB35" s="129"/>
      <c r="BC35" s="129"/>
      <c r="BD35" s="82"/>
      <c r="BE35" s="82"/>
      <c r="BF35" s="82"/>
      <c r="BG35" s="82"/>
      <c r="BH35" s="82"/>
      <c r="BI35" s="82"/>
      <c r="BJ35" s="82"/>
      <c r="BK35" s="82"/>
      <c r="BL35" s="82"/>
      <c r="BM35" s="82"/>
      <c r="BN35" s="82"/>
      <c r="BO35" s="82"/>
      <c r="BP35" s="129"/>
      <c r="BQ35" s="129"/>
      <c r="BR35" s="129"/>
      <c r="BS35" s="129"/>
      <c r="BT35" s="129"/>
      <c r="BU35" s="129"/>
      <c r="BV35" s="129"/>
      <c r="BW35" s="129"/>
      <c r="BX35" s="129"/>
      <c r="BY35" s="129"/>
      <c r="BZ35" s="129"/>
      <c r="CA35" s="129"/>
      <c r="CB35" s="83"/>
      <c r="CC35" s="83"/>
      <c r="CD35" s="114"/>
    </row>
    <row r="36" hidden="1">
      <c r="A36" s="59" t="s">
        <v>155</v>
      </c>
      <c r="B36" s="59" t="b">
        <f>VLOOKUP(A36,SILOMS!C:F,4,0)</f>
        <v>0</v>
      </c>
      <c r="C36" s="64">
        <f>VLOOKUP(A36,SILOMS!O:Q,3,0)</f>
        <v>0</v>
      </c>
      <c r="D36" s="65">
        <f t="shared" si="6"/>
        <v>1500</v>
      </c>
      <c r="E36" s="59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84">
        <v>1.0</v>
      </c>
      <c r="I36" s="184">
        <v>1.0</v>
      </c>
      <c r="J36" s="184">
        <v>1.0</v>
      </c>
      <c r="K36" s="184"/>
      <c r="L36" s="184"/>
      <c r="M36" s="187"/>
      <c r="N36" s="187"/>
      <c r="O36" s="187"/>
      <c r="P36" s="139"/>
      <c r="Q36" s="139"/>
      <c r="R36" s="139"/>
      <c r="S36" s="139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82"/>
      <c r="AG36" s="82"/>
      <c r="AH36" s="82"/>
      <c r="AI36" s="82"/>
      <c r="AJ36" s="222"/>
      <c r="AK36" s="82"/>
      <c r="AL36" s="82"/>
      <c r="AM36" s="82"/>
      <c r="AN36" s="82"/>
      <c r="AO36" s="82"/>
      <c r="AP36" s="82"/>
      <c r="AQ36" s="82"/>
      <c r="AR36" s="129"/>
      <c r="AS36" s="129"/>
      <c r="AT36" s="129"/>
      <c r="AU36" s="129"/>
      <c r="AV36" s="129"/>
      <c r="AW36" s="129"/>
      <c r="AX36" s="129"/>
      <c r="AY36" s="129"/>
      <c r="AZ36" s="129"/>
      <c r="BA36" s="129"/>
      <c r="BB36" s="129"/>
      <c r="BC36" s="129"/>
      <c r="BD36" s="82"/>
      <c r="BE36" s="82"/>
      <c r="BF36" s="82"/>
      <c r="BG36" s="82"/>
      <c r="BH36" s="82"/>
      <c r="BI36" s="82"/>
      <c r="BJ36" s="82"/>
      <c r="BK36" s="82"/>
      <c r="BL36" s="82"/>
      <c r="BM36" s="82"/>
      <c r="BN36" s="82"/>
      <c r="BO36" s="82"/>
      <c r="BP36" s="129"/>
      <c r="BQ36" s="129"/>
      <c r="BR36" s="129"/>
      <c r="BS36" s="129"/>
      <c r="BT36" s="129"/>
      <c r="BU36" s="129"/>
      <c r="BV36" s="129"/>
      <c r="BW36" s="129"/>
      <c r="BX36" s="129"/>
      <c r="BY36" s="129"/>
      <c r="BZ36" s="129"/>
      <c r="CA36" s="129"/>
      <c r="CB36" s="242"/>
      <c r="CC36" s="242"/>
      <c r="CD36" s="114"/>
    </row>
    <row r="37" hidden="1">
      <c r="A37" s="59" t="s">
        <v>164</v>
      </c>
      <c r="B37" s="59" t="b">
        <f>VLOOKUP(A37,SILOMS!C:F,4,0)</f>
        <v>0</v>
      </c>
      <c r="C37" s="64">
        <f>VLOOKUP(A37,SILOMS!O:Q,3,0)</f>
        <v>222.8576389</v>
      </c>
      <c r="D37" s="65">
        <f t="shared" si="6"/>
        <v>-1348.583333</v>
      </c>
      <c r="E37" s="59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51" t="s">
        <v>160</v>
      </c>
      <c r="J37" s="71">
        <v>1.0</v>
      </c>
      <c r="K37" s="71"/>
      <c r="L37" s="71"/>
      <c r="M37" s="73"/>
      <c r="N37" s="73"/>
      <c r="O37" s="79" t="s">
        <v>40</v>
      </c>
      <c r="P37" s="79" t="s">
        <v>40</v>
      </c>
      <c r="Q37" s="75"/>
      <c r="R37" s="75"/>
      <c r="S37" s="75"/>
      <c r="T37" s="78"/>
      <c r="U37" s="132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129"/>
      <c r="AS37" s="129"/>
      <c r="AT37" s="129"/>
      <c r="AU37" s="129"/>
      <c r="AV37" s="129"/>
      <c r="AW37" s="129"/>
      <c r="AX37" s="129"/>
      <c r="AY37" s="129"/>
      <c r="AZ37" s="129"/>
      <c r="BA37" s="129"/>
      <c r="BB37" s="129"/>
      <c r="BC37" s="129"/>
      <c r="BD37" s="82"/>
      <c r="BE37" s="82"/>
      <c r="BF37" s="82"/>
      <c r="BG37" s="82"/>
      <c r="BH37" s="82"/>
      <c r="BI37" s="82"/>
      <c r="BJ37" s="82"/>
      <c r="BK37" s="82"/>
      <c r="BL37" s="82"/>
      <c r="BM37" s="82"/>
      <c r="BN37" s="82"/>
      <c r="BO37" s="82"/>
      <c r="BP37" s="129"/>
      <c r="BQ37" s="129"/>
      <c r="BR37" s="129"/>
      <c r="BS37" s="129"/>
      <c r="BT37" s="129"/>
      <c r="BU37" s="129"/>
      <c r="BV37" s="129"/>
      <c r="BW37" s="129"/>
      <c r="BX37" s="129"/>
      <c r="BY37" s="129"/>
      <c r="BZ37" s="129"/>
      <c r="CA37" s="129"/>
      <c r="CB37" s="84"/>
      <c r="CC37" s="84"/>
      <c r="CD37" s="135"/>
    </row>
    <row r="38" hidden="1">
      <c r="A38" s="59" t="s">
        <v>167</v>
      </c>
      <c r="B38" s="59" t="b">
        <f>VLOOKUP(A38,SILOMS!C:F,4,0)</f>
        <v>0</v>
      </c>
      <c r="C38" s="64">
        <f>VLOOKUP(A38,SILOMS!O:Q,3,0)</f>
        <v>139.4548611</v>
      </c>
      <c r="D38" s="65">
        <f t="shared" si="6"/>
        <v>653.0833333</v>
      </c>
      <c r="E38" s="59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84" t="s">
        <v>84</v>
      </c>
      <c r="I38" s="184" t="s">
        <v>84</v>
      </c>
      <c r="J38" s="184" t="s">
        <v>84</v>
      </c>
      <c r="K38" s="184" t="s">
        <v>84</v>
      </c>
      <c r="L38" s="184" t="s">
        <v>84</v>
      </c>
      <c r="M38" s="187"/>
      <c r="N38" s="187"/>
      <c r="O38" s="187"/>
      <c r="P38" s="139"/>
      <c r="Q38" s="139"/>
      <c r="R38" s="139"/>
      <c r="S38" s="13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129"/>
      <c r="AS38" s="129"/>
      <c r="AT38" s="129"/>
      <c r="AU38" s="129"/>
      <c r="AV38" s="129"/>
      <c r="AW38" s="129"/>
      <c r="AX38" s="129"/>
      <c r="AY38" s="129"/>
      <c r="AZ38" s="129"/>
      <c r="BA38" s="129"/>
      <c r="BB38" s="129"/>
      <c r="BC38" s="129"/>
      <c r="BD38" s="82"/>
      <c r="BE38" s="82"/>
      <c r="BF38" s="82"/>
      <c r="BG38" s="82"/>
      <c r="BH38" s="82"/>
      <c r="BI38" s="82"/>
      <c r="BJ38" s="82"/>
      <c r="BK38" s="82"/>
      <c r="BL38" s="82"/>
      <c r="BM38" s="82"/>
      <c r="BN38" s="82"/>
      <c r="BO38" s="82"/>
      <c r="BP38" s="129"/>
      <c r="BQ38" s="129"/>
      <c r="BR38" s="129"/>
      <c r="BS38" s="129"/>
      <c r="BT38" s="129"/>
      <c r="BU38" s="129"/>
      <c r="BV38" s="129"/>
      <c r="BW38" s="129"/>
      <c r="BX38" s="129"/>
      <c r="BY38" s="129"/>
      <c r="BZ38" s="129"/>
      <c r="CA38" s="129"/>
      <c r="CB38" s="172"/>
      <c r="CC38" s="172"/>
      <c r="CD38" s="114"/>
    </row>
    <row r="39">
      <c r="A39" s="59" t="s">
        <v>90</v>
      </c>
      <c r="B39" s="59">
        <f>VLOOKUP(A39,SILOMS!C:F,4,0)</f>
        <v>2731</v>
      </c>
      <c r="C39" s="64">
        <f>VLOOKUP(A39,SILOMS!O:Q,3,0)</f>
        <v>16.51041667</v>
      </c>
      <c r="D39" s="65">
        <f t="shared" si="6"/>
        <v>1103.75</v>
      </c>
      <c r="E39" s="59">
        <f>VLOOKUP(B39,'Hora por anv'!B:D,3,0)</f>
        <v>17.77163121</v>
      </c>
      <c r="F39" s="69">
        <f>E39*'Hora por anv'!$H$1</f>
        <v>83.52666667</v>
      </c>
      <c r="G39" s="70">
        <f t="shared" si="1"/>
        <v>62.10741081</v>
      </c>
      <c r="H39" s="184" t="s">
        <v>84</v>
      </c>
      <c r="I39" s="184" t="s">
        <v>84</v>
      </c>
      <c r="J39" s="184" t="s">
        <v>84</v>
      </c>
      <c r="K39" s="184" t="s">
        <v>84</v>
      </c>
      <c r="L39" s="184" t="s">
        <v>84</v>
      </c>
      <c r="M39" s="187"/>
      <c r="N39" s="187"/>
      <c r="O39" s="187"/>
      <c r="P39" s="139"/>
      <c r="Q39" s="76" t="s">
        <v>88</v>
      </c>
      <c r="R39" s="139"/>
      <c r="S39" s="139"/>
      <c r="T39" s="129"/>
      <c r="U39" s="129"/>
      <c r="V39" s="129"/>
      <c r="W39" s="129"/>
      <c r="X39" s="129"/>
      <c r="Y39" s="129"/>
      <c r="Z39" s="150"/>
      <c r="AA39" s="150">
        <f>(D39-F39)/33.81</f>
        <v>30.17519472</v>
      </c>
      <c r="AB39" s="129"/>
      <c r="AC39" s="129"/>
      <c r="AD39" s="129"/>
      <c r="AE39" s="129"/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82"/>
      <c r="AR39" s="129"/>
      <c r="AS39" s="129"/>
      <c r="AT39" s="129"/>
      <c r="AU39" s="129"/>
      <c r="AV39" s="129"/>
      <c r="AW39" s="129"/>
      <c r="AX39" s="129"/>
      <c r="AY39" s="129"/>
      <c r="AZ39" s="129"/>
      <c r="BA39" s="129"/>
      <c r="BB39" s="129"/>
      <c r="BC39" s="129"/>
      <c r="BD39" s="82"/>
      <c r="BE39" s="82"/>
      <c r="BF39" s="82"/>
      <c r="BG39" s="82"/>
      <c r="BH39" s="82"/>
      <c r="BI39" s="82"/>
      <c r="BJ39" s="82"/>
      <c r="BK39" s="82"/>
      <c r="BL39" s="82"/>
      <c r="BM39" s="82"/>
      <c r="BN39" s="82"/>
      <c r="BO39" s="82"/>
      <c r="BP39" s="129"/>
      <c r="BQ39" s="129"/>
      <c r="BR39" s="129"/>
      <c r="BS39" s="129"/>
      <c r="BT39" s="129"/>
      <c r="BU39" s="129"/>
      <c r="BV39" s="129"/>
      <c r="BW39" s="129"/>
      <c r="BX39" s="129"/>
      <c r="BY39" s="151" t="s">
        <v>160</v>
      </c>
      <c r="BZ39" s="129"/>
      <c r="CA39" s="129"/>
      <c r="CB39" s="83" t="s">
        <v>225</v>
      </c>
      <c r="CC39" s="242"/>
      <c r="CD39" s="114"/>
    </row>
    <row r="40" hidden="1">
      <c r="A40" s="59" t="s">
        <v>174</v>
      </c>
      <c r="B40" s="59" t="b">
        <f>VLOOKUP(A40,SILOMS!C:F,4,0)</f>
        <v>0</v>
      </c>
      <c r="C40" s="64">
        <f>VLOOKUP(A40,SILOMS!O:Q,3,0)</f>
        <v>20.08680556</v>
      </c>
      <c r="D40" s="65">
        <f t="shared" si="6"/>
        <v>1017.916667</v>
      </c>
      <c r="E40" s="59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84" t="s">
        <v>84</v>
      </c>
      <c r="I40" s="184" t="s">
        <v>84</v>
      </c>
      <c r="J40" s="184" t="s">
        <v>84</v>
      </c>
      <c r="K40" s="184" t="s">
        <v>84</v>
      </c>
      <c r="L40" s="184" t="s">
        <v>84</v>
      </c>
      <c r="M40" s="187"/>
      <c r="N40" s="187"/>
      <c r="O40" s="187"/>
      <c r="P40" s="139"/>
      <c r="Q40" s="139"/>
      <c r="R40" s="139"/>
      <c r="S40" s="13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129"/>
      <c r="AS40" s="129"/>
      <c r="AT40" s="129"/>
      <c r="AU40" s="129"/>
      <c r="AV40" s="129"/>
      <c r="AW40" s="129"/>
      <c r="AX40" s="129"/>
      <c r="AY40" s="129"/>
      <c r="AZ40" s="129"/>
      <c r="BA40" s="129"/>
      <c r="BB40" s="129"/>
      <c r="BC40" s="129"/>
      <c r="BD40" s="82"/>
      <c r="BE40" s="82"/>
      <c r="BF40" s="82"/>
      <c r="BG40" s="82"/>
      <c r="BH40" s="82"/>
      <c r="BI40" s="82"/>
      <c r="BJ40" s="82"/>
      <c r="BK40" s="82"/>
      <c r="BL40" s="82"/>
      <c r="BM40" s="82"/>
      <c r="BN40" s="82"/>
      <c r="BO40" s="82"/>
      <c r="BP40" s="129"/>
      <c r="BQ40" s="129"/>
      <c r="BR40" s="129"/>
      <c r="BS40" s="129"/>
      <c r="BT40" s="129"/>
      <c r="BU40" s="129"/>
      <c r="BV40" s="129"/>
      <c r="BW40" s="129"/>
      <c r="BX40" s="129"/>
      <c r="BY40" s="129"/>
      <c r="BZ40" s="129"/>
      <c r="CA40" s="129"/>
      <c r="CB40" s="172"/>
      <c r="CC40" s="172"/>
      <c r="CD40" s="114"/>
    </row>
    <row r="41" hidden="1">
      <c r="A41" s="245" t="s">
        <v>125</v>
      </c>
      <c r="B41" s="59" t="b">
        <f>VLOOKUP(A41,SILOMS!C:F,4,0)</f>
        <v>0</v>
      </c>
      <c r="C41" s="246">
        <f>VLOOKUP(A41,SILOMS!O:Q,3,0)</f>
        <v>5.954861111</v>
      </c>
      <c r="D41" s="247">
        <f t="shared" si="6"/>
        <v>1357.083333</v>
      </c>
      <c r="E41" s="245" t="str">
        <f>VLOOKUP(B41,'Hora por anv'!B:D,3,0)</f>
        <v>#N/A</v>
      </c>
      <c r="F41" s="248" t="str">
        <f>E41*'Hora por anv'!$H$1</f>
        <v>#N/A</v>
      </c>
      <c r="G41" s="249" t="str">
        <f t="shared" si="1"/>
        <v>#N/A</v>
      </c>
      <c r="H41" s="251">
        <v>1.0</v>
      </c>
      <c r="I41" s="251">
        <v>1.0</v>
      </c>
      <c r="J41" s="251">
        <v>1.0</v>
      </c>
      <c r="K41" s="251"/>
      <c r="L41" s="251"/>
      <c r="M41" s="251"/>
      <c r="N41" s="251"/>
      <c r="O41" s="251"/>
      <c r="P41" s="252"/>
      <c r="Q41" s="254" t="s">
        <v>88</v>
      </c>
      <c r="R41" s="251"/>
      <c r="S41" s="251"/>
      <c r="T41" s="129"/>
      <c r="U41" s="129"/>
      <c r="V41" s="129"/>
      <c r="W41" s="129"/>
      <c r="X41" s="257"/>
      <c r="Y41" s="257"/>
      <c r="Z41" s="257"/>
      <c r="AA41" s="257"/>
      <c r="AB41" s="257"/>
      <c r="AC41" s="257"/>
      <c r="AD41" s="257"/>
      <c r="AE41" s="257"/>
      <c r="AF41" s="258"/>
      <c r="AG41" s="258"/>
      <c r="AH41" s="258"/>
      <c r="AI41" s="258"/>
      <c r="AJ41" s="258"/>
      <c r="AK41" s="258"/>
      <c r="AL41" s="258"/>
      <c r="AM41" s="258"/>
      <c r="AN41" s="258"/>
      <c r="AO41" s="258"/>
      <c r="AP41" s="258"/>
      <c r="AQ41" s="258"/>
      <c r="AR41" s="129"/>
      <c r="AS41" s="129"/>
      <c r="AT41" s="129"/>
      <c r="AU41" s="129"/>
      <c r="AV41" s="129"/>
      <c r="AW41" s="129"/>
      <c r="AX41" s="129"/>
      <c r="AY41" s="129"/>
      <c r="AZ41" s="129"/>
      <c r="BA41" s="129"/>
      <c r="BB41" s="129"/>
      <c r="BC41" s="129"/>
      <c r="BD41" s="82"/>
      <c r="BE41" s="82"/>
      <c r="BF41" s="82"/>
      <c r="BG41" s="82"/>
      <c r="BH41" s="82"/>
      <c r="BI41" s="82"/>
      <c r="BJ41" s="82"/>
      <c r="BK41" s="82"/>
      <c r="BL41" s="82"/>
      <c r="BM41" s="82"/>
      <c r="BN41" s="82"/>
      <c r="BO41" s="82"/>
      <c r="BP41" s="129"/>
      <c r="BQ41" s="129"/>
      <c r="BR41" s="129"/>
      <c r="BS41" s="129"/>
      <c r="BT41" s="129"/>
      <c r="BU41" s="129"/>
      <c r="BV41" s="129"/>
      <c r="BW41" s="129"/>
      <c r="BX41" s="129"/>
      <c r="BY41" s="129"/>
      <c r="BZ41" s="129"/>
      <c r="CA41" s="129"/>
      <c r="CB41" s="83"/>
      <c r="CC41" s="83" t="s">
        <v>252</v>
      </c>
      <c r="CD41" s="261"/>
    </row>
    <row r="42" hidden="1">
      <c r="A42" s="179" t="s">
        <v>179</v>
      </c>
      <c r="B42" s="59" t="b">
        <f>VLOOKUP(A42,SILOMS!C:F,4,0)</f>
        <v>0</v>
      </c>
      <c r="C42" s="246">
        <f>VLOOKUP(A42,SILOMS!O:Q,3,0)</f>
        <v>75.78819444</v>
      </c>
      <c r="D42" s="247">
        <f t="shared" si="6"/>
        <v>1181.083333</v>
      </c>
      <c r="E42" s="245" t="str">
        <f>VLOOKUP(B42,'Hora por anv'!B:D,3,0)</f>
        <v>#N/A</v>
      </c>
      <c r="F42" s="248" t="str">
        <f>E42*'Hora por anv'!$H$1</f>
        <v>#N/A</v>
      </c>
      <c r="G42" s="249" t="str">
        <f t="shared" si="1"/>
        <v>#N/A</v>
      </c>
      <c r="H42" s="267" t="s">
        <v>84</v>
      </c>
      <c r="I42" s="267" t="s">
        <v>84</v>
      </c>
      <c r="J42" s="267" t="s">
        <v>84</v>
      </c>
      <c r="K42" s="267" t="s">
        <v>84</v>
      </c>
      <c r="L42" s="267" t="s">
        <v>84</v>
      </c>
      <c r="M42" s="268"/>
      <c r="N42" s="268"/>
      <c r="O42" s="268"/>
      <c r="P42" s="77"/>
      <c r="Q42" s="77"/>
      <c r="R42" s="77"/>
      <c r="S42" s="77"/>
      <c r="T42" s="165"/>
      <c r="U42" s="165"/>
      <c r="V42" s="165"/>
      <c r="W42" s="129"/>
      <c r="X42" s="269"/>
      <c r="Y42" s="269"/>
      <c r="Z42" s="269"/>
      <c r="AA42" s="269"/>
      <c r="AB42" s="269"/>
      <c r="AC42" s="269"/>
      <c r="AD42" s="269"/>
      <c r="AE42" s="269"/>
      <c r="AF42" s="270"/>
      <c r="AG42" s="270"/>
      <c r="AH42" s="270"/>
      <c r="AI42" s="270"/>
      <c r="AJ42" s="270"/>
      <c r="AK42" s="270"/>
      <c r="AL42" s="270"/>
      <c r="AM42" s="270"/>
      <c r="AN42" s="270"/>
      <c r="AO42" s="270"/>
      <c r="AP42" s="270"/>
      <c r="AQ42" s="270"/>
      <c r="AR42" s="129"/>
      <c r="AS42" s="129"/>
      <c r="AT42" s="129"/>
      <c r="AU42" s="129"/>
      <c r="AV42" s="129"/>
      <c r="AW42" s="129"/>
      <c r="AX42" s="129"/>
      <c r="AY42" s="129"/>
      <c r="AZ42" s="129"/>
      <c r="BA42" s="129"/>
      <c r="BB42" s="129"/>
      <c r="BC42" s="129"/>
      <c r="BD42" s="82"/>
      <c r="BE42" s="82"/>
      <c r="BF42" s="82"/>
      <c r="BG42" s="82"/>
      <c r="BH42" s="82"/>
      <c r="BI42" s="82"/>
      <c r="BJ42" s="82"/>
      <c r="BK42" s="82"/>
      <c r="BL42" s="82"/>
      <c r="BM42" s="82"/>
      <c r="BN42" s="82"/>
      <c r="BO42" s="82"/>
      <c r="BP42" s="129"/>
      <c r="BQ42" s="129"/>
      <c r="BR42" s="129"/>
      <c r="BS42" s="129"/>
      <c r="BT42" s="129"/>
      <c r="BU42" s="129"/>
      <c r="BV42" s="129"/>
      <c r="BW42" s="129"/>
      <c r="BX42" s="129"/>
      <c r="BY42" s="129"/>
      <c r="BZ42" s="129"/>
      <c r="CA42" s="129"/>
      <c r="CB42" s="172"/>
      <c r="CC42" s="172"/>
      <c r="CD42" s="261"/>
    </row>
    <row r="43">
      <c r="A43" s="18"/>
      <c r="B43" s="18"/>
      <c r="C43" s="18"/>
      <c r="D43" s="18"/>
      <c r="E43" s="271"/>
      <c r="F43" s="14"/>
      <c r="G43" s="18"/>
      <c r="H43" s="14"/>
      <c r="I43" s="14"/>
      <c r="J43" s="14"/>
      <c r="K43" s="14"/>
      <c r="L43" s="14"/>
      <c r="M43" s="14"/>
      <c r="N43" s="14"/>
      <c r="O43" s="14"/>
      <c r="P43" s="18"/>
      <c r="Q43" s="271"/>
      <c r="R43" s="14"/>
      <c r="S43" s="14"/>
      <c r="T43" s="14"/>
      <c r="U43" s="14"/>
      <c r="V43" s="14"/>
      <c r="W43" s="14"/>
      <c r="X43" s="14"/>
      <c r="Y43" s="14"/>
      <c r="Z43" s="330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/>
      <c r="CC43" s="14"/>
      <c r="CD43" s="14"/>
    </row>
    <row r="44">
      <c r="A44" s="18"/>
      <c r="B44" s="18"/>
      <c r="C44" s="18"/>
      <c r="D44" s="18"/>
      <c r="E44" s="18"/>
      <c r="F44" s="14"/>
      <c r="G44" s="18"/>
      <c r="H44" s="14"/>
      <c r="I44" s="14"/>
      <c r="J44" s="14"/>
      <c r="K44" s="14"/>
      <c r="L44" s="14"/>
      <c r="M44" s="14"/>
      <c r="N44" s="14"/>
      <c r="O44" s="14"/>
      <c r="P44" s="18"/>
      <c r="Q44" s="271"/>
      <c r="R44" s="14"/>
      <c r="S44" s="14"/>
      <c r="T44" s="14"/>
      <c r="U44" s="14"/>
      <c r="V44" s="14"/>
      <c r="W44" s="14"/>
      <c r="X44" s="14"/>
      <c r="Y44" s="14"/>
      <c r="Z44" s="330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4"/>
    </row>
    <row r="45">
      <c r="A45" s="18"/>
      <c r="B45" s="18"/>
      <c r="C45" s="18"/>
      <c r="D45" s="18"/>
      <c r="E45" s="18"/>
      <c r="F45" s="14"/>
      <c r="G45" s="18"/>
      <c r="H45" s="14"/>
      <c r="I45" s="14"/>
      <c r="J45" s="14"/>
      <c r="K45" s="14"/>
      <c r="L45" s="14"/>
      <c r="M45" s="14"/>
      <c r="N45" s="14"/>
      <c r="O45" s="14"/>
      <c r="P45" s="18"/>
      <c r="Q45" s="271"/>
      <c r="R45" s="14"/>
      <c r="S45" s="14"/>
      <c r="T45" s="14"/>
      <c r="U45" s="14"/>
      <c r="V45" s="14"/>
      <c r="W45" s="14"/>
      <c r="X45" s="14"/>
      <c r="Y45" s="14"/>
      <c r="Z45" s="330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/>
      <c r="CC45" s="14"/>
      <c r="CD45" s="14"/>
    </row>
    <row r="46">
      <c r="A46" s="18"/>
      <c r="B46" s="18"/>
      <c r="C46" s="18"/>
      <c r="D46" s="18"/>
      <c r="E46" s="272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8"/>
      <c r="R46" s="14"/>
      <c r="S46" s="14"/>
      <c r="T46" s="14"/>
      <c r="U46" s="14"/>
      <c r="V46" s="14"/>
      <c r="W46" s="14"/>
      <c r="X46" s="14"/>
      <c r="Y46" s="14"/>
      <c r="Z46" s="330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/>
      <c r="CC46" s="14"/>
      <c r="CD46" s="14"/>
    </row>
    <row r="47">
      <c r="A47" s="18"/>
      <c r="B47" s="18"/>
      <c r="C47" s="18"/>
      <c r="D47" s="18"/>
      <c r="E47" s="275"/>
      <c r="F47" s="14"/>
      <c r="G47" s="18"/>
      <c r="H47" s="14"/>
      <c r="I47" s="14"/>
      <c r="J47" s="14"/>
      <c r="K47" s="14"/>
      <c r="L47" s="14"/>
      <c r="M47" s="14"/>
      <c r="N47" s="14"/>
      <c r="O47" s="14"/>
      <c r="P47" s="18"/>
      <c r="Q47" s="14"/>
      <c r="R47" s="14"/>
      <c r="S47" s="14"/>
      <c r="T47" s="14"/>
      <c r="U47" s="14"/>
      <c r="V47" s="14"/>
      <c r="W47" s="14"/>
      <c r="X47" s="14"/>
      <c r="Y47" s="14"/>
      <c r="Z47" s="330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/>
      <c r="CC47" s="14"/>
      <c r="CD47" s="14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331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  <c r="CD48" s="280"/>
    </row>
    <row r="49">
      <c r="A49" s="18"/>
      <c r="B49" s="18"/>
      <c r="C49" s="18"/>
      <c r="D49" s="18"/>
      <c r="E49" s="271"/>
      <c r="F49" s="14"/>
      <c r="G49" s="18"/>
      <c r="H49" s="14"/>
      <c r="I49" s="14"/>
      <c r="J49" s="14"/>
      <c r="K49" s="14"/>
      <c r="L49" s="14"/>
      <c r="M49" s="14"/>
      <c r="N49" s="14"/>
      <c r="O49" s="14"/>
      <c r="P49" s="18"/>
      <c r="Q49" s="271"/>
      <c r="R49" s="14"/>
      <c r="S49" s="14"/>
      <c r="T49" s="14"/>
      <c r="U49" s="14"/>
      <c r="V49" s="14"/>
      <c r="W49" s="14"/>
      <c r="X49" s="14"/>
      <c r="Y49" s="14"/>
      <c r="Z49" s="330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4"/>
    </row>
    <row r="50">
      <c r="A50" s="18"/>
      <c r="B50" s="18"/>
      <c r="C50" s="14"/>
      <c r="D50" s="18"/>
      <c r="E50" s="290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8"/>
      <c r="Q50" s="14"/>
      <c r="R50" s="14"/>
      <c r="S50" s="14"/>
      <c r="T50" s="14"/>
      <c r="U50" s="14"/>
      <c r="V50" s="14"/>
      <c r="W50" s="14"/>
      <c r="X50" s="14"/>
      <c r="Y50" s="14"/>
      <c r="Z50" s="330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/>
      <c r="CC50" s="14"/>
      <c r="CD50" s="14"/>
    </row>
    <row r="51">
      <c r="A51" s="18"/>
      <c r="B51" s="18"/>
      <c r="C51" s="14"/>
      <c r="D51" s="18"/>
      <c r="E51" s="296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8"/>
      <c r="R51" s="14"/>
      <c r="S51" s="14"/>
      <c r="T51" s="14"/>
      <c r="U51" s="14"/>
      <c r="V51" s="14"/>
      <c r="W51" s="14"/>
      <c r="X51" s="14"/>
      <c r="Y51" s="14"/>
      <c r="Z51" s="330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4"/>
    </row>
    <row r="52">
      <c r="A52" s="18"/>
      <c r="B52" s="18"/>
      <c r="C52" s="14"/>
      <c r="D52" s="18"/>
      <c r="E52" s="296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8"/>
      <c r="R52" s="14"/>
      <c r="S52" s="14"/>
      <c r="T52" s="14"/>
      <c r="U52" s="14"/>
      <c r="V52" s="14"/>
      <c r="W52" s="14"/>
      <c r="X52" s="14"/>
      <c r="Y52" s="14"/>
      <c r="Z52" s="330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/>
      <c r="CC52" s="14"/>
      <c r="CD52" s="14"/>
    </row>
    <row r="53">
      <c r="A53" s="14"/>
      <c r="B53" s="14"/>
      <c r="C53" s="14"/>
      <c r="D53" s="303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330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/>
      <c r="CC53" s="14"/>
      <c r="CD53" s="14"/>
    </row>
    <row r="54">
      <c r="A54" s="14"/>
      <c r="B54" s="14"/>
      <c r="C54" s="14"/>
      <c r="D54" s="303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330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/>
      <c r="CC54" s="14"/>
      <c r="CD54" s="14"/>
    </row>
    <row r="55">
      <c r="A55" s="14"/>
      <c r="B55" s="14"/>
      <c r="C55" s="14"/>
      <c r="D55" s="303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330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311"/>
      <c r="AV55" s="311"/>
      <c r="AW55" s="311"/>
      <c r="AX55" s="311"/>
      <c r="AY55" s="311"/>
      <c r="AZ55" s="311"/>
      <c r="BA55" s="311"/>
      <c r="BB55" s="311"/>
      <c r="BC55" s="311"/>
      <c r="BD55" s="311"/>
      <c r="BE55" s="311"/>
      <c r="BF55" s="311"/>
      <c r="BG55" s="311"/>
      <c r="BH55" s="311"/>
      <c r="BI55" s="311"/>
      <c r="BJ55" s="311"/>
      <c r="BK55" s="311"/>
      <c r="BL55" s="311"/>
      <c r="BM55" s="311"/>
      <c r="BN55" s="311"/>
      <c r="BO55" s="311"/>
      <c r="BP55" s="311"/>
      <c r="BQ55" s="311"/>
      <c r="BR55" s="311"/>
      <c r="BS55" s="311"/>
      <c r="BT55" s="311"/>
      <c r="BU55" s="311"/>
      <c r="BV55" s="311"/>
      <c r="BW55" s="311"/>
      <c r="BX55" s="311"/>
      <c r="BY55" s="311"/>
      <c r="BZ55" s="311"/>
      <c r="CA55" s="311"/>
      <c r="CB55" s="311"/>
      <c r="CC55" s="311"/>
      <c r="CD55" s="311"/>
    </row>
    <row r="56">
      <c r="A56" s="14"/>
      <c r="B56" s="14"/>
      <c r="C56" s="14"/>
      <c r="D56" s="303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330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  <c r="BS56" s="14"/>
      <c r="BT56" s="14"/>
      <c r="BU56" s="14"/>
      <c r="BV56" s="14"/>
      <c r="BW56" s="14"/>
      <c r="BX56" s="14"/>
      <c r="BY56" s="14"/>
      <c r="BZ56" s="14"/>
      <c r="CA56" s="14"/>
      <c r="CB56" s="14"/>
      <c r="CC56" s="14"/>
      <c r="CD56" s="14"/>
    </row>
    <row r="57">
      <c r="A57" s="14"/>
      <c r="B57" s="14"/>
      <c r="C57" s="14"/>
      <c r="D57" s="303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330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/>
      <c r="CC57" s="14"/>
      <c r="CD57" s="14"/>
    </row>
    <row r="58">
      <c r="A58" s="314" t="s">
        <v>40</v>
      </c>
      <c r="B58" s="314" t="s">
        <v>160</v>
      </c>
      <c r="C58" s="18"/>
      <c r="D58" s="315"/>
      <c r="E58" s="18"/>
      <c r="F58" s="18"/>
      <c r="G58" s="18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330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/>
      <c r="CC58" s="14"/>
      <c r="CD58" s="14"/>
    </row>
    <row r="59">
      <c r="A59" s="316">
        <v>4000.0</v>
      </c>
      <c r="B59" s="314">
        <v>1500.0</v>
      </c>
      <c r="C59" s="18"/>
      <c r="D59" s="315"/>
      <c r="E59" s="18"/>
      <c r="F59" s="18"/>
      <c r="G59" s="18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330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/>
      <c r="CC59" s="14"/>
      <c r="CD59" s="14"/>
    </row>
    <row r="60">
      <c r="A60" s="14"/>
      <c r="B60" s="18" t="s">
        <v>265</v>
      </c>
      <c r="C60" s="18"/>
      <c r="D60" s="315"/>
      <c r="E60" s="18"/>
      <c r="F60" s="18"/>
      <c r="G60" s="18"/>
      <c r="H60" s="14"/>
      <c r="I60" s="14"/>
      <c r="J60" s="14"/>
      <c r="K60" s="14"/>
      <c r="L60" s="14"/>
      <c r="M60" s="14"/>
      <c r="N60" s="14"/>
      <c r="O60" s="14"/>
      <c r="P60" s="317"/>
      <c r="Q60" s="14"/>
      <c r="R60" s="14"/>
      <c r="S60" s="14"/>
      <c r="T60" s="14"/>
      <c r="U60" s="14"/>
      <c r="V60" s="14"/>
      <c r="W60" s="14"/>
      <c r="X60" s="14"/>
      <c r="Y60" s="14"/>
      <c r="Z60" s="330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318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4"/>
    </row>
    <row r="61">
      <c r="A61" s="14"/>
      <c r="B61" s="14"/>
      <c r="C61" s="14"/>
      <c r="D61" s="303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330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318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/>
      <c r="CC61" s="14"/>
      <c r="CD61" s="14"/>
    </row>
    <row r="62">
      <c r="A62" s="14"/>
      <c r="B62" s="14"/>
      <c r="C62" s="14"/>
      <c r="D62" s="303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330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321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/>
      <c r="CC62" s="14"/>
      <c r="CD62" s="14"/>
    </row>
    <row r="63">
      <c r="A63" s="14"/>
      <c r="B63" s="14"/>
      <c r="C63" s="14"/>
      <c r="D63" s="303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330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322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</row>
    <row r="64">
      <c r="A64" s="14"/>
      <c r="B64" s="14"/>
      <c r="C64" s="14"/>
      <c r="D64" s="303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330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323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/>
      <c r="CC64" s="14"/>
      <c r="CD64" s="14"/>
    </row>
    <row r="65">
      <c r="A65" s="14"/>
      <c r="B65" s="14"/>
      <c r="C65" s="14"/>
      <c r="D65" s="303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330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/>
      <c r="CC65" s="14"/>
      <c r="CD65" s="14"/>
    </row>
    <row r="66">
      <c r="A66" s="14"/>
      <c r="B66" s="14"/>
      <c r="C66" s="14"/>
      <c r="D66" s="303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330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46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/>
      <c r="CC66" s="14"/>
      <c r="CD66" s="14"/>
    </row>
    <row r="67">
      <c r="A67" s="14"/>
      <c r="B67" s="14"/>
      <c r="C67" s="14"/>
      <c r="D67" s="337"/>
      <c r="E67" s="337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330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4"/>
    </row>
    <row r="68">
      <c r="A68" s="14"/>
      <c r="B68" s="14"/>
      <c r="C68" s="14"/>
      <c r="D68" s="279"/>
      <c r="E68" s="338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330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4"/>
      <c r="CD68" s="14"/>
    </row>
    <row r="69">
      <c r="A69" s="14"/>
      <c r="B69" s="14"/>
      <c r="C69" s="14"/>
      <c r="D69" s="279"/>
      <c r="E69" s="339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330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4"/>
      <c r="CD69" s="14"/>
    </row>
    <row r="70">
      <c r="A70" s="14"/>
      <c r="B70" s="14"/>
      <c r="C70" s="14"/>
      <c r="D70" s="340"/>
      <c r="E70" s="280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330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4"/>
      <c r="CD70" s="14"/>
    </row>
    <row r="71">
      <c r="A71" s="14"/>
      <c r="B71" s="14"/>
      <c r="C71" s="14"/>
      <c r="D71" s="338"/>
      <c r="E71" s="338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330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/>
      <c r="CC71" s="14"/>
      <c r="CD71" s="14"/>
    </row>
    <row r="72">
      <c r="A72" s="14"/>
      <c r="B72" s="14"/>
      <c r="C72" s="14"/>
      <c r="D72" s="340"/>
      <c r="E72" s="341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330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/>
      <c r="CC72" s="14"/>
      <c r="CD72" s="14"/>
    </row>
    <row r="73">
      <c r="A73" s="14"/>
      <c r="B73" s="14"/>
      <c r="C73" s="14"/>
      <c r="D73" s="342"/>
      <c r="E73" s="339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330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/>
      <c r="CC73" s="14"/>
      <c r="CD73" s="14"/>
    </row>
    <row r="74">
      <c r="A74" s="14"/>
      <c r="B74" s="14"/>
      <c r="C74" s="14"/>
      <c r="D74" s="18"/>
      <c r="E74" s="338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330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/>
      <c r="CC74" s="14"/>
      <c r="CD74" s="14"/>
    </row>
    <row r="75">
      <c r="A75" s="14"/>
      <c r="B75" s="14"/>
      <c r="C75" s="14"/>
      <c r="D75" s="338"/>
      <c r="E75" s="279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330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/>
      <c r="CC75" s="14"/>
      <c r="CD75" s="14"/>
    </row>
    <row r="76">
      <c r="A76" s="14"/>
      <c r="B76" s="14"/>
      <c r="C76" s="14"/>
      <c r="D76" s="280"/>
      <c r="E76" s="339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330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4"/>
    </row>
    <row r="77">
      <c r="A77" s="14"/>
      <c r="B77" s="14"/>
      <c r="C77" s="14"/>
      <c r="D77" s="280"/>
      <c r="E77" s="341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330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4"/>
    </row>
    <row r="78">
      <c r="A78" s="14"/>
      <c r="B78" s="14"/>
      <c r="C78" s="14"/>
      <c r="D78" s="340"/>
      <c r="E78" s="341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330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/>
      <c r="CC78" s="14"/>
      <c r="CD78" s="14"/>
    </row>
    <row r="79">
      <c r="A79" s="14"/>
      <c r="B79" s="14"/>
      <c r="C79" s="14"/>
      <c r="D79" s="338"/>
      <c r="E79" s="343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330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/>
      <c r="CC79" s="14"/>
      <c r="CD79" s="14"/>
    </row>
    <row r="80">
      <c r="A80" s="14"/>
      <c r="B80" s="14"/>
      <c r="C80" s="14"/>
      <c r="D80" s="280"/>
      <c r="E80" s="343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330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/>
      <c r="CC80" s="14"/>
      <c r="CD80" s="14"/>
    </row>
    <row r="81">
      <c r="A81" s="14"/>
      <c r="B81" s="14"/>
      <c r="C81" s="14"/>
      <c r="D81" s="343"/>
      <c r="E81" s="280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330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4"/>
    </row>
    <row r="82">
      <c r="A82" s="14"/>
      <c r="B82" s="14"/>
      <c r="C82" s="14"/>
      <c r="D82" s="18"/>
      <c r="E82" s="341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330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4"/>
    </row>
    <row r="83">
      <c r="A83" s="14"/>
      <c r="B83" s="14"/>
      <c r="C83" s="14"/>
      <c r="D83" s="25"/>
      <c r="E83" s="338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330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4"/>
    </row>
    <row r="84">
      <c r="A84" s="14"/>
      <c r="B84" s="14"/>
      <c r="C84" s="14"/>
      <c r="D84" s="280"/>
      <c r="E84" s="341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330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4"/>
    </row>
    <row r="85">
      <c r="A85" s="14"/>
      <c r="B85" s="14"/>
      <c r="C85" s="14"/>
      <c r="D85" s="279"/>
      <c r="E85" s="338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330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4"/>
    </row>
    <row r="86">
      <c r="A86" s="14"/>
      <c r="B86" s="14"/>
      <c r="C86" s="14"/>
      <c r="D86" s="340"/>
      <c r="E86" s="280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330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/>
      <c r="CC86" s="14"/>
      <c r="CD86" s="14"/>
    </row>
    <row r="87">
      <c r="A87" s="14"/>
      <c r="B87" s="14"/>
      <c r="C87" s="14"/>
      <c r="D87" s="343"/>
      <c r="E87" s="280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330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/>
      <c r="CC87" s="14"/>
      <c r="CD87" s="14"/>
    </row>
    <row r="88">
      <c r="A88" s="14"/>
      <c r="B88" s="14"/>
      <c r="C88" s="14"/>
      <c r="D88" s="343"/>
      <c r="E88" s="343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330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/>
      <c r="CC88" s="14"/>
      <c r="CD88" s="14"/>
    </row>
    <row r="89">
      <c r="A89" s="14"/>
      <c r="B89" s="14"/>
      <c r="C89" s="14"/>
      <c r="D89" s="343"/>
      <c r="E89" s="34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330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/>
      <c r="CC89" s="14"/>
      <c r="CD89" s="14"/>
    </row>
    <row r="90">
      <c r="A90" s="14"/>
      <c r="B90" s="14"/>
      <c r="C90" s="14"/>
      <c r="D90" s="343"/>
      <c r="E90" s="280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330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4"/>
    </row>
    <row r="91">
      <c r="A91" s="14"/>
      <c r="B91" s="14"/>
      <c r="C91" s="14"/>
      <c r="D91" s="343"/>
      <c r="E91" s="34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330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</row>
    <row r="92">
      <c r="A92" s="14"/>
      <c r="B92" s="14"/>
      <c r="C92" s="14"/>
      <c r="D92" s="343"/>
      <c r="E92" s="280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330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/>
      <c r="CC92" s="14"/>
      <c r="CD92" s="14"/>
    </row>
    <row r="93">
      <c r="A93" s="14"/>
      <c r="B93" s="14"/>
      <c r="C93" s="14"/>
      <c r="D93" s="343"/>
      <c r="E93" s="280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330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/>
      <c r="CC93" s="14"/>
      <c r="CD93" s="14"/>
    </row>
    <row r="94">
      <c r="A94" s="14"/>
      <c r="B94" s="14"/>
      <c r="C94" s="14"/>
      <c r="D94" s="338"/>
      <c r="E94" s="341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330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/>
      <c r="CC94" s="14"/>
      <c r="CD94" s="14"/>
    </row>
    <row r="95">
      <c r="A95" s="14"/>
      <c r="B95" s="14"/>
      <c r="C95" s="14"/>
      <c r="D95" s="343"/>
      <c r="E95" s="280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330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4"/>
    </row>
    <row r="96">
      <c r="A96" s="14"/>
      <c r="B96" s="14"/>
      <c r="C96" s="14"/>
      <c r="D96" s="343"/>
      <c r="E96" s="280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330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/>
      <c r="CC96" s="14"/>
      <c r="CD96" s="14"/>
    </row>
    <row r="97">
      <c r="A97" s="14"/>
      <c r="B97" s="14"/>
      <c r="C97" s="14"/>
      <c r="D97" s="46"/>
      <c r="E97" s="279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330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4"/>
    </row>
    <row r="98">
      <c r="A98" s="14"/>
      <c r="B98" s="14"/>
      <c r="C98" s="14"/>
      <c r="D98" s="343"/>
      <c r="E98" s="341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330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/>
      <c r="CC98" s="14"/>
      <c r="CD98" s="14"/>
    </row>
    <row r="99">
      <c r="A99" s="14"/>
      <c r="B99" s="14"/>
      <c r="C99" s="14"/>
      <c r="D99" s="279"/>
      <c r="E99" s="280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330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/>
      <c r="CC99" s="14"/>
      <c r="CD99" s="14"/>
    </row>
    <row r="100">
      <c r="A100" s="14"/>
      <c r="B100" s="14"/>
      <c r="C100" s="14"/>
      <c r="D100" s="343"/>
      <c r="E100" s="280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330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/>
      <c r="CC100" s="14"/>
      <c r="CD100" s="14"/>
    </row>
    <row r="101">
      <c r="A101" s="14"/>
      <c r="B101" s="14"/>
      <c r="C101" s="14"/>
      <c r="D101" s="338"/>
      <c r="E101" s="341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330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/>
      <c r="CC101" s="14"/>
      <c r="CD101" s="14"/>
    </row>
    <row r="102">
      <c r="A102" s="14"/>
      <c r="B102" s="14"/>
      <c r="C102" s="14"/>
      <c r="D102" s="343"/>
      <c r="E102" s="280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330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/>
      <c r="CC102" s="14"/>
      <c r="CD102" s="14"/>
    </row>
    <row r="103">
      <c r="A103" s="14"/>
      <c r="B103" s="14"/>
      <c r="C103" s="14"/>
      <c r="D103" s="338"/>
      <c r="E103" s="338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330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4"/>
    </row>
    <row r="104">
      <c r="A104" s="14"/>
      <c r="B104" s="14"/>
      <c r="C104" s="14"/>
      <c r="D104" s="343"/>
      <c r="E104" s="280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330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/>
      <c r="CC104" s="14"/>
      <c r="CD104" s="14"/>
    </row>
    <row r="105">
      <c r="A105" s="14"/>
      <c r="B105" s="14"/>
      <c r="C105" s="14"/>
      <c r="D105" s="279"/>
      <c r="E105" s="280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330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/>
      <c r="CC105" s="14"/>
      <c r="CD105" s="14"/>
    </row>
    <row r="106">
      <c r="A106" s="14"/>
      <c r="B106" s="14"/>
      <c r="C106" s="14"/>
      <c r="D106" s="343"/>
      <c r="E106" s="280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330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4"/>
    </row>
    <row r="107">
      <c r="A107" s="14"/>
      <c r="B107" s="14"/>
      <c r="C107" s="14"/>
      <c r="D107" s="303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330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/>
      <c r="CC107" s="14"/>
      <c r="CD107" s="14"/>
    </row>
    <row r="108">
      <c r="A108" s="14"/>
      <c r="B108" s="14"/>
      <c r="C108" s="14"/>
      <c r="D108" s="303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330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/>
      <c r="CC108" s="14"/>
      <c r="CD108" s="14"/>
    </row>
    <row r="109">
      <c r="A109" s="14"/>
      <c r="B109" s="14"/>
      <c r="C109" s="14"/>
      <c r="D109" s="303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330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/>
      <c r="CC109" s="14"/>
      <c r="CD109" s="14"/>
    </row>
    <row r="110">
      <c r="A110" s="14"/>
      <c r="B110" s="14"/>
      <c r="C110" s="14"/>
      <c r="D110" s="303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330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/>
      <c r="CC110" s="14"/>
      <c r="CD110" s="14"/>
    </row>
    <row r="111">
      <c r="A111" s="14"/>
      <c r="B111" s="14"/>
      <c r="C111" s="14"/>
      <c r="D111" s="303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330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/>
      <c r="CC111" s="14"/>
      <c r="CD111" s="14"/>
    </row>
    <row r="112">
      <c r="A112" s="14"/>
      <c r="B112" s="14"/>
      <c r="C112" s="14"/>
      <c r="D112" s="303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330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4"/>
    </row>
    <row r="113">
      <c r="A113" s="14"/>
      <c r="B113" s="14"/>
      <c r="C113" s="14"/>
      <c r="D113" s="303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330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/>
      <c r="CC113" s="14"/>
      <c r="CD113" s="14"/>
    </row>
    <row r="114">
      <c r="A114" s="14"/>
      <c r="B114" s="14"/>
      <c r="C114" s="14"/>
      <c r="D114" s="303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330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/>
      <c r="CC114" s="14"/>
      <c r="CD114" s="14"/>
    </row>
    <row r="115">
      <c r="A115" s="14"/>
      <c r="B115" s="14"/>
      <c r="C115" s="14"/>
      <c r="D115" s="303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330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4"/>
    </row>
    <row r="116">
      <c r="A116" s="14"/>
      <c r="B116" s="14"/>
      <c r="C116" s="14"/>
      <c r="D116" s="303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330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/>
      <c r="CC116" s="14"/>
      <c r="CD116" s="14"/>
    </row>
    <row r="117">
      <c r="A117" s="14"/>
      <c r="B117" s="14"/>
      <c r="C117" s="14"/>
      <c r="D117" s="303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330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/>
      <c r="CC117" s="14"/>
      <c r="CD117" s="14"/>
    </row>
    <row r="118">
      <c r="A118" s="14"/>
      <c r="B118" s="14"/>
      <c r="C118" s="14"/>
      <c r="D118" s="303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330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/>
      <c r="CC118" s="14"/>
      <c r="CD118" s="14"/>
    </row>
    <row r="119">
      <c r="A119" s="14"/>
      <c r="B119" s="14"/>
      <c r="C119" s="14"/>
      <c r="D119" s="303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330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/>
      <c r="CC119" s="14"/>
      <c r="CD119" s="14"/>
    </row>
    <row r="120">
      <c r="A120" s="14"/>
      <c r="B120" s="14"/>
      <c r="C120" s="14"/>
      <c r="D120" s="303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330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/>
      <c r="CC120" s="14"/>
      <c r="CD120" s="14"/>
    </row>
    <row r="121">
      <c r="A121" s="14"/>
      <c r="B121" s="14"/>
      <c r="C121" s="14"/>
      <c r="D121" s="303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330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/>
      <c r="CC121" s="14"/>
      <c r="CD121" s="14"/>
    </row>
    <row r="122">
      <c r="A122" s="14"/>
      <c r="B122" s="14"/>
      <c r="C122" s="14"/>
      <c r="D122" s="303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330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4"/>
    </row>
    <row r="123">
      <c r="A123" s="14"/>
      <c r="B123" s="14"/>
      <c r="C123" s="14"/>
      <c r="D123" s="303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330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/>
      <c r="CC123" s="14"/>
      <c r="CD123" s="14"/>
    </row>
    <row r="124">
      <c r="A124" s="14"/>
      <c r="B124" s="14"/>
      <c r="C124" s="14"/>
      <c r="D124" s="303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330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</row>
    <row r="125">
      <c r="A125" s="14"/>
      <c r="B125" s="14"/>
      <c r="C125" s="14"/>
      <c r="D125" s="303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330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</row>
    <row r="126">
      <c r="A126" s="14"/>
      <c r="B126" s="14"/>
      <c r="C126" s="14"/>
      <c r="D126" s="303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330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</row>
    <row r="127">
      <c r="A127" s="14"/>
      <c r="B127" s="14"/>
      <c r="C127" s="14"/>
      <c r="D127" s="303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330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</row>
    <row r="128">
      <c r="A128" s="14"/>
      <c r="B128" s="14"/>
      <c r="C128" s="14"/>
      <c r="D128" s="303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330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</row>
    <row r="129">
      <c r="A129" s="14"/>
      <c r="B129" s="14"/>
      <c r="C129" s="14"/>
      <c r="D129" s="303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330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</row>
    <row r="130">
      <c r="A130" s="14"/>
      <c r="B130" s="14"/>
      <c r="C130" s="14"/>
      <c r="D130" s="303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330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</row>
    <row r="131">
      <c r="A131" s="14"/>
      <c r="B131" s="14"/>
      <c r="C131" s="14"/>
      <c r="D131" s="303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330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</row>
    <row r="132">
      <c r="A132" s="14"/>
      <c r="B132" s="14"/>
      <c r="C132" s="14"/>
      <c r="D132" s="303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330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</row>
    <row r="133">
      <c r="A133" s="14"/>
      <c r="B133" s="14"/>
      <c r="C133" s="14"/>
      <c r="D133" s="303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330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</row>
    <row r="134">
      <c r="A134" s="14"/>
      <c r="B134" s="14"/>
      <c r="C134" s="14"/>
      <c r="D134" s="303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330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</row>
    <row r="135">
      <c r="A135" s="14"/>
      <c r="B135" s="14"/>
      <c r="C135" s="14"/>
      <c r="D135" s="303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330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</row>
    <row r="136">
      <c r="A136" s="14"/>
      <c r="B136" s="14"/>
      <c r="C136" s="14"/>
      <c r="D136" s="303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330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</row>
    <row r="137">
      <c r="A137" s="14"/>
      <c r="B137" s="14"/>
      <c r="C137" s="14"/>
      <c r="D137" s="303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330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</row>
    <row r="138">
      <c r="A138" s="14"/>
      <c r="B138" s="14"/>
      <c r="C138" s="14"/>
      <c r="D138" s="303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330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4"/>
    </row>
    <row r="139">
      <c r="A139" s="14"/>
      <c r="B139" s="14"/>
      <c r="C139" s="14"/>
      <c r="D139" s="303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330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/>
      <c r="CC139" s="14"/>
      <c r="CD139" s="14"/>
    </row>
    <row r="140">
      <c r="A140" s="14"/>
      <c r="B140" s="14"/>
      <c r="C140" s="14"/>
      <c r="D140" s="303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330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/>
      <c r="CC140" s="14"/>
      <c r="CD140" s="14"/>
    </row>
    <row r="141">
      <c r="A141" s="14"/>
      <c r="B141" s="14"/>
      <c r="C141" s="14"/>
      <c r="D141" s="303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330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4"/>
    </row>
    <row r="142">
      <c r="A142" s="14"/>
      <c r="B142" s="14"/>
      <c r="C142" s="14"/>
      <c r="D142" s="303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330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/>
      <c r="CC142" s="14"/>
      <c r="CD142" s="14"/>
    </row>
    <row r="143">
      <c r="A143" s="14"/>
      <c r="B143" s="14"/>
      <c r="C143" s="14"/>
      <c r="D143" s="303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330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/>
      <c r="CC143" s="14"/>
      <c r="CD143" s="14"/>
    </row>
    <row r="144">
      <c r="A144" s="14"/>
      <c r="B144" s="14"/>
      <c r="C144" s="14"/>
      <c r="D144" s="303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330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/>
      <c r="CC144" s="14"/>
      <c r="CD144" s="14"/>
    </row>
    <row r="145">
      <c r="A145" s="14"/>
      <c r="B145" s="14"/>
      <c r="C145" s="14"/>
      <c r="D145" s="303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330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/>
      <c r="CC145" s="14"/>
      <c r="CD145" s="14"/>
    </row>
    <row r="146">
      <c r="A146" s="14"/>
      <c r="B146" s="14"/>
      <c r="C146" s="14"/>
      <c r="D146" s="303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330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</row>
    <row r="147">
      <c r="A147" s="14"/>
      <c r="B147" s="14"/>
      <c r="C147" s="14"/>
      <c r="D147" s="303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330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4"/>
    </row>
    <row r="148">
      <c r="A148" s="14"/>
      <c r="B148" s="14"/>
      <c r="C148" s="14"/>
      <c r="D148" s="303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330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/>
      <c r="CC148" s="14"/>
      <c r="CD148" s="14"/>
    </row>
    <row r="149">
      <c r="A149" s="14"/>
      <c r="B149" s="14"/>
      <c r="C149" s="14"/>
      <c r="D149" s="303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330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4"/>
    </row>
    <row r="150">
      <c r="A150" s="14"/>
      <c r="B150" s="14"/>
      <c r="C150" s="14"/>
      <c r="D150" s="303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330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/>
      <c r="CC150" s="14"/>
      <c r="CD150" s="14"/>
    </row>
    <row r="151">
      <c r="A151" s="14"/>
      <c r="B151" s="14"/>
      <c r="C151" s="14"/>
      <c r="D151" s="303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330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</row>
    <row r="152">
      <c r="A152" s="14"/>
      <c r="B152" s="14"/>
      <c r="C152" s="14"/>
      <c r="D152" s="303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330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</row>
    <row r="153">
      <c r="A153" s="14"/>
      <c r="B153" s="14"/>
      <c r="C153" s="14"/>
      <c r="D153" s="303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330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</row>
    <row r="154">
      <c r="A154" s="14"/>
      <c r="B154" s="14"/>
      <c r="C154" s="14"/>
      <c r="D154" s="303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330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</row>
    <row r="155">
      <c r="A155" s="14"/>
      <c r="B155" s="14"/>
      <c r="C155" s="14"/>
      <c r="D155" s="303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330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</row>
    <row r="156">
      <c r="A156" s="14"/>
      <c r="B156" s="14"/>
      <c r="C156" s="14"/>
      <c r="D156" s="303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330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</row>
    <row r="157">
      <c r="A157" s="14"/>
      <c r="B157" s="14"/>
      <c r="C157" s="14"/>
      <c r="D157" s="303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330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</row>
    <row r="158">
      <c r="A158" s="14"/>
      <c r="B158" s="14"/>
      <c r="C158" s="14"/>
      <c r="D158" s="303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330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</row>
    <row r="159">
      <c r="A159" s="14"/>
      <c r="B159" s="14"/>
      <c r="C159" s="14"/>
      <c r="D159" s="303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330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</row>
    <row r="160">
      <c r="A160" s="14"/>
      <c r="B160" s="14"/>
      <c r="C160" s="14"/>
      <c r="D160" s="303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330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</row>
    <row r="161">
      <c r="A161" s="14"/>
      <c r="B161" s="14"/>
      <c r="C161" s="14"/>
      <c r="D161" s="303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330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</row>
    <row r="162">
      <c r="A162" s="14"/>
      <c r="B162" s="14"/>
      <c r="C162" s="14"/>
      <c r="D162" s="303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330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/>
      <c r="CC162" s="14"/>
      <c r="CD162" s="14"/>
    </row>
    <row r="163">
      <c r="A163" s="14"/>
      <c r="B163" s="14"/>
      <c r="C163" s="14"/>
      <c r="D163" s="303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330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/>
      <c r="CC163" s="14"/>
      <c r="CD163" s="14"/>
    </row>
    <row r="164">
      <c r="A164" s="14"/>
      <c r="B164" s="14"/>
      <c r="C164" s="14"/>
      <c r="D164" s="303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330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/>
      <c r="CC164" s="14"/>
      <c r="CD164" s="14"/>
    </row>
    <row r="165">
      <c r="A165" s="14"/>
      <c r="B165" s="14"/>
      <c r="C165" s="14"/>
      <c r="D165" s="303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330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/>
      <c r="CC165" s="14"/>
      <c r="CD165" s="14"/>
    </row>
    <row r="166">
      <c r="A166" s="14"/>
      <c r="B166" s="14"/>
      <c r="C166" s="14"/>
      <c r="D166" s="303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330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/>
      <c r="CC166" s="14"/>
      <c r="CD166" s="14"/>
    </row>
    <row r="167">
      <c r="A167" s="14"/>
      <c r="B167" s="14"/>
      <c r="C167" s="14"/>
      <c r="D167" s="303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330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/>
      <c r="CC167" s="14"/>
      <c r="CD167" s="14"/>
    </row>
    <row r="168">
      <c r="A168" s="14"/>
      <c r="B168" s="14"/>
      <c r="C168" s="14"/>
      <c r="D168" s="303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330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/>
      <c r="CC168" s="14"/>
      <c r="CD168" s="14"/>
    </row>
    <row r="169">
      <c r="A169" s="14"/>
      <c r="B169" s="14"/>
      <c r="C169" s="14"/>
      <c r="D169" s="303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330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/>
      <c r="CC169" s="14"/>
      <c r="CD169" s="14"/>
    </row>
    <row r="170">
      <c r="A170" s="14"/>
      <c r="B170" s="14"/>
      <c r="C170" s="14"/>
      <c r="D170" s="303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330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4"/>
    </row>
    <row r="171">
      <c r="A171" s="14"/>
      <c r="B171" s="14"/>
      <c r="C171" s="14"/>
      <c r="D171" s="303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330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</row>
    <row r="172">
      <c r="A172" s="14"/>
      <c r="B172" s="14"/>
      <c r="C172" s="14"/>
      <c r="D172" s="303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330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</row>
    <row r="173">
      <c r="A173" s="14"/>
      <c r="B173" s="14"/>
      <c r="C173" s="14"/>
      <c r="D173" s="303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330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</row>
    <row r="174">
      <c r="A174" s="14"/>
      <c r="B174" s="14"/>
      <c r="C174" s="14"/>
      <c r="D174" s="303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330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</row>
    <row r="175">
      <c r="A175" s="14"/>
      <c r="B175" s="14"/>
      <c r="C175" s="14"/>
      <c r="D175" s="303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330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/>
      <c r="CC175" s="14"/>
      <c r="CD175" s="14"/>
    </row>
    <row r="176">
      <c r="A176" s="14"/>
      <c r="B176" s="14"/>
      <c r="C176" s="14"/>
      <c r="D176" s="303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330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</row>
    <row r="177">
      <c r="A177" s="14"/>
      <c r="B177" s="14"/>
      <c r="C177" s="14"/>
      <c r="D177" s="303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330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/>
      <c r="BG177" s="14"/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</row>
    <row r="178">
      <c r="A178" s="14"/>
      <c r="B178" s="14"/>
      <c r="C178" s="14"/>
      <c r="D178" s="303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330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/>
      <c r="BG178" s="14"/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</row>
    <row r="179">
      <c r="A179" s="14"/>
      <c r="B179" s="14"/>
      <c r="C179" s="14"/>
      <c r="D179" s="303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330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</row>
    <row r="180">
      <c r="A180" s="14"/>
      <c r="B180" s="14"/>
      <c r="C180" s="14"/>
      <c r="D180" s="303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330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/>
      <c r="BG180" s="14"/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</row>
    <row r="181">
      <c r="A181" s="14"/>
      <c r="B181" s="14"/>
      <c r="C181" s="14"/>
      <c r="D181" s="303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330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</row>
    <row r="182">
      <c r="A182" s="14"/>
      <c r="B182" s="14"/>
      <c r="C182" s="14"/>
      <c r="D182" s="303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330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/>
      <c r="BG182" s="14"/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</row>
    <row r="183">
      <c r="A183" s="14"/>
      <c r="B183" s="14"/>
      <c r="C183" s="14"/>
      <c r="D183" s="303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330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</row>
    <row r="184">
      <c r="A184" s="14"/>
      <c r="B184" s="14"/>
      <c r="C184" s="14"/>
      <c r="D184" s="303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330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</row>
    <row r="185">
      <c r="A185" s="14"/>
      <c r="B185" s="14"/>
      <c r="C185" s="14"/>
      <c r="D185" s="303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330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/>
      <c r="BG185" s="14"/>
      <c r="BH185" s="14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</row>
    <row r="186">
      <c r="A186" s="14"/>
      <c r="B186" s="14"/>
      <c r="C186" s="14"/>
      <c r="D186" s="303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330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</row>
    <row r="187">
      <c r="A187" s="14"/>
      <c r="B187" s="14"/>
      <c r="C187" s="14"/>
      <c r="D187" s="303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330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</row>
    <row r="188">
      <c r="A188" s="14"/>
      <c r="B188" s="14"/>
      <c r="C188" s="14"/>
      <c r="D188" s="303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330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</row>
    <row r="189">
      <c r="A189" s="14"/>
      <c r="B189" s="14"/>
      <c r="C189" s="14"/>
      <c r="D189" s="303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330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/>
      <c r="BG189" s="14"/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</row>
    <row r="190">
      <c r="A190" s="14"/>
      <c r="B190" s="14"/>
      <c r="C190" s="14"/>
      <c r="D190" s="303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330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</row>
    <row r="191">
      <c r="A191" s="14"/>
      <c r="B191" s="14"/>
      <c r="C191" s="14"/>
      <c r="D191" s="303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330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</row>
    <row r="192">
      <c r="A192" s="14"/>
      <c r="B192" s="14"/>
      <c r="C192" s="14"/>
      <c r="D192" s="303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330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</row>
    <row r="193">
      <c r="A193" s="14"/>
      <c r="B193" s="14"/>
      <c r="C193" s="14"/>
      <c r="D193" s="303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330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/>
      <c r="BG193" s="14"/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</row>
    <row r="194">
      <c r="A194" s="14"/>
      <c r="B194" s="14"/>
      <c r="C194" s="14"/>
      <c r="D194" s="303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330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/>
      <c r="BG194" s="14"/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</row>
    <row r="195">
      <c r="A195" s="14"/>
      <c r="B195" s="14"/>
      <c r="C195" s="14"/>
      <c r="D195" s="303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330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/>
      <c r="BG195" s="14"/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</row>
    <row r="196">
      <c r="A196" s="14"/>
      <c r="B196" s="14"/>
      <c r="C196" s="14"/>
      <c r="D196" s="303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330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</row>
    <row r="197">
      <c r="A197" s="14"/>
      <c r="B197" s="14"/>
      <c r="C197" s="14"/>
      <c r="D197" s="303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330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</row>
    <row r="198">
      <c r="A198" s="14"/>
      <c r="B198" s="14"/>
      <c r="C198" s="14"/>
      <c r="D198" s="303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330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</row>
    <row r="199">
      <c r="A199" s="14"/>
      <c r="B199" s="14"/>
      <c r="C199" s="14"/>
      <c r="D199" s="303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330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</row>
    <row r="200">
      <c r="A200" s="14"/>
      <c r="B200" s="14"/>
      <c r="C200" s="14"/>
      <c r="D200" s="303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330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</row>
    <row r="201">
      <c r="A201" s="14"/>
      <c r="B201" s="14"/>
      <c r="C201" s="14"/>
      <c r="D201" s="303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330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</row>
    <row r="202">
      <c r="A202" s="14"/>
      <c r="B202" s="14"/>
      <c r="C202" s="14"/>
      <c r="D202" s="303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330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</row>
    <row r="203">
      <c r="A203" s="14"/>
      <c r="B203" s="14"/>
      <c r="C203" s="14"/>
      <c r="D203" s="303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330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</row>
    <row r="204">
      <c r="A204" s="14"/>
      <c r="B204" s="14"/>
      <c r="C204" s="14"/>
      <c r="D204" s="303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330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</row>
    <row r="205">
      <c r="A205" s="14"/>
      <c r="B205" s="14"/>
      <c r="C205" s="14"/>
      <c r="D205" s="303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330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</row>
    <row r="206">
      <c r="A206" s="14"/>
      <c r="B206" s="14"/>
      <c r="C206" s="14"/>
      <c r="D206" s="303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330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</row>
    <row r="207">
      <c r="A207" s="14"/>
      <c r="B207" s="14"/>
      <c r="C207" s="14"/>
      <c r="D207" s="303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330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</row>
    <row r="208">
      <c r="A208" s="14"/>
      <c r="B208" s="14"/>
      <c r="C208" s="14"/>
      <c r="D208" s="303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330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</row>
    <row r="209">
      <c r="A209" s="14"/>
      <c r="B209" s="14"/>
      <c r="C209" s="14"/>
      <c r="D209" s="303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330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</row>
    <row r="210">
      <c r="A210" s="14"/>
      <c r="B210" s="14"/>
      <c r="C210" s="14"/>
      <c r="D210" s="303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330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</row>
    <row r="211">
      <c r="A211" s="14"/>
      <c r="B211" s="14"/>
      <c r="C211" s="14"/>
      <c r="D211" s="303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330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</row>
    <row r="212">
      <c r="A212" s="14"/>
      <c r="B212" s="14"/>
      <c r="C212" s="14"/>
      <c r="D212" s="303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330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</row>
    <row r="213">
      <c r="A213" s="14"/>
      <c r="B213" s="14"/>
      <c r="C213" s="14"/>
      <c r="D213" s="303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330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</row>
    <row r="214">
      <c r="A214" s="14"/>
      <c r="B214" s="14"/>
      <c r="C214" s="14"/>
      <c r="D214" s="303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330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</row>
    <row r="215">
      <c r="A215" s="14"/>
      <c r="B215" s="14"/>
      <c r="C215" s="14"/>
      <c r="D215" s="303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330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</row>
    <row r="216">
      <c r="A216" s="14"/>
      <c r="B216" s="14"/>
      <c r="C216" s="14"/>
      <c r="D216" s="303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330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</row>
    <row r="217">
      <c r="A217" s="14"/>
      <c r="B217" s="14"/>
      <c r="C217" s="14"/>
      <c r="D217" s="303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330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</row>
    <row r="218">
      <c r="A218" s="14"/>
      <c r="B218" s="14"/>
      <c r="C218" s="14"/>
      <c r="D218" s="303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330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</row>
    <row r="219">
      <c r="A219" s="14"/>
      <c r="B219" s="14"/>
      <c r="C219" s="14"/>
      <c r="D219" s="303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330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</row>
    <row r="220">
      <c r="A220" s="14"/>
      <c r="B220" s="14"/>
      <c r="C220" s="14"/>
      <c r="D220" s="303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330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  <c r="BS220" s="14"/>
      <c r="BT220" s="14"/>
      <c r="BU220" s="14"/>
      <c r="BV220" s="14"/>
      <c r="BW220" s="14"/>
      <c r="BX220" s="14"/>
      <c r="BY220" s="14"/>
      <c r="BZ220" s="14"/>
      <c r="CA220" s="14"/>
      <c r="CB220" s="14"/>
      <c r="CC220" s="14"/>
      <c r="CD220" s="14"/>
    </row>
    <row r="221">
      <c r="A221" s="14"/>
      <c r="B221" s="14"/>
      <c r="C221" s="14"/>
      <c r="D221" s="303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330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</row>
    <row r="222">
      <c r="A222" s="14"/>
      <c r="B222" s="14"/>
      <c r="C222" s="14"/>
      <c r="D222" s="303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330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</row>
    <row r="223">
      <c r="A223" s="14"/>
      <c r="B223" s="14"/>
      <c r="C223" s="14"/>
      <c r="D223" s="303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330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</row>
    <row r="224">
      <c r="A224" s="14"/>
      <c r="B224" s="14"/>
      <c r="C224" s="14"/>
      <c r="D224" s="303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330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</row>
    <row r="225">
      <c r="A225" s="14"/>
      <c r="B225" s="14"/>
      <c r="C225" s="14"/>
      <c r="D225" s="303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330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</row>
    <row r="226">
      <c r="A226" s="14"/>
      <c r="B226" s="14"/>
      <c r="C226" s="14"/>
      <c r="D226" s="303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330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  <c r="BS226" s="14"/>
      <c r="BT226" s="14"/>
      <c r="BU226" s="14"/>
      <c r="BV226" s="14"/>
      <c r="BW226" s="14"/>
      <c r="BX226" s="14"/>
      <c r="BY226" s="14"/>
      <c r="BZ226" s="14"/>
      <c r="CA226" s="14"/>
      <c r="CB226" s="14"/>
      <c r="CC226" s="14"/>
      <c r="CD226" s="14"/>
    </row>
    <row r="227">
      <c r="A227" s="14"/>
      <c r="B227" s="14"/>
      <c r="C227" s="14"/>
      <c r="D227" s="303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330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  <c r="BS227" s="14"/>
      <c r="BT227" s="14"/>
      <c r="BU227" s="14"/>
      <c r="BV227" s="14"/>
      <c r="BW227" s="14"/>
      <c r="BX227" s="14"/>
      <c r="BY227" s="14"/>
      <c r="BZ227" s="14"/>
      <c r="CA227" s="14"/>
      <c r="CB227" s="14"/>
      <c r="CC227" s="14"/>
      <c r="CD227" s="14"/>
    </row>
    <row r="228">
      <c r="A228" s="14"/>
      <c r="B228" s="14"/>
      <c r="C228" s="14"/>
      <c r="D228" s="303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330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  <c r="BS228" s="14"/>
      <c r="BT228" s="14"/>
      <c r="BU228" s="14"/>
      <c r="BV228" s="14"/>
      <c r="BW228" s="14"/>
      <c r="BX228" s="14"/>
      <c r="BY228" s="14"/>
      <c r="BZ228" s="14"/>
      <c r="CA228" s="14"/>
      <c r="CB228" s="14"/>
      <c r="CC228" s="14"/>
      <c r="CD228" s="14"/>
    </row>
    <row r="229">
      <c r="A229" s="14"/>
      <c r="B229" s="14"/>
      <c r="C229" s="14"/>
      <c r="D229" s="303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330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  <c r="BS229" s="14"/>
      <c r="BT229" s="14"/>
      <c r="BU229" s="14"/>
      <c r="BV229" s="14"/>
      <c r="BW229" s="14"/>
      <c r="BX229" s="14"/>
      <c r="BY229" s="14"/>
      <c r="BZ229" s="14"/>
      <c r="CA229" s="14"/>
      <c r="CB229" s="14"/>
      <c r="CC229" s="14"/>
      <c r="CD229" s="14"/>
    </row>
    <row r="230">
      <c r="A230" s="14"/>
      <c r="B230" s="14"/>
      <c r="C230" s="14"/>
      <c r="D230" s="303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330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  <c r="BS230" s="14"/>
      <c r="BT230" s="14"/>
      <c r="BU230" s="14"/>
      <c r="BV230" s="14"/>
      <c r="BW230" s="14"/>
      <c r="BX230" s="14"/>
      <c r="BY230" s="14"/>
      <c r="BZ230" s="14"/>
      <c r="CA230" s="14"/>
      <c r="CB230" s="14"/>
      <c r="CC230" s="14"/>
      <c r="CD230" s="14"/>
    </row>
    <row r="231">
      <c r="A231" s="14"/>
      <c r="B231" s="14"/>
      <c r="C231" s="14"/>
      <c r="D231" s="303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330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</row>
    <row r="232">
      <c r="A232" s="14"/>
      <c r="B232" s="14"/>
      <c r="C232" s="14"/>
      <c r="D232" s="303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330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</row>
    <row r="233">
      <c r="A233" s="14"/>
      <c r="B233" s="14"/>
      <c r="C233" s="14"/>
      <c r="D233" s="303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330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</row>
    <row r="234">
      <c r="A234" s="14"/>
      <c r="B234" s="14"/>
      <c r="C234" s="14"/>
      <c r="D234" s="303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330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</row>
    <row r="235">
      <c r="A235" s="14"/>
      <c r="B235" s="14"/>
      <c r="C235" s="14"/>
      <c r="D235" s="303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330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</row>
    <row r="236">
      <c r="A236" s="14"/>
      <c r="B236" s="14"/>
      <c r="C236" s="14"/>
      <c r="D236" s="303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330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</row>
    <row r="237">
      <c r="A237" s="14"/>
      <c r="B237" s="14"/>
      <c r="C237" s="14"/>
      <c r="D237" s="303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330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</row>
    <row r="238">
      <c r="A238" s="14"/>
      <c r="B238" s="14"/>
      <c r="C238" s="14"/>
      <c r="D238" s="303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330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</row>
    <row r="239">
      <c r="A239" s="14"/>
      <c r="B239" s="14"/>
      <c r="C239" s="14"/>
      <c r="D239" s="303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330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</row>
    <row r="240">
      <c r="A240" s="14"/>
      <c r="B240" s="14"/>
      <c r="C240" s="14"/>
      <c r="D240" s="303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330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</row>
    <row r="241">
      <c r="A241" s="14"/>
      <c r="B241" s="14"/>
      <c r="C241" s="14"/>
      <c r="D241" s="303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330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</row>
    <row r="242">
      <c r="A242" s="14"/>
      <c r="B242" s="14"/>
      <c r="C242" s="14"/>
      <c r="D242" s="303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330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</row>
    <row r="243">
      <c r="A243" s="14"/>
      <c r="B243" s="14"/>
      <c r="C243" s="14"/>
      <c r="D243" s="303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330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</row>
    <row r="244">
      <c r="A244" s="14"/>
      <c r="B244" s="14"/>
      <c r="C244" s="14"/>
      <c r="D244" s="303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330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</row>
    <row r="245">
      <c r="A245" s="14"/>
      <c r="B245" s="14"/>
      <c r="C245" s="14"/>
      <c r="D245" s="303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330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</row>
    <row r="246">
      <c r="A246" s="14"/>
      <c r="B246" s="14"/>
      <c r="C246" s="14"/>
      <c r="D246" s="303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330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</row>
    <row r="247">
      <c r="A247" s="14"/>
      <c r="B247" s="14"/>
      <c r="C247" s="14"/>
      <c r="D247" s="303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330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</row>
    <row r="248">
      <c r="A248" s="14"/>
      <c r="B248" s="14"/>
      <c r="C248" s="14"/>
      <c r="D248" s="303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330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</row>
    <row r="249">
      <c r="A249" s="14"/>
      <c r="B249" s="14"/>
      <c r="C249" s="14"/>
      <c r="D249" s="303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330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  <c r="BS249" s="14"/>
      <c r="BT249" s="14"/>
      <c r="BU249" s="14"/>
      <c r="BV249" s="14"/>
      <c r="BW249" s="14"/>
      <c r="BX249" s="14"/>
      <c r="BY249" s="14"/>
      <c r="BZ249" s="14"/>
      <c r="CA249" s="14"/>
      <c r="CB249" s="14"/>
      <c r="CC249" s="14"/>
      <c r="CD249" s="14"/>
    </row>
    <row r="250">
      <c r="A250" s="14"/>
      <c r="B250" s="14"/>
      <c r="C250" s="14"/>
      <c r="D250" s="303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330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  <c r="BS250" s="14"/>
      <c r="BT250" s="14"/>
      <c r="BU250" s="14"/>
      <c r="BV250" s="14"/>
      <c r="BW250" s="14"/>
      <c r="BX250" s="14"/>
      <c r="BY250" s="14"/>
      <c r="BZ250" s="14"/>
      <c r="CA250" s="14"/>
      <c r="CB250" s="14"/>
      <c r="CC250" s="14"/>
      <c r="CD250" s="14"/>
    </row>
    <row r="251">
      <c r="A251" s="14"/>
      <c r="B251" s="14"/>
      <c r="C251" s="14"/>
      <c r="D251" s="303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330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</row>
    <row r="252">
      <c r="A252" s="14"/>
      <c r="B252" s="14"/>
      <c r="C252" s="14"/>
      <c r="D252" s="303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330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</row>
    <row r="253">
      <c r="A253" s="14"/>
      <c r="B253" s="14"/>
      <c r="C253" s="14"/>
      <c r="D253" s="303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330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</row>
    <row r="254">
      <c r="A254" s="14"/>
      <c r="B254" s="14"/>
      <c r="C254" s="14"/>
      <c r="D254" s="303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330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</row>
    <row r="255">
      <c r="A255" s="14"/>
      <c r="B255" s="14"/>
      <c r="C255" s="14"/>
      <c r="D255" s="303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330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</row>
    <row r="256">
      <c r="A256" s="14"/>
      <c r="B256" s="14"/>
      <c r="C256" s="14"/>
      <c r="D256" s="303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330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</row>
    <row r="257">
      <c r="A257" s="14"/>
      <c r="B257" s="14"/>
      <c r="C257" s="14"/>
      <c r="D257" s="303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330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</row>
    <row r="258">
      <c r="A258" s="14"/>
      <c r="B258" s="14"/>
      <c r="C258" s="14"/>
      <c r="D258" s="303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330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</row>
    <row r="259">
      <c r="A259" s="14"/>
      <c r="B259" s="14"/>
      <c r="C259" s="14"/>
      <c r="D259" s="303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330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</row>
    <row r="260">
      <c r="A260" s="14"/>
      <c r="B260" s="14"/>
      <c r="C260" s="14"/>
      <c r="D260" s="303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330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</row>
    <row r="261">
      <c r="A261" s="14"/>
      <c r="B261" s="14"/>
      <c r="C261" s="14"/>
      <c r="D261" s="303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330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</row>
    <row r="262">
      <c r="A262" s="14"/>
      <c r="B262" s="14"/>
      <c r="C262" s="14"/>
      <c r="D262" s="303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330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  <c r="BS262" s="14"/>
      <c r="BT262" s="14"/>
      <c r="BU262" s="14"/>
      <c r="BV262" s="14"/>
      <c r="BW262" s="14"/>
      <c r="BX262" s="14"/>
      <c r="BY262" s="14"/>
      <c r="BZ262" s="14"/>
      <c r="CA262" s="14"/>
      <c r="CB262" s="14"/>
      <c r="CC262" s="14"/>
      <c r="CD262" s="14"/>
    </row>
    <row r="263">
      <c r="A263" s="14"/>
      <c r="B263" s="14"/>
      <c r="C263" s="14"/>
      <c r="D263" s="303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330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  <c r="BS263" s="14"/>
      <c r="BT263" s="14"/>
      <c r="BU263" s="14"/>
      <c r="BV263" s="14"/>
      <c r="BW263" s="14"/>
      <c r="BX263" s="14"/>
      <c r="BY263" s="14"/>
      <c r="BZ263" s="14"/>
      <c r="CA263" s="14"/>
      <c r="CB263" s="14"/>
      <c r="CC263" s="14"/>
      <c r="CD263" s="14"/>
    </row>
    <row r="264">
      <c r="A264" s="14"/>
      <c r="B264" s="14"/>
      <c r="C264" s="14"/>
      <c r="D264" s="303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330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  <c r="BS264" s="14"/>
      <c r="BT264" s="14"/>
      <c r="BU264" s="14"/>
      <c r="BV264" s="14"/>
      <c r="BW264" s="14"/>
      <c r="BX264" s="14"/>
      <c r="BY264" s="14"/>
      <c r="BZ264" s="14"/>
      <c r="CA264" s="14"/>
      <c r="CB264" s="14"/>
      <c r="CC264" s="14"/>
      <c r="CD264" s="14"/>
    </row>
    <row r="265">
      <c r="A265" s="14"/>
      <c r="B265" s="14"/>
      <c r="C265" s="14"/>
      <c r="D265" s="303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330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  <c r="BS265" s="14"/>
      <c r="BT265" s="14"/>
      <c r="BU265" s="14"/>
      <c r="BV265" s="14"/>
      <c r="BW265" s="14"/>
      <c r="BX265" s="14"/>
      <c r="BY265" s="14"/>
      <c r="BZ265" s="14"/>
      <c r="CA265" s="14"/>
      <c r="CB265" s="14"/>
      <c r="CC265" s="14"/>
      <c r="CD265" s="14"/>
    </row>
    <row r="266">
      <c r="A266" s="14"/>
      <c r="B266" s="14"/>
      <c r="C266" s="14"/>
      <c r="D266" s="303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330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  <c r="BS266" s="14"/>
      <c r="BT266" s="14"/>
      <c r="BU266" s="14"/>
      <c r="BV266" s="14"/>
      <c r="BW266" s="14"/>
      <c r="BX266" s="14"/>
      <c r="BY266" s="14"/>
      <c r="BZ266" s="14"/>
      <c r="CA266" s="14"/>
      <c r="CB266" s="14"/>
      <c r="CC266" s="14"/>
      <c r="CD266" s="14"/>
    </row>
    <row r="267">
      <c r="A267" s="14"/>
      <c r="B267" s="14"/>
      <c r="C267" s="14"/>
      <c r="D267" s="303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330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</row>
    <row r="268">
      <c r="A268" s="14"/>
      <c r="B268" s="14"/>
      <c r="C268" s="14"/>
      <c r="D268" s="303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330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</row>
    <row r="269">
      <c r="A269" s="14"/>
      <c r="B269" s="14"/>
      <c r="C269" s="14"/>
      <c r="D269" s="303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330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</row>
    <row r="270">
      <c r="A270" s="14"/>
      <c r="B270" s="14"/>
      <c r="C270" s="14"/>
      <c r="D270" s="303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330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  <c r="BS270" s="14"/>
      <c r="BT270" s="14"/>
      <c r="BU270" s="14"/>
      <c r="BV270" s="14"/>
      <c r="BW270" s="14"/>
      <c r="BX270" s="14"/>
      <c r="BY270" s="14"/>
      <c r="BZ270" s="14"/>
      <c r="CA270" s="14"/>
      <c r="CB270" s="14"/>
      <c r="CC270" s="14"/>
      <c r="CD270" s="14"/>
    </row>
    <row r="271">
      <c r="A271" s="14"/>
      <c r="B271" s="14"/>
      <c r="C271" s="14"/>
      <c r="D271" s="303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330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  <c r="BS271" s="14"/>
      <c r="BT271" s="14"/>
      <c r="BU271" s="14"/>
      <c r="BV271" s="14"/>
      <c r="BW271" s="14"/>
      <c r="BX271" s="14"/>
      <c r="BY271" s="14"/>
      <c r="BZ271" s="14"/>
      <c r="CA271" s="14"/>
      <c r="CB271" s="14"/>
      <c r="CC271" s="14"/>
      <c r="CD271" s="14"/>
    </row>
    <row r="272">
      <c r="A272" s="14"/>
      <c r="B272" s="14"/>
      <c r="C272" s="14"/>
      <c r="D272" s="303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330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  <c r="BS272" s="14"/>
      <c r="BT272" s="14"/>
      <c r="BU272" s="14"/>
      <c r="BV272" s="14"/>
      <c r="BW272" s="14"/>
      <c r="BX272" s="14"/>
      <c r="BY272" s="14"/>
      <c r="BZ272" s="14"/>
      <c r="CA272" s="14"/>
      <c r="CB272" s="14"/>
      <c r="CC272" s="14"/>
      <c r="CD272" s="14"/>
    </row>
    <row r="273">
      <c r="A273" s="14"/>
      <c r="B273" s="14"/>
      <c r="C273" s="14"/>
      <c r="D273" s="303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330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  <c r="BS273" s="14"/>
      <c r="BT273" s="14"/>
      <c r="BU273" s="14"/>
      <c r="BV273" s="14"/>
      <c r="BW273" s="14"/>
      <c r="BX273" s="14"/>
      <c r="BY273" s="14"/>
      <c r="BZ273" s="14"/>
      <c r="CA273" s="14"/>
      <c r="CB273" s="14"/>
      <c r="CC273" s="14"/>
      <c r="CD273" s="14"/>
    </row>
    <row r="274">
      <c r="A274" s="14"/>
      <c r="B274" s="14"/>
      <c r="C274" s="14"/>
      <c r="D274" s="303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330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  <c r="BS274" s="14"/>
      <c r="BT274" s="14"/>
      <c r="BU274" s="14"/>
      <c r="BV274" s="14"/>
      <c r="BW274" s="14"/>
      <c r="BX274" s="14"/>
      <c r="BY274" s="14"/>
      <c r="BZ274" s="14"/>
      <c r="CA274" s="14"/>
      <c r="CB274" s="14"/>
      <c r="CC274" s="14"/>
      <c r="CD274" s="14"/>
    </row>
    <row r="275">
      <c r="A275" s="14"/>
      <c r="B275" s="14"/>
      <c r="C275" s="14"/>
      <c r="D275" s="303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330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</row>
    <row r="276">
      <c r="A276" s="14"/>
      <c r="B276" s="14"/>
      <c r="C276" s="14"/>
      <c r="D276" s="303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330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</row>
    <row r="277">
      <c r="A277" s="14"/>
      <c r="B277" s="14"/>
      <c r="C277" s="14"/>
      <c r="D277" s="303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330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</row>
    <row r="278">
      <c r="A278" s="14"/>
      <c r="B278" s="14"/>
      <c r="C278" s="14"/>
      <c r="D278" s="303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330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</row>
    <row r="279">
      <c r="A279" s="14"/>
      <c r="B279" s="14"/>
      <c r="C279" s="14"/>
      <c r="D279" s="303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330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</row>
    <row r="280">
      <c r="A280" s="14"/>
      <c r="B280" s="14"/>
      <c r="C280" s="14"/>
      <c r="D280" s="303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330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</row>
    <row r="281">
      <c r="A281" s="14"/>
      <c r="B281" s="14"/>
      <c r="C281" s="14"/>
      <c r="D281" s="303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330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</row>
    <row r="282">
      <c r="A282" s="14"/>
      <c r="B282" s="14"/>
      <c r="C282" s="14"/>
      <c r="D282" s="303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330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</row>
    <row r="283">
      <c r="A283" s="14"/>
      <c r="B283" s="14"/>
      <c r="C283" s="14"/>
      <c r="D283" s="303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330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</row>
    <row r="284">
      <c r="A284" s="14"/>
      <c r="B284" s="14"/>
      <c r="C284" s="14"/>
      <c r="D284" s="303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330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</row>
    <row r="285">
      <c r="A285" s="14"/>
      <c r="B285" s="14"/>
      <c r="C285" s="14"/>
      <c r="D285" s="303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330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</row>
    <row r="286">
      <c r="A286" s="14"/>
      <c r="B286" s="14"/>
      <c r="C286" s="14"/>
      <c r="D286" s="303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330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  <c r="BS286" s="14"/>
      <c r="BT286" s="14"/>
      <c r="BU286" s="14"/>
      <c r="BV286" s="14"/>
      <c r="BW286" s="14"/>
      <c r="BX286" s="14"/>
      <c r="BY286" s="14"/>
      <c r="BZ286" s="14"/>
      <c r="CA286" s="14"/>
      <c r="CB286" s="14"/>
      <c r="CC286" s="14"/>
      <c r="CD286" s="14"/>
    </row>
    <row r="287">
      <c r="A287" s="14"/>
      <c r="B287" s="14"/>
      <c r="C287" s="14"/>
      <c r="D287" s="303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330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</row>
    <row r="288">
      <c r="A288" s="14"/>
      <c r="B288" s="14"/>
      <c r="C288" s="14"/>
      <c r="D288" s="303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330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</row>
    <row r="289">
      <c r="A289" s="14"/>
      <c r="B289" s="14"/>
      <c r="C289" s="14"/>
      <c r="D289" s="303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330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</row>
    <row r="290">
      <c r="A290" s="14"/>
      <c r="B290" s="14"/>
      <c r="C290" s="14"/>
      <c r="D290" s="303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330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</row>
    <row r="291">
      <c r="A291" s="14"/>
      <c r="B291" s="14"/>
      <c r="C291" s="14"/>
      <c r="D291" s="303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330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</row>
    <row r="292">
      <c r="A292" s="14"/>
      <c r="B292" s="14"/>
      <c r="C292" s="14"/>
      <c r="D292" s="303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330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</row>
    <row r="293">
      <c r="A293" s="14"/>
      <c r="B293" s="14"/>
      <c r="C293" s="14"/>
      <c r="D293" s="303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330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</row>
    <row r="294">
      <c r="A294" s="14"/>
      <c r="B294" s="14"/>
      <c r="C294" s="14"/>
      <c r="D294" s="303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330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</row>
    <row r="295">
      <c r="A295" s="14"/>
      <c r="B295" s="14"/>
      <c r="C295" s="14"/>
      <c r="D295" s="303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330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  <c r="BS295" s="14"/>
      <c r="BT295" s="14"/>
      <c r="BU295" s="14"/>
      <c r="BV295" s="14"/>
      <c r="BW295" s="14"/>
      <c r="BX295" s="14"/>
      <c r="BY295" s="14"/>
      <c r="BZ295" s="14"/>
      <c r="CA295" s="14"/>
      <c r="CB295" s="14"/>
      <c r="CC295" s="14"/>
      <c r="CD295" s="14"/>
    </row>
    <row r="296">
      <c r="A296" s="14"/>
      <c r="B296" s="14"/>
      <c r="C296" s="14"/>
      <c r="D296" s="303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330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  <c r="BS296" s="14"/>
      <c r="BT296" s="14"/>
      <c r="BU296" s="14"/>
      <c r="BV296" s="14"/>
      <c r="BW296" s="14"/>
      <c r="BX296" s="14"/>
      <c r="BY296" s="14"/>
      <c r="BZ296" s="14"/>
      <c r="CA296" s="14"/>
      <c r="CB296" s="14"/>
      <c r="CC296" s="14"/>
      <c r="CD296" s="14"/>
    </row>
    <row r="297">
      <c r="A297" s="14"/>
      <c r="B297" s="14"/>
      <c r="C297" s="14"/>
      <c r="D297" s="303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330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  <c r="BS297" s="14"/>
      <c r="BT297" s="14"/>
      <c r="BU297" s="14"/>
      <c r="BV297" s="14"/>
      <c r="BW297" s="14"/>
      <c r="BX297" s="14"/>
      <c r="BY297" s="14"/>
      <c r="BZ297" s="14"/>
      <c r="CA297" s="14"/>
      <c r="CB297" s="14"/>
      <c r="CC297" s="14"/>
      <c r="CD297" s="14"/>
    </row>
    <row r="298">
      <c r="A298" s="14"/>
      <c r="B298" s="14"/>
      <c r="C298" s="14"/>
      <c r="D298" s="303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330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  <c r="BS298" s="14"/>
      <c r="BT298" s="14"/>
      <c r="BU298" s="14"/>
      <c r="BV298" s="14"/>
      <c r="BW298" s="14"/>
      <c r="BX298" s="14"/>
      <c r="BY298" s="14"/>
      <c r="BZ298" s="14"/>
      <c r="CA298" s="14"/>
      <c r="CB298" s="14"/>
      <c r="CC298" s="14"/>
      <c r="CD298" s="14"/>
    </row>
    <row r="299">
      <c r="A299" s="14"/>
      <c r="B299" s="14"/>
      <c r="C299" s="14"/>
      <c r="D299" s="303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330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  <c r="BS299" s="14"/>
      <c r="BT299" s="14"/>
      <c r="BU299" s="14"/>
      <c r="BV299" s="14"/>
      <c r="BW299" s="14"/>
      <c r="BX299" s="14"/>
      <c r="BY299" s="14"/>
      <c r="BZ299" s="14"/>
      <c r="CA299" s="14"/>
      <c r="CB299" s="14"/>
      <c r="CC299" s="14"/>
      <c r="CD299" s="14"/>
    </row>
    <row r="300">
      <c r="A300" s="14"/>
      <c r="B300" s="14"/>
      <c r="C300" s="14"/>
      <c r="D300" s="303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330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  <c r="BS300" s="14"/>
      <c r="BT300" s="14"/>
      <c r="BU300" s="14"/>
      <c r="BV300" s="14"/>
      <c r="BW300" s="14"/>
      <c r="BX300" s="14"/>
      <c r="BY300" s="14"/>
      <c r="BZ300" s="14"/>
      <c r="CA300" s="14"/>
      <c r="CB300" s="14"/>
      <c r="CC300" s="14"/>
      <c r="CD300" s="14"/>
    </row>
    <row r="301">
      <c r="A301" s="14"/>
      <c r="B301" s="14"/>
      <c r="C301" s="14"/>
      <c r="D301" s="303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330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  <c r="BS301" s="14"/>
      <c r="BT301" s="14"/>
      <c r="BU301" s="14"/>
      <c r="BV301" s="14"/>
      <c r="BW301" s="14"/>
      <c r="BX301" s="14"/>
      <c r="BY301" s="14"/>
      <c r="BZ301" s="14"/>
      <c r="CA301" s="14"/>
      <c r="CB301" s="14"/>
      <c r="CC301" s="14"/>
      <c r="CD301" s="14"/>
    </row>
    <row r="302">
      <c r="A302" s="14"/>
      <c r="B302" s="14"/>
      <c r="C302" s="14"/>
      <c r="D302" s="303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330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</row>
    <row r="303">
      <c r="A303" s="14"/>
      <c r="B303" s="14"/>
      <c r="C303" s="14"/>
      <c r="D303" s="303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330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</row>
    <row r="304">
      <c r="A304" s="14"/>
      <c r="B304" s="14"/>
      <c r="C304" s="14"/>
      <c r="D304" s="303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330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</row>
    <row r="305">
      <c r="A305" s="14"/>
      <c r="B305" s="14"/>
      <c r="C305" s="14"/>
      <c r="D305" s="303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330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  <c r="BS305" s="14"/>
      <c r="BT305" s="14"/>
      <c r="BU305" s="14"/>
      <c r="BV305" s="14"/>
      <c r="BW305" s="14"/>
      <c r="BX305" s="14"/>
      <c r="BY305" s="14"/>
      <c r="BZ305" s="14"/>
      <c r="CA305" s="14"/>
      <c r="CB305" s="14"/>
      <c r="CC305" s="14"/>
      <c r="CD305" s="14"/>
    </row>
    <row r="306">
      <c r="A306" s="14"/>
      <c r="B306" s="14"/>
      <c r="C306" s="14"/>
      <c r="D306" s="303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330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</row>
    <row r="307">
      <c r="A307" s="14"/>
      <c r="B307" s="14"/>
      <c r="C307" s="14"/>
      <c r="D307" s="303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330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</row>
    <row r="308">
      <c r="A308" s="14"/>
      <c r="B308" s="14"/>
      <c r="C308" s="14"/>
      <c r="D308" s="303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330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</row>
    <row r="309">
      <c r="A309" s="14"/>
      <c r="B309" s="14"/>
      <c r="C309" s="14"/>
      <c r="D309" s="303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330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</row>
    <row r="310">
      <c r="A310" s="14"/>
      <c r="B310" s="14"/>
      <c r="C310" s="14"/>
      <c r="D310" s="303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330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</row>
    <row r="311">
      <c r="A311" s="14"/>
      <c r="B311" s="14"/>
      <c r="C311" s="14"/>
      <c r="D311" s="303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330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  <c r="BS311" s="14"/>
      <c r="BT311" s="14"/>
      <c r="BU311" s="14"/>
      <c r="BV311" s="14"/>
      <c r="BW311" s="14"/>
      <c r="BX311" s="14"/>
      <c r="BY311" s="14"/>
      <c r="BZ311" s="14"/>
      <c r="CA311" s="14"/>
      <c r="CB311" s="14"/>
      <c r="CC311" s="14"/>
      <c r="CD311" s="14"/>
    </row>
    <row r="312">
      <c r="A312" s="14"/>
      <c r="B312" s="14"/>
      <c r="C312" s="14"/>
      <c r="D312" s="303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330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  <c r="BS312" s="14"/>
      <c r="BT312" s="14"/>
      <c r="BU312" s="14"/>
      <c r="BV312" s="14"/>
      <c r="BW312" s="14"/>
      <c r="BX312" s="14"/>
      <c r="BY312" s="14"/>
      <c r="BZ312" s="14"/>
      <c r="CA312" s="14"/>
      <c r="CB312" s="14"/>
      <c r="CC312" s="14"/>
      <c r="CD312" s="14"/>
    </row>
    <row r="313">
      <c r="A313" s="14"/>
      <c r="B313" s="14"/>
      <c r="C313" s="14"/>
      <c r="D313" s="303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330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  <c r="BS313" s="14"/>
      <c r="BT313" s="14"/>
      <c r="BU313" s="14"/>
      <c r="BV313" s="14"/>
      <c r="BW313" s="14"/>
      <c r="BX313" s="14"/>
      <c r="BY313" s="14"/>
      <c r="BZ313" s="14"/>
      <c r="CA313" s="14"/>
      <c r="CB313" s="14"/>
      <c r="CC313" s="14"/>
      <c r="CD313" s="14"/>
    </row>
    <row r="314">
      <c r="A314" s="14"/>
      <c r="B314" s="14"/>
      <c r="C314" s="14"/>
      <c r="D314" s="303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330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  <c r="BS314" s="14"/>
      <c r="BT314" s="14"/>
      <c r="BU314" s="14"/>
      <c r="BV314" s="14"/>
      <c r="BW314" s="14"/>
      <c r="BX314" s="14"/>
      <c r="BY314" s="14"/>
      <c r="BZ314" s="14"/>
      <c r="CA314" s="14"/>
      <c r="CB314" s="14"/>
      <c r="CC314" s="14"/>
      <c r="CD314" s="14"/>
    </row>
    <row r="315">
      <c r="A315" s="14"/>
      <c r="B315" s="14"/>
      <c r="C315" s="14"/>
      <c r="D315" s="303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330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BT315" s="14"/>
      <c r="BU315" s="14"/>
      <c r="BV315" s="14"/>
      <c r="BW315" s="14"/>
      <c r="BX315" s="14"/>
      <c r="BY315" s="14"/>
      <c r="BZ315" s="14"/>
      <c r="CA315" s="14"/>
      <c r="CB315" s="14"/>
      <c r="CC315" s="14"/>
      <c r="CD315" s="14"/>
    </row>
    <row r="316">
      <c r="A316" s="14"/>
      <c r="B316" s="14"/>
      <c r="C316" s="14"/>
      <c r="D316" s="303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330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BT316" s="14"/>
      <c r="BU316" s="14"/>
      <c r="BV316" s="14"/>
      <c r="BW316" s="14"/>
      <c r="BX316" s="14"/>
      <c r="BY316" s="14"/>
      <c r="BZ316" s="14"/>
      <c r="CA316" s="14"/>
      <c r="CB316" s="14"/>
      <c r="CC316" s="14"/>
      <c r="CD316" s="14"/>
    </row>
    <row r="317">
      <c r="A317" s="14"/>
      <c r="B317" s="14"/>
      <c r="C317" s="14"/>
      <c r="D317" s="303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330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BT317" s="14"/>
      <c r="BU317" s="14"/>
      <c r="BV317" s="14"/>
      <c r="BW317" s="14"/>
      <c r="BX317" s="14"/>
      <c r="BY317" s="14"/>
      <c r="BZ317" s="14"/>
      <c r="CA317" s="14"/>
      <c r="CB317" s="14"/>
      <c r="CC317" s="14"/>
      <c r="CD317" s="14"/>
    </row>
    <row r="318">
      <c r="A318" s="14"/>
      <c r="B318" s="14"/>
      <c r="C318" s="14"/>
      <c r="D318" s="303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330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BT318" s="14"/>
      <c r="BU318" s="14"/>
      <c r="BV318" s="14"/>
      <c r="BW318" s="14"/>
      <c r="BX318" s="14"/>
      <c r="BY318" s="14"/>
      <c r="BZ318" s="14"/>
      <c r="CA318" s="14"/>
      <c r="CB318" s="14"/>
      <c r="CC318" s="14"/>
      <c r="CD318" s="14"/>
    </row>
    <row r="319">
      <c r="A319" s="14"/>
      <c r="B319" s="14"/>
      <c r="C319" s="14"/>
      <c r="D319" s="303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330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BT319" s="14"/>
      <c r="BU319" s="14"/>
      <c r="BV319" s="14"/>
      <c r="BW319" s="14"/>
      <c r="BX319" s="14"/>
      <c r="BY319" s="14"/>
      <c r="BZ319" s="14"/>
      <c r="CA319" s="14"/>
      <c r="CB319" s="14"/>
      <c r="CC319" s="14"/>
      <c r="CD319" s="14"/>
    </row>
    <row r="320">
      <c r="A320" s="14"/>
      <c r="B320" s="14"/>
      <c r="C320" s="14"/>
      <c r="D320" s="303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330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BT320" s="14"/>
      <c r="BU320" s="14"/>
      <c r="BV320" s="14"/>
      <c r="BW320" s="14"/>
      <c r="BX320" s="14"/>
      <c r="BY320" s="14"/>
      <c r="BZ320" s="14"/>
      <c r="CA320" s="14"/>
      <c r="CB320" s="14"/>
      <c r="CC320" s="14"/>
      <c r="CD320" s="14"/>
    </row>
    <row r="321">
      <c r="A321" s="14"/>
      <c r="B321" s="14"/>
      <c r="C321" s="14"/>
      <c r="D321" s="303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330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BT321" s="14"/>
      <c r="BU321" s="14"/>
      <c r="BV321" s="14"/>
      <c r="BW321" s="14"/>
      <c r="BX321" s="14"/>
      <c r="BY321" s="14"/>
      <c r="BZ321" s="14"/>
      <c r="CA321" s="14"/>
      <c r="CB321" s="14"/>
      <c r="CC321" s="14"/>
      <c r="CD321" s="14"/>
    </row>
    <row r="322">
      <c r="A322" s="14"/>
      <c r="B322" s="14"/>
      <c r="C322" s="14"/>
      <c r="D322" s="303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330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BT322" s="14"/>
      <c r="BU322" s="14"/>
      <c r="BV322" s="14"/>
      <c r="BW322" s="14"/>
      <c r="BX322" s="14"/>
      <c r="BY322" s="14"/>
      <c r="BZ322" s="14"/>
      <c r="CA322" s="14"/>
      <c r="CB322" s="14"/>
      <c r="CC322" s="14"/>
      <c r="CD322" s="14"/>
    </row>
    <row r="323">
      <c r="A323" s="14"/>
      <c r="B323" s="14"/>
      <c r="C323" s="14"/>
      <c r="D323" s="303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330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  <c r="BS323" s="14"/>
      <c r="BT323" s="14"/>
      <c r="BU323" s="14"/>
      <c r="BV323" s="14"/>
      <c r="BW323" s="14"/>
      <c r="BX323" s="14"/>
      <c r="BY323" s="14"/>
      <c r="BZ323" s="14"/>
      <c r="CA323" s="14"/>
      <c r="CB323" s="14"/>
      <c r="CC323" s="14"/>
      <c r="CD323" s="14"/>
    </row>
    <row r="324">
      <c r="A324" s="14"/>
      <c r="B324" s="14"/>
      <c r="C324" s="14"/>
      <c r="D324" s="303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330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  <c r="BS324" s="14"/>
      <c r="BT324" s="14"/>
      <c r="BU324" s="14"/>
      <c r="BV324" s="14"/>
      <c r="BW324" s="14"/>
      <c r="BX324" s="14"/>
      <c r="BY324" s="14"/>
      <c r="BZ324" s="14"/>
      <c r="CA324" s="14"/>
      <c r="CB324" s="14"/>
      <c r="CC324" s="14"/>
      <c r="CD324" s="14"/>
    </row>
    <row r="325">
      <c r="A325" s="14"/>
      <c r="B325" s="14"/>
      <c r="C325" s="14"/>
      <c r="D325" s="303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330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  <c r="BS325" s="14"/>
      <c r="BT325" s="14"/>
      <c r="BU325" s="14"/>
      <c r="BV325" s="14"/>
      <c r="BW325" s="14"/>
      <c r="BX325" s="14"/>
      <c r="BY325" s="14"/>
      <c r="BZ325" s="14"/>
      <c r="CA325" s="14"/>
      <c r="CB325" s="14"/>
      <c r="CC325" s="14"/>
      <c r="CD325" s="14"/>
    </row>
    <row r="326">
      <c r="A326" s="14"/>
      <c r="B326" s="14"/>
      <c r="C326" s="14"/>
      <c r="D326" s="303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330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  <c r="BS326" s="14"/>
      <c r="BT326" s="14"/>
      <c r="BU326" s="14"/>
      <c r="BV326" s="14"/>
      <c r="BW326" s="14"/>
      <c r="BX326" s="14"/>
      <c r="BY326" s="14"/>
      <c r="BZ326" s="14"/>
      <c r="CA326" s="14"/>
      <c r="CB326" s="14"/>
      <c r="CC326" s="14"/>
      <c r="CD326" s="14"/>
    </row>
    <row r="327">
      <c r="A327" s="14"/>
      <c r="B327" s="14"/>
      <c r="C327" s="14"/>
      <c r="D327" s="303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330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  <c r="BS327" s="14"/>
      <c r="BT327" s="14"/>
      <c r="BU327" s="14"/>
      <c r="BV327" s="14"/>
      <c r="BW327" s="14"/>
      <c r="BX327" s="14"/>
      <c r="BY327" s="14"/>
      <c r="BZ327" s="14"/>
      <c r="CA327" s="14"/>
      <c r="CB327" s="14"/>
      <c r="CC327" s="14"/>
      <c r="CD327" s="14"/>
    </row>
    <row r="328">
      <c r="A328" s="14"/>
      <c r="B328" s="14"/>
      <c r="C328" s="14"/>
      <c r="D328" s="303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330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  <c r="BS328" s="14"/>
      <c r="BT328" s="14"/>
      <c r="BU328" s="14"/>
      <c r="BV328" s="14"/>
      <c r="BW328" s="14"/>
      <c r="BX328" s="14"/>
      <c r="BY328" s="14"/>
      <c r="BZ328" s="14"/>
      <c r="CA328" s="14"/>
      <c r="CB328" s="14"/>
      <c r="CC328" s="14"/>
      <c r="CD328" s="14"/>
    </row>
    <row r="329">
      <c r="A329" s="14"/>
      <c r="B329" s="14"/>
      <c r="C329" s="14"/>
      <c r="D329" s="303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330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  <c r="BS329" s="14"/>
      <c r="BT329" s="14"/>
      <c r="BU329" s="14"/>
      <c r="BV329" s="14"/>
      <c r="BW329" s="14"/>
      <c r="BX329" s="14"/>
      <c r="BY329" s="14"/>
      <c r="BZ329" s="14"/>
      <c r="CA329" s="14"/>
      <c r="CB329" s="14"/>
      <c r="CC329" s="14"/>
      <c r="CD329" s="14"/>
    </row>
    <row r="330">
      <c r="A330" s="14"/>
      <c r="B330" s="14"/>
      <c r="C330" s="14"/>
      <c r="D330" s="303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330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  <c r="BS330" s="14"/>
      <c r="BT330" s="14"/>
      <c r="BU330" s="14"/>
      <c r="BV330" s="14"/>
      <c r="BW330" s="14"/>
      <c r="BX330" s="14"/>
      <c r="BY330" s="14"/>
      <c r="BZ330" s="14"/>
      <c r="CA330" s="14"/>
      <c r="CB330" s="14"/>
      <c r="CC330" s="14"/>
      <c r="CD330" s="14"/>
    </row>
    <row r="331">
      <c r="A331" s="14"/>
      <c r="B331" s="14"/>
      <c r="C331" s="14"/>
      <c r="D331" s="303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330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  <c r="BS331" s="14"/>
      <c r="BT331" s="14"/>
      <c r="BU331" s="14"/>
      <c r="BV331" s="14"/>
      <c r="BW331" s="14"/>
      <c r="BX331" s="14"/>
      <c r="BY331" s="14"/>
      <c r="BZ331" s="14"/>
      <c r="CA331" s="14"/>
      <c r="CB331" s="14"/>
      <c r="CC331" s="14"/>
      <c r="CD331" s="14"/>
    </row>
    <row r="332">
      <c r="A332" s="14"/>
      <c r="B332" s="14"/>
      <c r="C332" s="14"/>
      <c r="D332" s="303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330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  <c r="BS332" s="14"/>
      <c r="BT332" s="14"/>
      <c r="BU332" s="14"/>
      <c r="BV332" s="14"/>
      <c r="BW332" s="14"/>
      <c r="BX332" s="14"/>
      <c r="BY332" s="14"/>
      <c r="BZ332" s="14"/>
      <c r="CA332" s="14"/>
      <c r="CB332" s="14"/>
      <c r="CC332" s="14"/>
      <c r="CD332" s="14"/>
    </row>
    <row r="333">
      <c r="A333" s="14"/>
      <c r="B333" s="14"/>
      <c r="C333" s="14"/>
      <c r="D333" s="303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330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  <c r="BS333" s="14"/>
      <c r="BT333" s="14"/>
      <c r="BU333" s="14"/>
      <c r="BV333" s="14"/>
      <c r="BW333" s="14"/>
      <c r="BX333" s="14"/>
      <c r="BY333" s="14"/>
      <c r="BZ333" s="14"/>
      <c r="CA333" s="14"/>
      <c r="CB333" s="14"/>
      <c r="CC333" s="14"/>
      <c r="CD333" s="14"/>
    </row>
    <row r="334">
      <c r="A334" s="14"/>
      <c r="B334" s="14"/>
      <c r="C334" s="14"/>
      <c r="D334" s="303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330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  <c r="BS334" s="14"/>
      <c r="BT334" s="14"/>
      <c r="BU334" s="14"/>
      <c r="BV334" s="14"/>
      <c r="BW334" s="14"/>
      <c r="BX334" s="14"/>
      <c r="BY334" s="14"/>
      <c r="BZ334" s="14"/>
      <c r="CA334" s="14"/>
      <c r="CB334" s="14"/>
      <c r="CC334" s="14"/>
      <c r="CD334" s="14"/>
    </row>
    <row r="335">
      <c r="A335" s="14"/>
      <c r="B335" s="14"/>
      <c r="C335" s="14"/>
      <c r="D335" s="303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330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  <c r="BS335" s="14"/>
      <c r="BT335" s="14"/>
      <c r="BU335" s="14"/>
      <c r="BV335" s="14"/>
      <c r="BW335" s="14"/>
      <c r="BX335" s="14"/>
      <c r="BY335" s="14"/>
      <c r="BZ335" s="14"/>
      <c r="CA335" s="14"/>
      <c r="CB335" s="14"/>
      <c r="CC335" s="14"/>
      <c r="CD335" s="14"/>
    </row>
    <row r="336">
      <c r="A336" s="14"/>
      <c r="B336" s="14"/>
      <c r="C336" s="14"/>
      <c r="D336" s="303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330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  <c r="BS336" s="14"/>
      <c r="BT336" s="14"/>
      <c r="BU336" s="14"/>
      <c r="BV336" s="14"/>
      <c r="BW336" s="14"/>
      <c r="BX336" s="14"/>
      <c r="BY336" s="14"/>
      <c r="BZ336" s="14"/>
      <c r="CA336" s="14"/>
      <c r="CB336" s="14"/>
      <c r="CC336" s="14"/>
      <c r="CD336" s="14"/>
    </row>
    <row r="337">
      <c r="A337" s="14"/>
      <c r="B337" s="14"/>
      <c r="C337" s="14"/>
      <c r="D337" s="303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330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  <c r="BS337" s="14"/>
      <c r="BT337" s="14"/>
      <c r="BU337" s="14"/>
      <c r="BV337" s="14"/>
      <c r="BW337" s="14"/>
      <c r="BX337" s="14"/>
      <c r="BY337" s="14"/>
      <c r="BZ337" s="14"/>
      <c r="CA337" s="14"/>
      <c r="CB337" s="14"/>
      <c r="CC337" s="14"/>
      <c r="CD337" s="14"/>
    </row>
    <row r="338">
      <c r="A338" s="14"/>
      <c r="B338" s="14"/>
      <c r="C338" s="14"/>
      <c r="D338" s="303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330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  <c r="BS338" s="14"/>
      <c r="BT338" s="14"/>
      <c r="BU338" s="14"/>
      <c r="BV338" s="14"/>
      <c r="BW338" s="14"/>
      <c r="BX338" s="14"/>
      <c r="BY338" s="14"/>
      <c r="BZ338" s="14"/>
      <c r="CA338" s="14"/>
      <c r="CB338" s="14"/>
      <c r="CC338" s="14"/>
      <c r="CD338" s="14"/>
    </row>
    <row r="339">
      <c r="A339" s="14"/>
      <c r="B339" s="14"/>
      <c r="C339" s="14"/>
      <c r="D339" s="303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330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  <c r="BS339" s="14"/>
      <c r="BT339" s="14"/>
      <c r="BU339" s="14"/>
      <c r="BV339" s="14"/>
      <c r="BW339" s="14"/>
      <c r="BX339" s="14"/>
      <c r="BY339" s="14"/>
      <c r="BZ339" s="14"/>
      <c r="CA339" s="14"/>
      <c r="CB339" s="14"/>
      <c r="CC339" s="14"/>
      <c r="CD339" s="14"/>
    </row>
    <row r="340">
      <c r="A340" s="14"/>
      <c r="B340" s="14"/>
      <c r="C340" s="14"/>
      <c r="D340" s="303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330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  <c r="BS340" s="14"/>
      <c r="BT340" s="14"/>
      <c r="BU340" s="14"/>
      <c r="BV340" s="14"/>
      <c r="BW340" s="14"/>
      <c r="BX340" s="14"/>
      <c r="BY340" s="14"/>
      <c r="BZ340" s="14"/>
      <c r="CA340" s="14"/>
      <c r="CB340" s="14"/>
      <c r="CC340" s="14"/>
      <c r="CD340" s="14"/>
    </row>
    <row r="341">
      <c r="A341" s="14"/>
      <c r="B341" s="14"/>
      <c r="C341" s="14"/>
      <c r="D341" s="303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330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  <c r="BS341" s="14"/>
      <c r="BT341" s="14"/>
      <c r="BU341" s="14"/>
      <c r="BV341" s="14"/>
      <c r="BW341" s="14"/>
      <c r="BX341" s="14"/>
      <c r="BY341" s="14"/>
      <c r="BZ341" s="14"/>
      <c r="CA341" s="14"/>
      <c r="CB341" s="14"/>
      <c r="CC341" s="14"/>
      <c r="CD341" s="14"/>
    </row>
    <row r="342">
      <c r="A342" s="14"/>
      <c r="B342" s="14"/>
      <c r="C342" s="14"/>
      <c r="D342" s="303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330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  <c r="BS342" s="14"/>
      <c r="BT342" s="14"/>
      <c r="BU342" s="14"/>
      <c r="BV342" s="14"/>
      <c r="BW342" s="14"/>
      <c r="BX342" s="14"/>
      <c r="BY342" s="14"/>
      <c r="BZ342" s="14"/>
      <c r="CA342" s="14"/>
      <c r="CB342" s="14"/>
      <c r="CC342" s="14"/>
      <c r="CD342" s="14"/>
    </row>
    <row r="343">
      <c r="A343" s="14"/>
      <c r="B343" s="14"/>
      <c r="C343" s="14"/>
      <c r="D343" s="303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330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  <c r="BS343" s="14"/>
      <c r="BT343" s="14"/>
      <c r="BU343" s="14"/>
      <c r="BV343" s="14"/>
      <c r="BW343" s="14"/>
      <c r="BX343" s="14"/>
      <c r="BY343" s="14"/>
      <c r="BZ343" s="14"/>
      <c r="CA343" s="14"/>
      <c r="CB343" s="14"/>
      <c r="CC343" s="14"/>
      <c r="CD343" s="14"/>
    </row>
    <row r="344">
      <c r="A344" s="14"/>
      <c r="B344" s="14"/>
      <c r="C344" s="14"/>
      <c r="D344" s="303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330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  <c r="BS344" s="14"/>
      <c r="BT344" s="14"/>
      <c r="BU344" s="14"/>
      <c r="BV344" s="14"/>
      <c r="BW344" s="14"/>
      <c r="BX344" s="14"/>
      <c r="BY344" s="14"/>
      <c r="BZ344" s="14"/>
      <c r="CA344" s="14"/>
      <c r="CB344" s="14"/>
      <c r="CC344" s="14"/>
      <c r="CD344" s="14"/>
    </row>
    <row r="345">
      <c r="A345" s="14"/>
      <c r="B345" s="14"/>
      <c r="C345" s="14"/>
      <c r="D345" s="303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330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  <c r="BS345" s="14"/>
      <c r="BT345" s="14"/>
      <c r="BU345" s="14"/>
      <c r="BV345" s="14"/>
      <c r="BW345" s="14"/>
      <c r="BX345" s="14"/>
      <c r="BY345" s="14"/>
      <c r="BZ345" s="14"/>
      <c r="CA345" s="14"/>
      <c r="CB345" s="14"/>
      <c r="CC345" s="14"/>
      <c r="CD345" s="14"/>
    </row>
    <row r="346">
      <c r="A346" s="14"/>
      <c r="B346" s="14"/>
      <c r="C346" s="14"/>
      <c r="D346" s="303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330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  <c r="BS346" s="14"/>
      <c r="BT346" s="14"/>
      <c r="BU346" s="14"/>
      <c r="BV346" s="14"/>
      <c r="BW346" s="14"/>
      <c r="BX346" s="14"/>
      <c r="BY346" s="14"/>
      <c r="BZ346" s="14"/>
      <c r="CA346" s="14"/>
      <c r="CB346" s="14"/>
      <c r="CC346" s="14"/>
      <c r="CD346" s="14"/>
    </row>
    <row r="347">
      <c r="A347" s="14"/>
      <c r="B347" s="14"/>
      <c r="C347" s="14"/>
      <c r="D347" s="303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330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  <c r="BS347" s="14"/>
      <c r="BT347" s="14"/>
      <c r="BU347" s="14"/>
      <c r="BV347" s="14"/>
      <c r="BW347" s="14"/>
      <c r="BX347" s="14"/>
      <c r="BY347" s="14"/>
      <c r="BZ347" s="14"/>
      <c r="CA347" s="14"/>
      <c r="CB347" s="14"/>
      <c r="CC347" s="14"/>
      <c r="CD347" s="14"/>
    </row>
    <row r="348">
      <c r="A348" s="14"/>
      <c r="B348" s="14"/>
      <c r="C348" s="14"/>
      <c r="D348" s="303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330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  <c r="BS348" s="14"/>
      <c r="BT348" s="14"/>
      <c r="BU348" s="14"/>
      <c r="BV348" s="14"/>
      <c r="BW348" s="14"/>
      <c r="BX348" s="14"/>
      <c r="BY348" s="14"/>
      <c r="BZ348" s="14"/>
      <c r="CA348" s="14"/>
      <c r="CB348" s="14"/>
      <c r="CC348" s="14"/>
      <c r="CD348" s="14"/>
    </row>
    <row r="349">
      <c r="A349" s="14"/>
      <c r="B349" s="14"/>
      <c r="C349" s="14"/>
      <c r="D349" s="303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330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  <c r="BS349" s="14"/>
      <c r="BT349" s="14"/>
      <c r="BU349" s="14"/>
      <c r="BV349" s="14"/>
      <c r="BW349" s="14"/>
      <c r="BX349" s="14"/>
      <c r="BY349" s="14"/>
      <c r="BZ349" s="14"/>
      <c r="CA349" s="14"/>
      <c r="CB349" s="14"/>
      <c r="CC349" s="14"/>
      <c r="CD349" s="14"/>
    </row>
    <row r="350">
      <c r="A350" s="14"/>
      <c r="B350" s="14"/>
      <c r="C350" s="14"/>
      <c r="D350" s="303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330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  <c r="BS350" s="14"/>
      <c r="BT350" s="14"/>
      <c r="BU350" s="14"/>
      <c r="BV350" s="14"/>
      <c r="BW350" s="14"/>
      <c r="BX350" s="14"/>
      <c r="BY350" s="14"/>
      <c r="BZ350" s="14"/>
      <c r="CA350" s="14"/>
      <c r="CB350" s="14"/>
      <c r="CC350" s="14"/>
      <c r="CD350" s="14"/>
    </row>
    <row r="351">
      <c r="A351" s="14"/>
      <c r="B351" s="14"/>
      <c r="C351" s="14"/>
      <c r="D351" s="303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330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  <c r="BS351" s="14"/>
      <c r="BT351" s="14"/>
      <c r="BU351" s="14"/>
      <c r="BV351" s="14"/>
      <c r="BW351" s="14"/>
      <c r="BX351" s="14"/>
      <c r="BY351" s="14"/>
      <c r="BZ351" s="14"/>
      <c r="CA351" s="14"/>
      <c r="CB351" s="14"/>
      <c r="CC351" s="14"/>
      <c r="CD351" s="14"/>
    </row>
    <row r="352">
      <c r="A352" s="14"/>
      <c r="B352" s="14"/>
      <c r="C352" s="14"/>
      <c r="D352" s="303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330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  <c r="BS352" s="14"/>
      <c r="BT352" s="14"/>
      <c r="BU352" s="14"/>
      <c r="BV352" s="14"/>
      <c r="BW352" s="14"/>
      <c r="BX352" s="14"/>
      <c r="BY352" s="14"/>
      <c r="BZ352" s="14"/>
      <c r="CA352" s="14"/>
      <c r="CB352" s="14"/>
      <c r="CC352" s="14"/>
      <c r="CD352" s="14"/>
    </row>
    <row r="353">
      <c r="A353" s="14"/>
      <c r="B353" s="14"/>
      <c r="C353" s="14"/>
      <c r="D353" s="303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330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  <c r="BS353" s="14"/>
      <c r="BT353" s="14"/>
      <c r="BU353" s="14"/>
      <c r="BV353" s="14"/>
      <c r="BW353" s="14"/>
      <c r="BX353" s="14"/>
      <c r="BY353" s="14"/>
      <c r="BZ353" s="14"/>
      <c r="CA353" s="14"/>
      <c r="CB353" s="14"/>
      <c r="CC353" s="14"/>
      <c r="CD353" s="14"/>
    </row>
    <row r="354">
      <c r="A354" s="14"/>
      <c r="B354" s="14"/>
      <c r="C354" s="14"/>
      <c r="D354" s="303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330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  <c r="BS354" s="14"/>
      <c r="BT354" s="14"/>
      <c r="BU354" s="14"/>
      <c r="BV354" s="14"/>
      <c r="BW354" s="14"/>
      <c r="BX354" s="14"/>
      <c r="BY354" s="14"/>
      <c r="BZ354" s="14"/>
      <c r="CA354" s="14"/>
      <c r="CB354" s="14"/>
      <c r="CC354" s="14"/>
      <c r="CD354" s="14"/>
    </row>
    <row r="355">
      <c r="A355" s="14"/>
      <c r="B355" s="14"/>
      <c r="C355" s="14"/>
      <c r="D355" s="303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330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  <c r="BS355" s="14"/>
      <c r="BT355" s="14"/>
      <c r="BU355" s="14"/>
      <c r="BV355" s="14"/>
      <c r="BW355" s="14"/>
      <c r="BX355" s="14"/>
      <c r="BY355" s="14"/>
      <c r="BZ355" s="14"/>
      <c r="CA355" s="14"/>
      <c r="CB355" s="14"/>
      <c r="CC355" s="14"/>
      <c r="CD355" s="14"/>
    </row>
    <row r="356">
      <c r="A356" s="14"/>
      <c r="B356" s="14"/>
      <c r="C356" s="14"/>
      <c r="D356" s="303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330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  <c r="BS356" s="14"/>
      <c r="BT356" s="14"/>
      <c r="BU356" s="14"/>
      <c r="BV356" s="14"/>
      <c r="BW356" s="14"/>
      <c r="BX356" s="14"/>
      <c r="BY356" s="14"/>
      <c r="BZ356" s="14"/>
      <c r="CA356" s="14"/>
      <c r="CB356" s="14"/>
      <c r="CC356" s="14"/>
      <c r="CD356" s="14"/>
    </row>
    <row r="357">
      <c r="A357" s="14"/>
      <c r="B357" s="14"/>
      <c r="C357" s="14"/>
      <c r="D357" s="303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330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  <c r="BS357" s="14"/>
      <c r="BT357" s="14"/>
      <c r="BU357" s="14"/>
      <c r="BV357" s="14"/>
      <c r="BW357" s="14"/>
      <c r="BX357" s="14"/>
      <c r="BY357" s="14"/>
      <c r="BZ357" s="14"/>
      <c r="CA357" s="14"/>
      <c r="CB357" s="14"/>
      <c r="CC357" s="14"/>
      <c r="CD357" s="14"/>
    </row>
    <row r="358">
      <c r="A358" s="14"/>
      <c r="B358" s="14"/>
      <c r="C358" s="14"/>
      <c r="D358" s="303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330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  <c r="BS358" s="14"/>
      <c r="BT358" s="14"/>
      <c r="BU358" s="14"/>
      <c r="BV358" s="14"/>
      <c r="BW358" s="14"/>
      <c r="BX358" s="14"/>
      <c r="BY358" s="14"/>
      <c r="BZ358" s="14"/>
      <c r="CA358" s="14"/>
      <c r="CB358" s="14"/>
      <c r="CC358" s="14"/>
      <c r="CD358" s="14"/>
    </row>
    <row r="359">
      <c r="A359" s="14"/>
      <c r="B359" s="14"/>
      <c r="C359" s="14"/>
      <c r="D359" s="303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330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  <c r="BS359" s="14"/>
      <c r="BT359" s="14"/>
      <c r="BU359" s="14"/>
      <c r="BV359" s="14"/>
      <c r="BW359" s="14"/>
      <c r="BX359" s="14"/>
      <c r="BY359" s="14"/>
      <c r="BZ359" s="14"/>
      <c r="CA359" s="14"/>
      <c r="CB359" s="14"/>
      <c r="CC359" s="14"/>
      <c r="CD359" s="14"/>
    </row>
    <row r="360">
      <c r="A360" s="14"/>
      <c r="B360" s="14"/>
      <c r="C360" s="14"/>
      <c r="D360" s="303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330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  <c r="BS360" s="14"/>
      <c r="BT360" s="14"/>
      <c r="BU360" s="14"/>
      <c r="BV360" s="14"/>
      <c r="BW360" s="14"/>
      <c r="BX360" s="14"/>
      <c r="BY360" s="14"/>
      <c r="BZ360" s="14"/>
      <c r="CA360" s="14"/>
      <c r="CB360" s="14"/>
      <c r="CC360" s="14"/>
      <c r="CD360" s="14"/>
    </row>
    <row r="361">
      <c r="A361" s="14"/>
      <c r="B361" s="14"/>
      <c r="C361" s="14"/>
      <c r="D361" s="303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330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  <c r="BS361" s="14"/>
      <c r="BT361" s="14"/>
      <c r="BU361" s="14"/>
      <c r="BV361" s="14"/>
      <c r="BW361" s="14"/>
      <c r="BX361" s="14"/>
      <c r="BY361" s="14"/>
      <c r="BZ361" s="14"/>
      <c r="CA361" s="14"/>
      <c r="CB361" s="14"/>
      <c r="CC361" s="14"/>
      <c r="CD361" s="14"/>
    </row>
    <row r="362">
      <c r="A362" s="14"/>
      <c r="B362" s="14"/>
      <c r="C362" s="14"/>
      <c r="D362" s="303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330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  <c r="BS362" s="14"/>
      <c r="BT362" s="14"/>
      <c r="BU362" s="14"/>
      <c r="BV362" s="14"/>
      <c r="BW362" s="14"/>
      <c r="BX362" s="14"/>
      <c r="BY362" s="14"/>
      <c r="BZ362" s="14"/>
      <c r="CA362" s="14"/>
      <c r="CB362" s="14"/>
      <c r="CC362" s="14"/>
      <c r="CD362" s="14"/>
    </row>
    <row r="363">
      <c r="A363" s="14"/>
      <c r="B363" s="14"/>
      <c r="C363" s="14"/>
      <c r="D363" s="303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330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  <c r="BS363" s="14"/>
      <c r="BT363" s="14"/>
      <c r="BU363" s="14"/>
      <c r="BV363" s="14"/>
      <c r="BW363" s="14"/>
      <c r="BX363" s="14"/>
      <c r="BY363" s="14"/>
      <c r="BZ363" s="14"/>
      <c r="CA363" s="14"/>
      <c r="CB363" s="14"/>
      <c r="CC363" s="14"/>
      <c r="CD363" s="14"/>
    </row>
    <row r="364">
      <c r="A364" s="14"/>
      <c r="B364" s="14"/>
      <c r="C364" s="14"/>
      <c r="D364" s="303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330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</row>
    <row r="365">
      <c r="A365" s="14"/>
      <c r="B365" s="14"/>
      <c r="C365" s="14"/>
      <c r="D365" s="303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330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</row>
    <row r="366">
      <c r="A366" s="14"/>
      <c r="B366" s="14"/>
      <c r="C366" s="14"/>
      <c r="D366" s="303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330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</row>
    <row r="367">
      <c r="A367" s="14"/>
      <c r="B367" s="14"/>
      <c r="C367" s="14"/>
      <c r="D367" s="303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330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</row>
    <row r="368">
      <c r="A368" s="14"/>
      <c r="B368" s="14"/>
      <c r="C368" s="14"/>
      <c r="D368" s="303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330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</row>
    <row r="369">
      <c r="A369" s="14"/>
      <c r="B369" s="14"/>
      <c r="C369" s="14"/>
      <c r="D369" s="303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330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</row>
    <row r="370">
      <c r="A370" s="14"/>
      <c r="B370" s="14"/>
      <c r="C370" s="14"/>
      <c r="D370" s="303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330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</row>
    <row r="371">
      <c r="A371" s="14"/>
      <c r="B371" s="14"/>
      <c r="C371" s="14"/>
      <c r="D371" s="303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330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</row>
    <row r="372">
      <c r="A372" s="14"/>
      <c r="B372" s="14"/>
      <c r="C372" s="14"/>
      <c r="D372" s="303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330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</row>
    <row r="373">
      <c r="A373" s="14"/>
      <c r="B373" s="14"/>
      <c r="C373" s="14"/>
      <c r="D373" s="303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330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</row>
    <row r="374">
      <c r="A374" s="14"/>
      <c r="B374" s="14"/>
      <c r="C374" s="14"/>
      <c r="D374" s="303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330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  <c r="BS374" s="14"/>
      <c r="BT374" s="14"/>
      <c r="BU374" s="14"/>
      <c r="BV374" s="14"/>
      <c r="BW374" s="14"/>
      <c r="BX374" s="14"/>
      <c r="BY374" s="14"/>
      <c r="BZ374" s="14"/>
      <c r="CA374" s="14"/>
      <c r="CB374" s="14"/>
      <c r="CC374" s="14"/>
      <c r="CD374" s="14"/>
    </row>
    <row r="375">
      <c r="A375" s="14"/>
      <c r="B375" s="14"/>
      <c r="C375" s="14"/>
      <c r="D375" s="303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330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  <c r="BS375" s="14"/>
      <c r="BT375" s="14"/>
      <c r="BU375" s="14"/>
      <c r="BV375" s="14"/>
      <c r="BW375" s="14"/>
      <c r="BX375" s="14"/>
      <c r="BY375" s="14"/>
      <c r="BZ375" s="14"/>
      <c r="CA375" s="14"/>
      <c r="CB375" s="14"/>
      <c r="CC375" s="14"/>
      <c r="CD375" s="14"/>
    </row>
    <row r="376">
      <c r="A376" s="14"/>
      <c r="B376" s="14"/>
      <c r="C376" s="14"/>
      <c r="D376" s="303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330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  <c r="BS376" s="14"/>
      <c r="BT376" s="14"/>
      <c r="BU376" s="14"/>
      <c r="BV376" s="14"/>
      <c r="BW376" s="14"/>
      <c r="BX376" s="14"/>
      <c r="BY376" s="14"/>
      <c r="BZ376" s="14"/>
      <c r="CA376" s="14"/>
      <c r="CB376" s="14"/>
      <c r="CC376" s="14"/>
      <c r="CD376" s="14"/>
    </row>
    <row r="377">
      <c r="A377" s="14"/>
      <c r="B377" s="14"/>
      <c r="C377" s="14"/>
      <c r="D377" s="303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330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</row>
    <row r="378">
      <c r="A378" s="14"/>
      <c r="B378" s="14"/>
      <c r="C378" s="14"/>
      <c r="D378" s="303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330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</row>
    <row r="379">
      <c r="A379" s="14"/>
      <c r="B379" s="14"/>
      <c r="C379" s="14"/>
      <c r="D379" s="303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330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  <c r="BS379" s="14"/>
      <c r="BT379" s="14"/>
      <c r="BU379" s="14"/>
      <c r="BV379" s="14"/>
      <c r="BW379" s="14"/>
      <c r="BX379" s="14"/>
      <c r="BY379" s="14"/>
      <c r="BZ379" s="14"/>
      <c r="CA379" s="14"/>
      <c r="CB379" s="14"/>
      <c r="CC379" s="14"/>
      <c r="CD379" s="14"/>
    </row>
    <row r="380">
      <c r="A380" s="14"/>
      <c r="B380" s="14"/>
      <c r="C380" s="14"/>
      <c r="D380" s="303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330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  <c r="BS380" s="14"/>
      <c r="BT380" s="14"/>
      <c r="BU380" s="14"/>
      <c r="BV380" s="14"/>
      <c r="BW380" s="14"/>
      <c r="BX380" s="14"/>
      <c r="BY380" s="14"/>
      <c r="BZ380" s="14"/>
      <c r="CA380" s="14"/>
      <c r="CB380" s="14"/>
      <c r="CC380" s="14"/>
      <c r="CD380" s="14"/>
    </row>
    <row r="381">
      <c r="A381" s="14"/>
      <c r="B381" s="14"/>
      <c r="C381" s="14"/>
      <c r="D381" s="303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330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  <c r="BS381" s="14"/>
      <c r="BT381" s="14"/>
      <c r="BU381" s="14"/>
      <c r="BV381" s="14"/>
      <c r="BW381" s="14"/>
      <c r="BX381" s="14"/>
      <c r="BY381" s="14"/>
      <c r="BZ381" s="14"/>
      <c r="CA381" s="14"/>
      <c r="CB381" s="14"/>
      <c r="CC381" s="14"/>
      <c r="CD381" s="14"/>
    </row>
    <row r="382">
      <c r="A382" s="14"/>
      <c r="B382" s="14"/>
      <c r="C382" s="14"/>
      <c r="D382" s="303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330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  <c r="BS382" s="14"/>
      <c r="BT382" s="14"/>
      <c r="BU382" s="14"/>
      <c r="BV382" s="14"/>
      <c r="BW382" s="14"/>
      <c r="BX382" s="14"/>
      <c r="BY382" s="14"/>
      <c r="BZ382" s="14"/>
      <c r="CA382" s="14"/>
      <c r="CB382" s="14"/>
      <c r="CC382" s="14"/>
      <c r="CD382" s="14"/>
    </row>
    <row r="383">
      <c r="A383" s="14"/>
      <c r="B383" s="14"/>
      <c r="C383" s="14"/>
      <c r="D383" s="303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330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  <c r="BS383" s="14"/>
      <c r="BT383" s="14"/>
      <c r="BU383" s="14"/>
      <c r="BV383" s="14"/>
      <c r="BW383" s="14"/>
      <c r="BX383" s="14"/>
      <c r="BY383" s="14"/>
      <c r="BZ383" s="14"/>
      <c r="CA383" s="14"/>
      <c r="CB383" s="14"/>
      <c r="CC383" s="14"/>
      <c r="CD383" s="14"/>
    </row>
    <row r="384">
      <c r="A384" s="14"/>
      <c r="B384" s="14"/>
      <c r="C384" s="14"/>
      <c r="D384" s="303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330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  <c r="BS384" s="14"/>
      <c r="BT384" s="14"/>
      <c r="BU384" s="14"/>
      <c r="BV384" s="14"/>
      <c r="BW384" s="14"/>
      <c r="BX384" s="14"/>
      <c r="BY384" s="14"/>
      <c r="BZ384" s="14"/>
      <c r="CA384" s="14"/>
      <c r="CB384" s="14"/>
      <c r="CC384" s="14"/>
      <c r="CD384" s="14"/>
    </row>
    <row r="385">
      <c r="A385" s="14"/>
      <c r="B385" s="14"/>
      <c r="C385" s="14"/>
      <c r="D385" s="303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330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  <c r="BS385" s="14"/>
      <c r="BT385" s="14"/>
      <c r="BU385" s="14"/>
      <c r="BV385" s="14"/>
      <c r="BW385" s="14"/>
      <c r="BX385" s="14"/>
      <c r="BY385" s="14"/>
      <c r="BZ385" s="14"/>
      <c r="CA385" s="14"/>
      <c r="CB385" s="14"/>
      <c r="CC385" s="14"/>
      <c r="CD385" s="14"/>
    </row>
    <row r="386">
      <c r="A386" s="14"/>
      <c r="B386" s="14"/>
      <c r="C386" s="14"/>
      <c r="D386" s="303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330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  <c r="BS386" s="14"/>
      <c r="BT386" s="14"/>
      <c r="BU386" s="14"/>
      <c r="BV386" s="14"/>
      <c r="BW386" s="14"/>
      <c r="BX386" s="14"/>
      <c r="BY386" s="14"/>
      <c r="BZ386" s="14"/>
      <c r="CA386" s="14"/>
      <c r="CB386" s="14"/>
      <c r="CC386" s="14"/>
      <c r="CD386" s="14"/>
    </row>
    <row r="387">
      <c r="A387" s="14"/>
      <c r="B387" s="14"/>
      <c r="C387" s="14"/>
      <c r="D387" s="303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330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  <c r="BS387" s="14"/>
      <c r="BT387" s="14"/>
      <c r="BU387" s="14"/>
      <c r="BV387" s="14"/>
      <c r="BW387" s="14"/>
      <c r="BX387" s="14"/>
      <c r="BY387" s="14"/>
      <c r="BZ387" s="14"/>
      <c r="CA387" s="14"/>
      <c r="CB387" s="14"/>
      <c r="CC387" s="14"/>
      <c r="CD387" s="14"/>
    </row>
    <row r="388">
      <c r="A388" s="14"/>
      <c r="B388" s="14"/>
      <c r="C388" s="14"/>
      <c r="D388" s="303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330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  <c r="BS388" s="14"/>
      <c r="BT388" s="14"/>
      <c r="BU388" s="14"/>
      <c r="BV388" s="14"/>
      <c r="BW388" s="14"/>
      <c r="BX388" s="14"/>
      <c r="BY388" s="14"/>
      <c r="BZ388" s="14"/>
      <c r="CA388" s="14"/>
      <c r="CB388" s="14"/>
      <c r="CC388" s="14"/>
      <c r="CD388" s="14"/>
    </row>
    <row r="389">
      <c r="A389" s="14"/>
      <c r="B389" s="14"/>
      <c r="C389" s="14"/>
      <c r="D389" s="303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330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  <c r="BS389" s="14"/>
      <c r="BT389" s="14"/>
      <c r="BU389" s="14"/>
      <c r="BV389" s="14"/>
      <c r="BW389" s="14"/>
      <c r="BX389" s="14"/>
      <c r="BY389" s="14"/>
      <c r="BZ389" s="14"/>
      <c r="CA389" s="14"/>
      <c r="CB389" s="14"/>
      <c r="CC389" s="14"/>
      <c r="CD389" s="14"/>
    </row>
    <row r="390">
      <c r="A390" s="14"/>
      <c r="B390" s="14"/>
      <c r="C390" s="14"/>
      <c r="D390" s="303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330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</row>
    <row r="391">
      <c r="A391" s="14"/>
      <c r="B391" s="14"/>
      <c r="C391" s="14"/>
      <c r="D391" s="303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330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</row>
    <row r="392">
      <c r="A392" s="14"/>
      <c r="B392" s="14"/>
      <c r="C392" s="14"/>
      <c r="D392" s="303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330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  <c r="BS392" s="14"/>
      <c r="BT392" s="14"/>
      <c r="BU392" s="14"/>
      <c r="BV392" s="14"/>
      <c r="BW392" s="14"/>
      <c r="BX392" s="14"/>
      <c r="BY392" s="14"/>
      <c r="BZ392" s="14"/>
      <c r="CA392" s="14"/>
      <c r="CB392" s="14"/>
      <c r="CC392" s="14"/>
      <c r="CD392" s="14"/>
    </row>
    <row r="393">
      <c r="A393" s="14"/>
      <c r="B393" s="14"/>
      <c r="C393" s="14"/>
      <c r="D393" s="303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330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  <c r="BS393" s="14"/>
      <c r="BT393" s="14"/>
      <c r="BU393" s="14"/>
      <c r="BV393" s="14"/>
      <c r="BW393" s="14"/>
      <c r="BX393" s="14"/>
      <c r="BY393" s="14"/>
      <c r="BZ393" s="14"/>
      <c r="CA393" s="14"/>
      <c r="CB393" s="14"/>
      <c r="CC393" s="14"/>
      <c r="CD393" s="14"/>
    </row>
    <row r="394">
      <c r="A394" s="14"/>
      <c r="B394" s="14"/>
      <c r="C394" s="14"/>
      <c r="D394" s="303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330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  <c r="BS394" s="14"/>
      <c r="BT394" s="14"/>
      <c r="BU394" s="14"/>
      <c r="BV394" s="14"/>
      <c r="BW394" s="14"/>
      <c r="BX394" s="14"/>
      <c r="BY394" s="14"/>
      <c r="BZ394" s="14"/>
      <c r="CA394" s="14"/>
      <c r="CB394" s="14"/>
      <c r="CC394" s="14"/>
      <c r="CD394" s="14"/>
    </row>
    <row r="395">
      <c r="A395" s="14"/>
      <c r="B395" s="14"/>
      <c r="C395" s="14"/>
      <c r="D395" s="303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330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  <c r="BS395" s="14"/>
      <c r="BT395" s="14"/>
      <c r="BU395" s="14"/>
      <c r="BV395" s="14"/>
      <c r="BW395" s="14"/>
      <c r="BX395" s="14"/>
      <c r="BY395" s="14"/>
      <c r="BZ395" s="14"/>
      <c r="CA395" s="14"/>
      <c r="CB395" s="14"/>
      <c r="CC395" s="14"/>
      <c r="CD395" s="14"/>
    </row>
    <row r="396">
      <c r="A396" s="14"/>
      <c r="B396" s="14"/>
      <c r="C396" s="14"/>
      <c r="D396" s="303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330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  <c r="BS396" s="14"/>
      <c r="BT396" s="14"/>
      <c r="BU396" s="14"/>
      <c r="BV396" s="14"/>
      <c r="BW396" s="14"/>
      <c r="BX396" s="14"/>
      <c r="BY396" s="14"/>
      <c r="BZ396" s="14"/>
      <c r="CA396" s="14"/>
      <c r="CB396" s="14"/>
      <c r="CC396" s="14"/>
      <c r="CD396" s="14"/>
    </row>
    <row r="397">
      <c r="A397" s="14"/>
      <c r="B397" s="14"/>
      <c r="C397" s="14"/>
      <c r="D397" s="303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330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  <c r="BS397" s="14"/>
      <c r="BT397" s="14"/>
      <c r="BU397" s="14"/>
      <c r="BV397" s="14"/>
      <c r="BW397" s="14"/>
      <c r="BX397" s="14"/>
      <c r="BY397" s="14"/>
      <c r="BZ397" s="14"/>
      <c r="CA397" s="14"/>
      <c r="CB397" s="14"/>
      <c r="CC397" s="14"/>
      <c r="CD397" s="14"/>
    </row>
    <row r="398">
      <c r="A398" s="14"/>
      <c r="B398" s="14"/>
      <c r="C398" s="14"/>
      <c r="D398" s="303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330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  <c r="BS398" s="14"/>
      <c r="BT398" s="14"/>
      <c r="BU398" s="14"/>
      <c r="BV398" s="14"/>
      <c r="BW398" s="14"/>
      <c r="BX398" s="14"/>
      <c r="BY398" s="14"/>
      <c r="BZ398" s="14"/>
      <c r="CA398" s="14"/>
      <c r="CB398" s="14"/>
      <c r="CC398" s="14"/>
      <c r="CD398" s="14"/>
    </row>
    <row r="399">
      <c r="A399" s="14"/>
      <c r="B399" s="14"/>
      <c r="C399" s="14"/>
      <c r="D399" s="303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330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  <c r="BS399" s="14"/>
      <c r="BT399" s="14"/>
      <c r="BU399" s="14"/>
      <c r="BV399" s="14"/>
      <c r="BW399" s="14"/>
      <c r="BX399" s="14"/>
      <c r="BY399" s="14"/>
      <c r="BZ399" s="14"/>
      <c r="CA399" s="14"/>
      <c r="CB399" s="14"/>
      <c r="CC399" s="14"/>
      <c r="CD399" s="14"/>
    </row>
    <row r="400">
      <c r="A400" s="14"/>
      <c r="B400" s="14"/>
      <c r="C400" s="14"/>
      <c r="D400" s="303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330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  <c r="BS400" s="14"/>
      <c r="BT400" s="14"/>
      <c r="BU400" s="14"/>
      <c r="BV400" s="14"/>
      <c r="BW400" s="14"/>
      <c r="BX400" s="14"/>
      <c r="BY400" s="14"/>
      <c r="BZ400" s="14"/>
      <c r="CA400" s="14"/>
      <c r="CB400" s="14"/>
      <c r="CC400" s="14"/>
      <c r="CD400" s="14"/>
    </row>
    <row r="401">
      <c r="A401" s="14"/>
      <c r="B401" s="14"/>
      <c r="C401" s="14"/>
      <c r="D401" s="303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330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  <c r="BS401" s="14"/>
      <c r="BT401" s="14"/>
      <c r="BU401" s="14"/>
      <c r="BV401" s="14"/>
      <c r="BW401" s="14"/>
      <c r="BX401" s="14"/>
      <c r="BY401" s="14"/>
      <c r="BZ401" s="14"/>
      <c r="CA401" s="14"/>
      <c r="CB401" s="14"/>
      <c r="CC401" s="14"/>
      <c r="CD401" s="14"/>
    </row>
    <row r="402">
      <c r="A402" s="14"/>
      <c r="B402" s="14"/>
      <c r="C402" s="14"/>
      <c r="D402" s="303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330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  <c r="BS402" s="14"/>
      <c r="BT402" s="14"/>
      <c r="BU402" s="14"/>
      <c r="BV402" s="14"/>
      <c r="BW402" s="14"/>
      <c r="BX402" s="14"/>
      <c r="BY402" s="14"/>
      <c r="BZ402" s="14"/>
      <c r="CA402" s="14"/>
      <c r="CB402" s="14"/>
      <c r="CC402" s="14"/>
      <c r="CD402" s="14"/>
    </row>
    <row r="403">
      <c r="A403" s="14"/>
      <c r="B403" s="14"/>
      <c r="C403" s="14"/>
      <c r="D403" s="3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330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  <c r="BS403" s="14"/>
      <c r="BT403" s="14"/>
      <c r="BU403" s="14"/>
      <c r="BV403" s="14"/>
      <c r="BW403" s="14"/>
      <c r="BX403" s="14"/>
      <c r="BY403" s="14"/>
      <c r="BZ403" s="14"/>
      <c r="CA403" s="14"/>
      <c r="CB403" s="14"/>
      <c r="CC403" s="14"/>
      <c r="CD403" s="14"/>
    </row>
    <row r="404">
      <c r="A404" s="14"/>
      <c r="B404" s="14"/>
      <c r="C404" s="14"/>
      <c r="D404" s="303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330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  <c r="BS404" s="14"/>
      <c r="BT404" s="14"/>
      <c r="BU404" s="14"/>
      <c r="BV404" s="14"/>
      <c r="BW404" s="14"/>
      <c r="BX404" s="14"/>
      <c r="BY404" s="14"/>
      <c r="BZ404" s="14"/>
      <c r="CA404" s="14"/>
      <c r="CB404" s="14"/>
      <c r="CC404" s="14"/>
      <c r="CD404" s="14"/>
    </row>
    <row r="405">
      <c r="A405" s="14"/>
      <c r="B405" s="14"/>
      <c r="C405" s="14"/>
      <c r="D405" s="303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330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  <c r="BS405" s="14"/>
      <c r="BT405" s="14"/>
      <c r="BU405" s="14"/>
      <c r="BV405" s="14"/>
      <c r="BW405" s="14"/>
      <c r="BX405" s="14"/>
      <c r="BY405" s="14"/>
      <c r="BZ405" s="14"/>
      <c r="CA405" s="14"/>
      <c r="CB405" s="14"/>
      <c r="CC405" s="14"/>
      <c r="CD405" s="14"/>
    </row>
    <row r="406">
      <c r="A406" s="14"/>
      <c r="B406" s="14"/>
      <c r="C406" s="14"/>
      <c r="D406" s="303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330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  <c r="BS406" s="14"/>
      <c r="BT406" s="14"/>
      <c r="BU406" s="14"/>
      <c r="BV406" s="14"/>
      <c r="BW406" s="14"/>
      <c r="BX406" s="14"/>
      <c r="BY406" s="14"/>
      <c r="BZ406" s="14"/>
      <c r="CA406" s="14"/>
      <c r="CB406" s="14"/>
      <c r="CC406" s="14"/>
      <c r="CD406" s="14"/>
    </row>
    <row r="407">
      <c r="A407" s="14"/>
      <c r="B407" s="14"/>
      <c r="C407" s="14"/>
      <c r="D407" s="303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330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  <c r="BS407" s="14"/>
      <c r="BT407" s="14"/>
      <c r="BU407" s="14"/>
      <c r="BV407" s="14"/>
      <c r="BW407" s="14"/>
      <c r="BX407" s="14"/>
      <c r="BY407" s="14"/>
      <c r="BZ407" s="14"/>
      <c r="CA407" s="14"/>
      <c r="CB407" s="14"/>
      <c r="CC407" s="14"/>
      <c r="CD407" s="14"/>
    </row>
    <row r="408">
      <c r="A408" s="14"/>
      <c r="B408" s="14"/>
      <c r="C408" s="14"/>
      <c r="D408" s="303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330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  <c r="BS408" s="14"/>
      <c r="BT408" s="14"/>
      <c r="BU408" s="14"/>
      <c r="BV408" s="14"/>
      <c r="BW408" s="14"/>
      <c r="BX408" s="14"/>
      <c r="BY408" s="14"/>
      <c r="BZ408" s="14"/>
      <c r="CA408" s="14"/>
      <c r="CB408" s="14"/>
      <c r="CC408" s="14"/>
      <c r="CD408" s="14"/>
    </row>
    <row r="409">
      <c r="A409" s="14"/>
      <c r="B409" s="14"/>
      <c r="C409" s="14"/>
      <c r="D409" s="303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330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  <c r="BS409" s="14"/>
      <c r="BT409" s="14"/>
      <c r="BU409" s="14"/>
      <c r="BV409" s="14"/>
      <c r="BW409" s="14"/>
      <c r="BX409" s="14"/>
      <c r="BY409" s="14"/>
      <c r="BZ409" s="14"/>
      <c r="CA409" s="14"/>
      <c r="CB409" s="14"/>
      <c r="CC409" s="14"/>
      <c r="CD409" s="14"/>
    </row>
    <row r="410">
      <c r="A410" s="14"/>
      <c r="B410" s="14"/>
      <c r="C410" s="14"/>
      <c r="D410" s="303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330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  <c r="BS410" s="14"/>
      <c r="BT410" s="14"/>
      <c r="BU410" s="14"/>
      <c r="BV410" s="14"/>
      <c r="BW410" s="14"/>
      <c r="BX410" s="14"/>
      <c r="BY410" s="14"/>
      <c r="BZ410" s="14"/>
      <c r="CA410" s="14"/>
      <c r="CB410" s="14"/>
      <c r="CC410" s="14"/>
      <c r="CD410" s="14"/>
    </row>
    <row r="411">
      <c r="A411" s="14"/>
      <c r="B411" s="14"/>
      <c r="C411" s="14"/>
      <c r="D411" s="303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330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  <c r="BS411" s="14"/>
      <c r="BT411" s="14"/>
      <c r="BU411" s="14"/>
      <c r="BV411" s="14"/>
      <c r="BW411" s="14"/>
      <c r="BX411" s="14"/>
      <c r="BY411" s="14"/>
      <c r="BZ411" s="14"/>
      <c r="CA411" s="14"/>
      <c r="CB411" s="14"/>
      <c r="CC411" s="14"/>
      <c r="CD411" s="14"/>
    </row>
    <row r="412">
      <c r="A412" s="14"/>
      <c r="B412" s="14"/>
      <c r="C412" s="14"/>
      <c r="D412" s="303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330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  <c r="BS412" s="14"/>
      <c r="BT412" s="14"/>
      <c r="BU412" s="14"/>
      <c r="BV412" s="14"/>
      <c r="BW412" s="14"/>
      <c r="BX412" s="14"/>
      <c r="BY412" s="14"/>
      <c r="BZ412" s="14"/>
      <c r="CA412" s="14"/>
      <c r="CB412" s="14"/>
      <c r="CC412" s="14"/>
      <c r="CD412" s="14"/>
    </row>
    <row r="413">
      <c r="A413" s="14"/>
      <c r="B413" s="14"/>
      <c r="C413" s="14"/>
      <c r="D413" s="303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330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  <c r="BS413" s="14"/>
      <c r="BT413" s="14"/>
      <c r="BU413" s="14"/>
      <c r="BV413" s="14"/>
      <c r="BW413" s="14"/>
      <c r="BX413" s="14"/>
      <c r="BY413" s="14"/>
      <c r="BZ413" s="14"/>
      <c r="CA413" s="14"/>
      <c r="CB413" s="14"/>
      <c r="CC413" s="14"/>
      <c r="CD413" s="14"/>
    </row>
    <row r="414">
      <c r="A414" s="14"/>
      <c r="B414" s="14"/>
      <c r="C414" s="14"/>
      <c r="D414" s="303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330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  <c r="BS414" s="14"/>
      <c r="BT414" s="14"/>
      <c r="BU414" s="14"/>
      <c r="BV414" s="14"/>
      <c r="BW414" s="14"/>
      <c r="BX414" s="14"/>
      <c r="BY414" s="14"/>
      <c r="BZ414" s="14"/>
      <c r="CA414" s="14"/>
      <c r="CB414" s="14"/>
      <c r="CC414" s="14"/>
      <c r="CD414" s="14"/>
    </row>
    <row r="415">
      <c r="A415" s="14"/>
      <c r="B415" s="14"/>
      <c r="C415" s="14"/>
      <c r="D415" s="303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330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  <c r="BS415" s="14"/>
      <c r="BT415" s="14"/>
      <c r="BU415" s="14"/>
      <c r="BV415" s="14"/>
      <c r="BW415" s="14"/>
      <c r="BX415" s="14"/>
      <c r="BY415" s="14"/>
      <c r="BZ415" s="14"/>
      <c r="CA415" s="14"/>
      <c r="CB415" s="14"/>
      <c r="CC415" s="14"/>
      <c r="CD415" s="14"/>
    </row>
    <row r="416">
      <c r="A416" s="14"/>
      <c r="B416" s="14"/>
      <c r="C416" s="14"/>
      <c r="D416" s="303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330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  <c r="BS416" s="14"/>
      <c r="BT416" s="14"/>
      <c r="BU416" s="14"/>
      <c r="BV416" s="14"/>
      <c r="BW416" s="14"/>
      <c r="BX416" s="14"/>
      <c r="BY416" s="14"/>
      <c r="BZ416" s="14"/>
      <c r="CA416" s="14"/>
      <c r="CB416" s="14"/>
      <c r="CC416" s="14"/>
      <c r="CD416" s="14"/>
    </row>
    <row r="417">
      <c r="A417" s="14"/>
      <c r="B417" s="14"/>
      <c r="C417" s="14"/>
      <c r="D417" s="303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330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  <c r="BS417" s="14"/>
      <c r="BT417" s="14"/>
      <c r="BU417" s="14"/>
      <c r="BV417" s="14"/>
      <c r="BW417" s="14"/>
      <c r="BX417" s="14"/>
      <c r="BY417" s="14"/>
      <c r="BZ417" s="14"/>
      <c r="CA417" s="14"/>
      <c r="CB417" s="14"/>
      <c r="CC417" s="14"/>
      <c r="CD417" s="14"/>
    </row>
    <row r="418">
      <c r="A418" s="14"/>
      <c r="B418" s="14"/>
      <c r="C418" s="14"/>
      <c r="D418" s="303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330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  <c r="BS418" s="14"/>
      <c r="BT418" s="14"/>
      <c r="BU418" s="14"/>
      <c r="BV418" s="14"/>
      <c r="BW418" s="14"/>
      <c r="BX418" s="14"/>
      <c r="BY418" s="14"/>
      <c r="BZ418" s="14"/>
      <c r="CA418" s="14"/>
      <c r="CB418" s="14"/>
      <c r="CC418" s="14"/>
      <c r="CD418" s="14"/>
    </row>
    <row r="419">
      <c r="A419" s="14"/>
      <c r="B419" s="14"/>
      <c r="C419" s="14"/>
      <c r="D419" s="303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330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  <c r="BS419" s="14"/>
      <c r="BT419" s="14"/>
      <c r="BU419" s="14"/>
      <c r="BV419" s="14"/>
      <c r="BW419" s="14"/>
      <c r="BX419" s="14"/>
      <c r="BY419" s="14"/>
      <c r="BZ419" s="14"/>
      <c r="CA419" s="14"/>
      <c r="CB419" s="14"/>
      <c r="CC419" s="14"/>
      <c r="CD419" s="14"/>
    </row>
    <row r="420">
      <c r="A420" s="14"/>
      <c r="B420" s="14"/>
      <c r="C420" s="14"/>
      <c r="D420" s="303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330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  <c r="BS420" s="14"/>
      <c r="BT420" s="14"/>
      <c r="BU420" s="14"/>
      <c r="BV420" s="14"/>
      <c r="BW420" s="14"/>
      <c r="BX420" s="14"/>
      <c r="BY420" s="14"/>
      <c r="BZ420" s="14"/>
      <c r="CA420" s="14"/>
      <c r="CB420" s="14"/>
      <c r="CC420" s="14"/>
      <c r="CD420" s="14"/>
    </row>
    <row r="421">
      <c r="A421" s="14"/>
      <c r="B421" s="14"/>
      <c r="C421" s="14"/>
      <c r="D421" s="303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330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  <c r="BS421" s="14"/>
      <c r="BT421" s="14"/>
      <c r="BU421" s="14"/>
      <c r="BV421" s="14"/>
      <c r="BW421" s="14"/>
      <c r="BX421" s="14"/>
      <c r="BY421" s="14"/>
      <c r="BZ421" s="14"/>
      <c r="CA421" s="14"/>
      <c r="CB421" s="14"/>
      <c r="CC421" s="14"/>
      <c r="CD421" s="14"/>
    </row>
    <row r="422">
      <c r="A422" s="14"/>
      <c r="B422" s="14"/>
      <c r="C422" s="14"/>
      <c r="D422" s="303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330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  <c r="BS422" s="14"/>
      <c r="BT422" s="14"/>
      <c r="BU422" s="14"/>
      <c r="BV422" s="14"/>
      <c r="BW422" s="14"/>
      <c r="BX422" s="14"/>
      <c r="BY422" s="14"/>
      <c r="BZ422" s="14"/>
      <c r="CA422" s="14"/>
      <c r="CB422" s="14"/>
      <c r="CC422" s="14"/>
      <c r="CD422" s="14"/>
    </row>
    <row r="423">
      <c r="A423" s="14"/>
      <c r="B423" s="14"/>
      <c r="C423" s="14"/>
      <c r="D423" s="303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330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  <c r="BS423" s="14"/>
      <c r="BT423" s="14"/>
      <c r="BU423" s="14"/>
      <c r="BV423" s="14"/>
      <c r="BW423" s="14"/>
      <c r="BX423" s="14"/>
      <c r="BY423" s="14"/>
      <c r="BZ423" s="14"/>
      <c r="CA423" s="14"/>
      <c r="CB423" s="14"/>
      <c r="CC423" s="14"/>
      <c r="CD423" s="14"/>
    </row>
    <row r="424">
      <c r="A424" s="14"/>
      <c r="B424" s="14"/>
      <c r="C424" s="14"/>
      <c r="D424" s="303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330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  <c r="BS424" s="14"/>
      <c r="BT424" s="14"/>
      <c r="BU424" s="14"/>
      <c r="BV424" s="14"/>
      <c r="BW424" s="14"/>
      <c r="BX424" s="14"/>
      <c r="BY424" s="14"/>
      <c r="BZ424" s="14"/>
      <c r="CA424" s="14"/>
      <c r="CB424" s="14"/>
      <c r="CC424" s="14"/>
      <c r="CD424" s="14"/>
    </row>
    <row r="425">
      <c r="A425" s="14"/>
      <c r="B425" s="14"/>
      <c r="C425" s="14"/>
      <c r="D425" s="303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330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  <c r="BS425" s="14"/>
      <c r="BT425" s="14"/>
      <c r="BU425" s="14"/>
      <c r="BV425" s="14"/>
      <c r="BW425" s="14"/>
      <c r="BX425" s="14"/>
      <c r="BY425" s="14"/>
      <c r="BZ425" s="14"/>
      <c r="CA425" s="14"/>
      <c r="CB425" s="14"/>
      <c r="CC425" s="14"/>
      <c r="CD425" s="14"/>
    </row>
    <row r="426">
      <c r="A426" s="14"/>
      <c r="B426" s="14"/>
      <c r="C426" s="14"/>
      <c r="D426" s="303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330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  <c r="BS426" s="14"/>
      <c r="BT426" s="14"/>
      <c r="BU426" s="14"/>
      <c r="BV426" s="14"/>
      <c r="BW426" s="14"/>
      <c r="BX426" s="14"/>
      <c r="BY426" s="14"/>
      <c r="BZ426" s="14"/>
      <c r="CA426" s="14"/>
      <c r="CB426" s="14"/>
      <c r="CC426" s="14"/>
      <c r="CD426" s="14"/>
    </row>
    <row r="427">
      <c r="A427" s="14"/>
      <c r="B427" s="14"/>
      <c r="C427" s="14"/>
      <c r="D427" s="303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330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  <c r="BS427" s="14"/>
      <c r="BT427" s="14"/>
      <c r="BU427" s="14"/>
      <c r="BV427" s="14"/>
      <c r="BW427" s="14"/>
      <c r="BX427" s="14"/>
      <c r="BY427" s="14"/>
      <c r="BZ427" s="14"/>
      <c r="CA427" s="14"/>
      <c r="CB427" s="14"/>
      <c r="CC427" s="14"/>
      <c r="CD427" s="14"/>
    </row>
    <row r="428">
      <c r="A428" s="14"/>
      <c r="B428" s="14"/>
      <c r="C428" s="14"/>
      <c r="D428" s="303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330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  <c r="BS428" s="14"/>
      <c r="BT428" s="14"/>
      <c r="BU428" s="14"/>
      <c r="BV428" s="14"/>
      <c r="BW428" s="14"/>
      <c r="BX428" s="14"/>
      <c r="BY428" s="14"/>
      <c r="BZ428" s="14"/>
      <c r="CA428" s="14"/>
      <c r="CB428" s="14"/>
      <c r="CC428" s="14"/>
      <c r="CD428" s="14"/>
    </row>
    <row r="429">
      <c r="A429" s="14"/>
      <c r="B429" s="14"/>
      <c r="C429" s="14"/>
      <c r="D429" s="303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330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  <c r="BS429" s="14"/>
      <c r="BT429" s="14"/>
      <c r="BU429" s="14"/>
      <c r="BV429" s="14"/>
      <c r="BW429" s="14"/>
      <c r="BX429" s="14"/>
      <c r="BY429" s="14"/>
      <c r="BZ429" s="14"/>
      <c r="CA429" s="14"/>
      <c r="CB429" s="14"/>
      <c r="CC429" s="14"/>
      <c r="CD429" s="14"/>
    </row>
    <row r="430">
      <c r="A430" s="14"/>
      <c r="B430" s="14"/>
      <c r="C430" s="14"/>
      <c r="D430" s="303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330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  <c r="BS430" s="14"/>
      <c r="BT430" s="14"/>
      <c r="BU430" s="14"/>
      <c r="BV430" s="14"/>
      <c r="BW430" s="14"/>
      <c r="BX430" s="14"/>
      <c r="BY430" s="14"/>
      <c r="BZ430" s="14"/>
      <c r="CA430" s="14"/>
      <c r="CB430" s="14"/>
      <c r="CC430" s="14"/>
      <c r="CD430" s="14"/>
    </row>
    <row r="431">
      <c r="A431" s="14"/>
      <c r="B431" s="14"/>
      <c r="C431" s="14"/>
      <c r="D431" s="303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330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  <c r="BS431" s="14"/>
      <c r="BT431" s="14"/>
      <c r="BU431" s="14"/>
      <c r="BV431" s="14"/>
      <c r="BW431" s="14"/>
      <c r="BX431" s="14"/>
      <c r="BY431" s="14"/>
      <c r="BZ431" s="14"/>
      <c r="CA431" s="14"/>
      <c r="CB431" s="14"/>
      <c r="CC431" s="14"/>
      <c r="CD431" s="14"/>
    </row>
    <row r="432">
      <c r="A432" s="14"/>
      <c r="B432" s="14"/>
      <c r="C432" s="14"/>
      <c r="D432" s="303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330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  <c r="BS432" s="14"/>
      <c r="BT432" s="14"/>
      <c r="BU432" s="14"/>
      <c r="BV432" s="14"/>
      <c r="BW432" s="14"/>
      <c r="BX432" s="14"/>
      <c r="BY432" s="14"/>
      <c r="BZ432" s="14"/>
      <c r="CA432" s="14"/>
      <c r="CB432" s="14"/>
      <c r="CC432" s="14"/>
      <c r="CD432" s="14"/>
    </row>
    <row r="433">
      <c r="A433" s="14"/>
      <c r="B433" s="14"/>
      <c r="C433" s="14"/>
      <c r="D433" s="303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330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  <c r="BS433" s="14"/>
      <c r="BT433" s="14"/>
      <c r="BU433" s="14"/>
      <c r="BV433" s="14"/>
      <c r="BW433" s="14"/>
      <c r="BX433" s="14"/>
      <c r="BY433" s="14"/>
      <c r="BZ433" s="14"/>
      <c r="CA433" s="14"/>
      <c r="CB433" s="14"/>
      <c r="CC433" s="14"/>
      <c r="CD433" s="14"/>
    </row>
    <row r="434">
      <c r="A434" s="14"/>
      <c r="B434" s="14"/>
      <c r="C434" s="14"/>
      <c r="D434" s="303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330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  <c r="BS434" s="14"/>
      <c r="BT434" s="14"/>
      <c r="BU434" s="14"/>
      <c r="BV434" s="14"/>
      <c r="BW434" s="14"/>
      <c r="BX434" s="14"/>
      <c r="BY434" s="14"/>
      <c r="BZ434" s="14"/>
      <c r="CA434" s="14"/>
      <c r="CB434" s="14"/>
      <c r="CC434" s="14"/>
      <c r="CD434" s="14"/>
    </row>
    <row r="435">
      <c r="A435" s="14"/>
      <c r="B435" s="14"/>
      <c r="C435" s="14"/>
      <c r="D435" s="303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330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  <c r="BS435" s="14"/>
      <c r="BT435" s="14"/>
      <c r="BU435" s="14"/>
      <c r="BV435" s="14"/>
      <c r="BW435" s="14"/>
      <c r="BX435" s="14"/>
      <c r="BY435" s="14"/>
      <c r="BZ435" s="14"/>
      <c r="CA435" s="14"/>
      <c r="CB435" s="14"/>
      <c r="CC435" s="14"/>
      <c r="CD435" s="14"/>
    </row>
    <row r="436">
      <c r="A436" s="14"/>
      <c r="B436" s="14"/>
      <c r="C436" s="14"/>
      <c r="D436" s="303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330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  <c r="BS436" s="14"/>
      <c r="BT436" s="14"/>
      <c r="BU436" s="14"/>
      <c r="BV436" s="14"/>
      <c r="BW436" s="14"/>
      <c r="BX436" s="14"/>
      <c r="BY436" s="14"/>
      <c r="BZ436" s="14"/>
      <c r="CA436" s="14"/>
      <c r="CB436" s="14"/>
      <c r="CC436" s="14"/>
      <c r="CD436" s="14"/>
    </row>
    <row r="437">
      <c r="A437" s="14"/>
      <c r="B437" s="14"/>
      <c r="C437" s="14"/>
      <c r="D437" s="303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330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  <c r="BS437" s="14"/>
      <c r="BT437" s="14"/>
      <c r="BU437" s="14"/>
      <c r="BV437" s="14"/>
      <c r="BW437" s="14"/>
      <c r="BX437" s="14"/>
      <c r="BY437" s="14"/>
      <c r="BZ437" s="14"/>
      <c r="CA437" s="14"/>
      <c r="CB437" s="14"/>
      <c r="CC437" s="14"/>
      <c r="CD437" s="14"/>
    </row>
    <row r="438">
      <c r="A438" s="14"/>
      <c r="B438" s="14"/>
      <c r="C438" s="14"/>
      <c r="D438" s="303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330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  <c r="BS438" s="14"/>
      <c r="BT438" s="14"/>
      <c r="BU438" s="14"/>
      <c r="BV438" s="14"/>
      <c r="BW438" s="14"/>
      <c r="BX438" s="14"/>
      <c r="BY438" s="14"/>
      <c r="BZ438" s="14"/>
      <c r="CA438" s="14"/>
      <c r="CB438" s="14"/>
      <c r="CC438" s="14"/>
      <c r="CD438" s="14"/>
    </row>
    <row r="439">
      <c r="A439" s="14"/>
      <c r="B439" s="14"/>
      <c r="C439" s="14"/>
      <c r="D439" s="303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330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  <c r="BS439" s="14"/>
      <c r="BT439" s="14"/>
      <c r="BU439" s="14"/>
      <c r="BV439" s="14"/>
      <c r="BW439" s="14"/>
      <c r="BX439" s="14"/>
      <c r="BY439" s="14"/>
      <c r="BZ439" s="14"/>
      <c r="CA439" s="14"/>
      <c r="CB439" s="14"/>
      <c r="CC439" s="14"/>
      <c r="CD439" s="14"/>
    </row>
    <row r="440">
      <c r="A440" s="14"/>
      <c r="B440" s="14"/>
      <c r="C440" s="14"/>
      <c r="D440" s="303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330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  <c r="BS440" s="14"/>
      <c r="BT440" s="14"/>
      <c r="BU440" s="14"/>
      <c r="BV440" s="14"/>
      <c r="BW440" s="14"/>
      <c r="BX440" s="14"/>
      <c r="BY440" s="14"/>
      <c r="BZ440" s="14"/>
      <c r="CA440" s="14"/>
      <c r="CB440" s="14"/>
      <c r="CC440" s="14"/>
      <c r="CD440" s="14"/>
    </row>
    <row r="441">
      <c r="A441" s="14"/>
      <c r="B441" s="14"/>
      <c r="C441" s="14"/>
      <c r="D441" s="303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330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  <c r="BS441" s="14"/>
      <c r="BT441" s="14"/>
      <c r="BU441" s="14"/>
      <c r="BV441" s="14"/>
      <c r="BW441" s="14"/>
      <c r="BX441" s="14"/>
      <c r="BY441" s="14"/>
      <c r="BZ441" s="14"/>
      <c r="CA441" s="14"/>
      <c r="CB441" s="14"/>
      <c r="CC441" s="14"/>
      <c r="CD441" s="14"/>
    </row>
    <row r="442">
      <c r="A442" s="14"/>
      <c r="B442" s="14"/>
      <c r="C442" s="14"/>
      <c r="D442" s="303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330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  <c r="BS442" s="14"/>
      <c r="BT442" s="14"/>
      <c r="BU442" s="14"/>
      <c r="BV442" s="14"/>
      <c r="BW442" s="14"/>
      <c r="BX442" s="14"/>
      <c r="BY442" s="14"/>
      <c r="BZ442" s="14"/>
      <c r="CA442" s="14"/>
      <c r="CB442" s="14"/>
      <c r="CC442" s="14"/>
      <c r="CD442" s="14"/>
    </row>
    <row r="443">
      <c r="A443" s="14"/>
      <c r="B443" s="14"/>
      <c r="C443" s="14"/>
      <c r="D443" s="303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330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  <c r="BS443" s="14"/>
      <c r="BT443" s="14"/>
      <c r="BU443" s="14"/>
      <c r="BV443" s="14"/>
      <c r="BW443" s="14"/>
      <c r="BX443" s="14"/>
      <c r="BY443" s="14"/>
      <c r="BZ443" s="14"/>
      <c r="CA443" s="14"/>
      <c r="CB443" s="14"/>
      <c r="CC443" s="14"/>
      <c r="CD443" s="14"/>
    </row>
    <row r="444">
      <c r="A444" s="14"/>
      <c r="B444" s="14"/>
      <c r="C444" s="14"/>
      <c r="D444" s="303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330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  <c r="BS444" s="14"/>
      <c r="BT444" s="14"/>
      <c r="BU444" s="14"/>
      <c r="BV444" s="14"/>
      <c r="BW444" s="14"/>
      <c r="BX444" s="14"/>
      <c r="BY444" s="14"/>
      <c r="BZ444" s="14"/>
      <c r="CA444" s="14"/>
      <c r="CB444" s="14"/>
      <c r="CC444" s="14"/>
      <c r="CD444" s="14"/>
    </row>
    <row r="445">
      <c r="A445" s="14"/>
      <c r="B445" s="14"/>
      <c r="C445" s="14"/>
      <c r="D445" s="303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330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  <c r="BS445" s="14"/>
      <c r="BT445" s="14"/>
      <c r="BU445" s="14"/>
      <c r="BV445" s="14"/>
      <c r="BW445" s="14"/>
      <c r="BX445" s="14"/>
      <c r="BY445" s="14"/>
      <c r="BZ445" s="14"/>
      <c r="CA445" s="14"/>
      <c r="CB445" s="14"/>
      <c r="CC445" s="14"/>
      <c r="CD445" s="14"/>
    </row>
    <row r="446">
      <c r="A446" s="14"/>
      <c r="B446" s="14"/>
      <c r="C446" s="14"/>
      <c r="D446" s="303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330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  <c r="BS446" s="14"/>
      <c r="BT446" s="14"/>
      <c r="BU446" s="14"/>
      <c r="BV446" s="14"/>
      <c r="BW446" s="14"/>
      <c r="BX446" s="14"/>
      <c r="BY446" s="14"/>
      <c r="BZ446" s="14"/>
      <c r="CA446" s="14"/>
      <c r="CB446" s="14"/>
      <c r="CC446" s="14"/>
      <c r="CD446" s="14"/>
    </row>
    <row r="447">
      <c r="A447" s="14"/>
      <c r="B447" s="14"/>
      <c r="C447" s="14"/>
      <c r="D447" s="303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330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  <c r="BS447" s="14"/>
      <c r="BT447" s="14"/>
      <c r="BU447" s="14"/>
      <c r="BV447" s="14"/>
      <c r="BW447" s="14"/>
      <c r="BX447" s="14"/>
      <c r="BY447" s="14"/>
      <c r="BZ447" s="14"/>
      <c r="CA447" s="14"/>
      <c r="CB447" s="14"/>
      <c r="CC447" s="14"/>
      <c r="CD447" s="14"/>
    </row>
    <row r="448">
      <c r="A448" s="14"/>
      <c r="B448" s="14"/>
      <c r="C448" s="14"/>
      <c r="D448" s="303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330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  <c r="BS448" s="14"/>
      <c r="BT448" s="14"/>
      <c r="BU448" s="14"/>
      <c r="BV448" s="14"/>
      <c r="BW448" s="14"/>
      <c r="BX448" s="14"/>
      <c r="BY448" s="14"/>
      <c r="BZ448" s="14"/>
      <c r="CA448" s="14"/>
      <c r="CB448" s="14"/>
      <c r="CC448" s="14"/>
      <c r="CD448" s="14"/>
    </row>
    <row r="449">
      <c r="A449" s="14"/>
      <c r="B449" s="14"/>
      <c r="C449" s="14"/>
      <c r="D449" s="303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330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  <c r="BS449" s="14"/>
      <c r="BT449" s="14"/>
      <c r="BU449" s="14"/>
      <c r="BV449" s="14"/>
      <c r="BW449" s="14"/>
      <c r="BX449" s="14"/>
      <c r="BY449" s="14"/>
      <c r="BZ449" s="14"/>
      <c r="CA449" s="14"/>
      <c r="CB449" s="14"/>
      <c r="CC449" s="14"/>
      <c r="CD449" s="14"/>
    </row>
    <row r="450">
      <c r="A450" s="14"/>
      <c r="B450" s="14"/>
      <c r="C450" s="14"/>
      <c r="D450" s="303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330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  <c r="BS450" s="14"/>
      <c r="BT450" s="14"/>
      <c r="BU450" s="14"/>
      <c r="BV450" s="14"/>
      <c r="BW450" s="14"/>
      <c r="BX450" s="14"/>
      <c r="BY450" s="14"/>
      <c r="BZ450" s="14"/>
      <c r="CA450" s="14"/>
      <c r="CB450" s="14"/>
      <c r="CC450" s="14"/>
      <c r="CD450" s="14"/>
    </row>
    <row r="451">
      <c r="A451" s="14"/>
      <c r="B451" s="14"/>
      <c r="C451" s="14"/>
      <c r="D451" s="303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330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  <c r="BS451" s="14"/>
      <c r="BT451" s="14"/>
      <c r="BU451" s="14"/>
      <c r="BV451" s="14"/>
      <c r="BW451" s="14"/>
      <c r="BX451" s="14"/>
      <c r="BY451" s="14"/>
      <c r="BZ451" s="14"/>
      <c r="CA451" s="14"/>
      <c r="CB451" s="14"/>
      <c r="CC451" s="14"/>
      <c r="CD451" s="14"/>
    </row>
    <row r="452">
      <c r="A452" s="14"/>
      <c r="B452" s="14"/>
      <c r="C452" s="14"/>
      <c r="D452" s="303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330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  <c r="BS452" s="14"/>
      <c r="BT452" s="14"/>
      <c r="BU452" s="14"/>
      <c r="BV452" s="14"/>
      <c r="BW452" s="14"/>
      <c r="BX452" s="14"/>
      <c r="BY452" s="14"/>
      <c r="BZ452" s="14"/>
      <c r="CA452" s="14"/>
      <c r="CB452" s="14"/>
      <c r="CC452" s="14"/>
      <c r="CD452" s="14"/>
    </row>
    <row r="453">
      <c r="A453" s="14"/>
      <c r="B453" s="14"/>
      <c r="C453" s="14"/>
      <c r="D453" s="303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330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  <c r="BS453" s="14"/>
      <c r="BT453" s="14"/>
      <c r="BU453" s="14"/>
      <c r="BV453" s="14"/>
      <c r="BW453" s="14"/>
      <c r="BX453" s="14"/>
      <c r="BY453" s="14"/>
      <c r="BZ453" s="14"/>
      <c r="CA453" s="14"/>
      <c r="CB453" s="14"/>
      <c r="CC453" s="14"/>
      <c r="CD453" s="14"/>
    </row>
    <row r="454">
      <c r="A454" s="14"/>
      <c r="B454" s="14"/>
      <c r="C454" s="14"/>
      <c r="D454" s="303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330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  <c r="BS454" s="14"/>
      <c r="BT454" s="14"/>
      <c r="BU454" s="14"/>
      <c r="BV454" s="14"/>
      <c r="BW454" s="14"/>
      <c r="BX454" s="14"/>
      <c r="BY454" s="14"/>
      <c r="BZ454" s="14"/>
      <c r="CA454" s="14"/>
      <c r="CB454" s="14"/>
      <c r="CC454" s="14"/>
      <c r="CD454" s="14"/>
    </row>
    <row r="455">
      <c r="A455" s="14"/>
      <c r="B455" s="14"/>
      <c r="C455" s="14"/>
      <c r="D455" s="303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330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  <c r="BS455" s="14"/>
      <c r="BT455" s="14"/>
      <c r="BU455" s="14"/>
      <c r="BV455" s="14"/>
      <c r="BW455" s="14"/>
      <c r="BX455" s="14"/>
      <c r="BY455" s="14"/>
      <c r="BZ455" s="14"/>
      <c r="CA455" s="14"/>
      <c r="CB455" s="14"/>
      <c r="CC455" s="14"/>
      <c r="CD455" s="14"/>
    </row>
    <row r="456">
      <c r="A456" s="14"/>
      <c r="B456" s="14"/>
      <c r="C456" s="14"/>
      <c r="D456" s="303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330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  <c r="BS456" s="14"/>
      <c r="BT456" s="14"/>
      <c r="BU456" s="14"/>
      <c r="BV456" s="14"/>
      <c r="BW456" s="14"/>
      <c r="BX456" s="14"/>
      <c r="BY456" s="14"/>
      <c r="BZ456" s="14"/>
      <c r="CA456" s="14"/>
      <c r="CB456" s="14"/>
      <c r="CC456" s="14"/>
      <c r="CD456" s="14"/>
    </row>
    <row r="457">
      <c r="A457" s="14"/>
      <c r="B457" s="14"/>
      <c r="C457" s="14"/>
      <c r="D457" s="303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330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  <c r="BS457" s="14"/>
      <c r="BT457" s="14"/>
      <c r="BU457" s="14"/>
      <c r="BV457" s="14"/>
      <c r="BW457" s="14"/>
      <c r="BX457" s="14"/>
      <c r="BY457" s="14"/>
      <c r="BZ457" s="14"/>
      <c r="CA457" s="14"/>
      <c r="CB457" s="14"/>
      <c r="CC457" s="14"/>
      <c r="CD457" s="14"/>
    </row>
    <row r="458">
      <c r="A458" s="14"/>
      <c r="B458" s="14"/>
      <c r="C458" s="14"/>
      <c r="D458" s="303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330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  <c r="BS458" s="14"/>
      <c r="BT458" s="14"/>
      <c r="BU458" s="14"/>
      <c r="BV458" s="14"/>
      <c r="BW458" s="14"/>
      <c r="BX458" s="14"/>
      <c r="BY458" s="14"/>
      <c r="BZ458" s="14"/>
      <c r="CA458" s="14"/>
      <c r="CB458" s="14"/>
      <c r="CC458" s="14"/>
      <c r="CD458" s="14"/>
    </row>
    <row r="459">
      <c r="A459" s="14"/>
      <c r="B459" s="14"/>
      <c r="C459" s="14"/>
      <c r="D459" s="303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330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  <c r="BS459" s="14"/>
      <c r="BT459" s="14"/>
      <c r="BU459" s="14"/>
      <c r="BV459" s="14"/>
      <c r="BW459" s="14"/>
      <c r="BX459" s="14"/>
      <c r="BY459" s="14"/>
      <c r="BZ459" s="14"/>
      <c r="CA459" s="14"/>
      <c r="CB459" s="14"/>
      <c r="CC459" s="14"/>
      <c r="CD459" s="14"/>
    </row>
    <row r="460">
      <c r="A460" s="14"/>
      <c r="B460" s="14"/>
      <c r="C460" s="14"/>
      <c r="D460" s="303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330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  <c r="BS460" s="14"/>
      <c r="BT460" s="14"/>
      <c r="BU460" s="14"/>
      <c r="BV460" s="14"/>
      <c r="BW460" s="14"/>
      <c r="BX460" s="14"/>
      <c r="BY460" s="14"/>
      <c r="BZ460" s="14"/>
      <c r="CA460" s="14"/>
      <c r="CB460" s="14"/>
      <c r="CC460" s="14"/>
      <c r="CD460" s="14"/>
    </row>
    <row r="461">
      <c r="A461" s="14"/>
      <c r="B461" s="14"/>
      <c r="C461" s="14"/>
      <c r="D461" s="303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330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  <c r="BS461" s="14"/>
      <c r="BT461" s="14"/>
      <c r="BU461" s="14"/>
      <c r="BV461" s="14"/>
      <c r="BW461" s="14"/>
      <c r="BX461" s="14"/>
      <c r="BY461" s="14"/>
      <c r="BZ461" s="14"/>
      <c r="CA461" s="14"/>
      <c r="CB461" s="14"/>
      <c r="CC461" s="14"/>
      <c r="CD461" s="14"/>
    </row>
    <row r="462">
      <c r="A462" s="14"/>
      <c r="B462" s="14"/>
      <c r="C462" s="14"/>
      <c r="D462" s="303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330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  <c r="BS462" s="14"/>
      <c r="BT462" s="14"/>
      <c r="BU462" s="14"/>
      <c r="BV462" s="14"/>
      <c r="BW462" s="14"/>
      <c r="BX462" s="14"/>
      <c r="BY462" s="14"/>
      <c r="BZ462" s="14"/>
      <c r="CA462" s="14"/>
      <c r="CB462" s="14"/>
      <c r="CC462" s="14"/>
      <c r="CD462" s="14"/>
    </row>
    <row r="463">
      <c r="A463" s="14"/>
      <c r="B463" s="14"/>
      <c r="C463" s="14"/>
      <c r="D463" s="303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330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  <c r="BS463" s="14"/>
      <c r="BT463" s="14"/>
      <c r="BU463" s="14"/>
      <c r="BV463" s="14"/>
      <c r="BW463" s="14"/>
      <c r="BX463" s="14"/>
      <c r="BY463" s="14"/>
      <c r="BZ463" s="14"/>
      <c r="CA463" s="14"/>
      <c r="CB463" s="14"/>
      <c r="CC463" s="14"/>
      <c r="CD463" s="14"/>
    </row>
    <row r="464">
      <c r="A464" s="14"/>
      <c r="B464" s="14"/>
      <c r="C464" s="14"/>
      <c r="D464" s="303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330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  <c r="BS464" s="14"/>
      <c r="BT464" s="14"/>
      <c r="BU464" s="14"/>
      <c r="BV464" s="14"/>
      <c r="BW464" s="14"/>
      <c r="BX464" s="14"/>
      <c r="BY464" s="14"/>
      <c r="BZ464" s="14"/>
      <c r="CA464" s="14"/>
      <c r="CB464" s="14"/>
      <c r="CC464" s="14"/>
      <c r="CD464" s="14"/>
    </row>
    <row r="465">
      <c r="A465" s="14"/>
      <c r="B465" s="14"/>
      <c r="C465" s="14"/>
      <c r="D465" s="303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330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  <c r="BS465" s="14"/>
      <c r="BT465" s="14"/>
      <c r="BU465" s="14"/>
      <c r="BV465" s="14"/>
      <c r="BW465" s="14"/>
      <c r="BX465" s="14"/>
      <c r="BY465" s="14"/>
      <c r="BZ465" s="14"/>
      <c r="CA465" s="14"/>
      <c r="CB465" s="14"/>
      <c r="CC465" s="14"/>
      <c r="CD465" s="14"/>
    </row>
    <row r="466">
      <c r="A466" s="14"/>
      <c r="B466" s="14"/>
      <c r="C466" s="14"/>
      <c r="D466" s="303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330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  <c r="BS466" s="14"/>
      <c r="BT466" s="14"/>
      <c r="BU466" s="14"/>
      <c r="BV466" s="14"/>
      <c r="BW466" s="14"/>
      <c r="BX466" s="14"/>
      <c r="BY466" s="14"/>
      <c r="BZ466" s="14"/>
      <c r="CA466" s="14"/>
      <c r="CB466" s="14"/>
      <c r="CC466" s="14"/>
      <c r="CD466" s="14"/>
    </row>
    <row r="467">
      <c r="A467" s="14"/>
      <c r="B467" s="14"/>
      <c r="C467" s="14"/>
      <c r="D467" s="303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330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  <c r="BS467" s="14"/>
      <c r="BT467" s="14"/>
      <c r="BU467" s="14"/>
      <c r="BV467" s="14"/>
      <c r="BW467" s="14"/>
      <c r="BX467" s="14"/>
      <c r="BY467" s="14"/>
      <c r="BZ467" s="14"/>
      <c r="CA467" s="14"/>
      <c r="CB467" s="14"/>
      <c r="CC467" s="14"/>
      <c r="CD467" s="14"/>
    </row>
    <row r="468">
      <c r="A468" s="14"/>
      <c r="B468" s="14"/>
      <c r="C468" s="14"/>
      <c r="D468" s="303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330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  <c r="BS468" s="14"/>
      <c r="BT468" s="14"/>
      <c r="BU468" s="14"/>
      <c r="BV468" s="14"/>
      <c r="BW468" s="14"/>
      <c r="BX468" s="14"/>
      <c r="BY468" s="14"/>
      <c r="BZ468" s="14"/>
      <c r="CA468" s="14"/>
      <c r="CB468" s="14"/>
      <c r="CC468" s="14"/>
      <c r="CD468" s="14"/>
    </row>
    <row r="469">
      <c r="A469" s="14"/>
      <c r="B469" s="14"/>
      <c r="C469" s="14"/>
      <c r="D469" s="303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330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  <c r="BS469" s="14"/>
      <c r="BT469" s="14"/>
      <c r="BU469" s="14"/>
      <c r="BV469" s="14"/>
      <c r="BW469" s="14"/>
      <c r="BX469" s="14"/>
      <c r="BY469" s="14"/>
      <c r="BZ469" s="14"/>
      <c r="CA469" s="14"/>
      <c r="CB469" s="14"/>
      <c r="CC469" s="14"/>
      <c r="CD469" s="14"/>
    </row>
    <row r="470">
      <c r="A470" s="14"/>
      <c r="B470" s="14"/>
      <c r="C470" s="14"/>
      <c r="D470" s="303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330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  <c r="BS470" s="14"/>
      <c r="BT470" s="14"/>
      <c r="BU470" s="14"/>
      <c r="BV470" s="14"/>
      <c r="BW470" s="14"/>
      <c r="BX470" s="14"/>
      <c r="BY470" s="14"/>
      <c r="BZ470" s="14"/>
      <c r="CA470" s="14"/>
      <c r="CB470" s="14"/>
      <c r="CC470" s="14"/>
      <c r="CD470" s="14"/>
    </row>
    <row r="471">
      <c r="A471" s="14"/>
      <c r="B471" s="14"/>
      <c r="C471" s="14"/>
      <c r="D471" s="303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330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  <c r="BS471" s="14"/>
      <c r="BT471" s="14"/>
      <c r="BU471" s="14"/>
      <c r="BV471" s="14"/>
      <c r="BW471" s="14"/>
      <c r="BX471" s="14"/>
      <c r="BY471" s="14"/>
      <c r="BZ471" s="14"/>
      <c r="CA471" s="14"/>
      <c r="CB471" s="14"/>
      <c r="CC471" s="14"/>
      <c r="CD471" s="14"/>
    </row>
    <row r="472">
      <c r="A472" s="14"/>
      <c r="B472" s="14"/>
      <c r="C472" s="14"/>
      <c r="D472" s="303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330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  <c r="BS472" s="14"/>
      <c r="BT472" s="14"/>
      <c r="BU472" s="14"/>
      <c r="BV472" s="14"/>
      <c r="BW472" s="14"/>
      <c r="BX472" s="14"/>
      <c r="BY472" s="14"/>
      <c r="BZ472" s="14"/>
      <c r="CA472" s="14"/>
      <c r="CB472" s="14"/>
      <c r="CC472" s="14"/>
      <c r="CD472" s="14"/>
    </row>
    <row r="473">
      <c r="A473" s="14"/>
      <c r="B473" s="14"/>
      <c r="C473" s="14"/>
      <c r="D473" s="303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330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  <c r="BS473" s="14"/>
      <c r="BT473" s="14"/>
      <c r="BU473" s="14"/>
      <c r="BV473" s="14"/>
      <c r="BW473" s="14"/>
      <c r="BX473" s="14"/>
      <c r="BY473" s="14"/>
      <c r="BZ473" s="14"/>
      <c r="CA473" s="14"/>
      <c r="CB473" s="14"/>
      <c r="CC473" s="14"/>
      <c r="CD473" s="14"/>
    </row>
    <row r="474">
      <c r="A474" s="14"/>
      <c r="B474" s="14"/>
      <c r="C474" s="14"/>
      <c r="D474" s="303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330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  <c r="BS474" s="14"/>
      <c r="BT474" s="14"/>
      <c r="BU474" s="14"/>
      <c r="BV474" s="14"/>
      <c r="BW474" s="14"/>
      <c r="BX474" s="14"/>
      <c r="BY474" s="14"/>
      <c r="BZ474" s="14"/>
      <c r="CA474" s="14"/>
      <c r="CB474" s="14"/>
      <c r="CC474" s="14"/>
      <c r="CD474" s="14"/>
    </row>
    <row r="475">
      <c r="A475" s="14"/>
      <c r="B475" s="14"/>
      <c r="C475" s="14"/>
      <c r="D475" s="303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330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  <c r="BS475" s="14"/>
      <c r="BT475" s="14"/>
      <c r="BU475" s="14"/>
      <c r="BV475" s="14"/>
      <c r="BW475" s="14"/>
      <c r="BX475" s="14"/>
      <c r="BY475" s="14"/>
      <c r="BZ475" s="14"/>
      <c r="CA475" s="14"/>
      <c r="CB475" s="14"/>
      <c r="CC475" s="14"/>
      <c r="CD475" s="14"/>
    </row>
    <row r="476">
      <c r="A476" s="14"/>
      <c r="B476" s="14"/>
      <c r="C476" s="14"/>
      <c r="D476" s="303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330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  <c r="BS476" s="14"/>
      <c r="BT476" s="14"/>
      <c r="BU476" s="14"/>
      <c r="BV476" s="14"/>
      <c r="BW476" s="14"/>
      <c r="BX476" s="14"/>
      <c r="BY476" s="14"/>
      <c r="BZ476" s="14"/>
      <c r="CA476" s="14"/>
      <c r="CB476" s="14"/>
      <c r="CC476" s="14"/>
      <c r="CD476" s="14"/>
    </row>
    <row r="477">
      <c r="A477" s="14"/>
      <c r="B477" s="14"/>
      <c r="C477" s="14"/>
      <c r="D477" s="303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330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  <c r="BS477" s="14"/>
      <c r="BT477" s="14"/>
      <c r="BU477" s="14"/>
      <c r="BV477" s="14"/>
      <c r="BW477" s="14"/>
      <c r="BX477" s="14"/>
      <c r="BY477" s="14"/>
      <c r="BZ477" s="14"/>
      <c r="CA477" s="14"/>
      <c r="CB477" s="14"/>
      <c r="CC477" s="14"/>
      <c r="CD477" s="14"/>
    </row>
    <row r="478">
      <c r="A478" s="14"/>
      <c r="B478" s="14"/>
      <c r="C478" s="14"/>
      <c r="D478" s="303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330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  <c r="BS478" s="14"/>
      <c r="BT478" s="14"/>
      <c r="BU478" s="14"/>
      <c r="BV478" s="14"/>
      <c r="BW478" s="14"/>
      <c r="BX478" s="14"/>
      <c r="BY478" s="14"/>
      <c r="BZ478" s="14"/>
      <c r="CA478" s="14"/>
      <c r="CB478" s="14"/>
      <c r="CC478" s="14"/>
      <c r="CD478" s="14"/>
    </row>
    <row r="479">
      <c r="A479" s="14"/>
      <c r="B479" s="14"/>
      <c r="C479" s="14"/>
      <c r="D479" s="303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330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  <c r="BS479" s="14"/>
      <c r="BT479" s="14"/>
      <c r="BU479" s="14"/>
      <c r="BV479" s="14"/>
      <c r="BW479" s="14"/>
      <c r="BX479" s="14"/>
      <c r="BY479" s="14"/>
      <c r="BZ479" s="14"/>
      <c r="CA479" s="14"/>
      <c r="CB479" s="14"/>
      <c r="CC479" s="14"/>
      <c r="CD479" s="14"/>
    </row>
    <row r="480">
      <c r="A480" s="14"/>
      <c r="B480" s="14"/>
      <c r="C480" s="14"/>
      <c r="D480" s="303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330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  <c r="BS480" s="14"/>
      <c r="BT480" s="14"/>
      <c r="BU480" s="14"/>
      <c r="BV480" s="14"/>
      <c r="BW480" s="14"/>
      <c r="BX480" s="14"/>
      <c r="BY480" s="14"/>
      <c r="BZ480" s="14"/>
      <c r="CA480" s="14"/>
      <c r="CB480" s="14"/>
      <c r="CC480" s="14"/>
      <c r="CD480" s="14"/>
    </row>
    <row r="481">
      <c r="A481" s="14"/>
      <c r="B481" s="14"/>
      <c r="C481" s="14"/>
      <c r="D481" s="303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330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  <c r="BS481" s="14"/>
      <c r="BT481" s="14"/>
      <c r="BU481" s="14"/>
      <c r="BV481" s="14"/>
      <c r="BW481" s="14"/>
      <c r="BX481" s="14"/>
      <c r="BY481" s="14"/>
      <c r="BZ481" s="14"/>
      <c r="CA481" s="14"/>
      <c r="CB481" s="14"/>
      <c r="CC481" s="14"/>
      <c r="CD481" s="14"/>
    </row>
    <row r="482">
      <c r="A482" s="14"/>
      <c r="B482" s="14"/>
      <c r="C482" s="14"/>
      <c r="D482" s="303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330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  <c r="BS482" s="14"/>
      <c r="BT482" s="14"/>
      <c r="BU482" s="14"/>
      <c r="BV482" s="14"/>
      <c r="BW482" s="14"/>
      <c r="BX482" s="14"/>
      <c r="BY482" s="14"/>
      <c r="BZ482" s="14"/>
      <c r="CA482" s="14"/>
      <c r="CB482" s="14"/>
      <c r="CC482" s="14"/>
      <c r="CD482" s="14"/>
    </row>
    <row r="483">
      <c r="A483" s="14"/>
      <c r="B483" s="14"/>
      <c r="C483" s="14"/>
      <c r="D483" s="303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330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  <c r="BS483" s="14"/>
      <c r="BT483" s="14"/>
      <c r="BU483" s="14"/>
      <c r="BV483" s="14"/>
      <c r="BW483" s="14"/>
      <c r="BX483" s="14"/>
      <c r="BY483" s="14"/>
      <c r="BZ483" s="14"/>
      <c r="CA483" s="14"/>
      <c r="CB483" s="14"/>
      <c r="CC483" s="14"/>
      <c r="CD483" s="14"/>
    </row>
    <row r="484">
      <c r="A484" s="14"/>
      <c r="B484" s="14"/>
      <c r="C484" s="14"/>
      <c r="D484" s="303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330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  <c r="BS484" s="14"/>
      <c r="BT484" s="14"/>
      <c r="BU484" s="14"/>
      <c r="BV484" s="14"/>
      <c r="BW484" s="14"/>
      <c r="BX484" s="14"/>
      <c r="BY484" s="14"/>
      <c r="BZ484" s="14"/>
      <c r="CA484" s="14"/>
      <c r="CB484" s="14"/>
      <c r="CC484" s="14"/>
      <c r="CD484" s="14"/>
    </row>
    <row r="485">
      <c r="A485" s="14"/>
      <c r="B485" s="14"/>
      <c r="C485" s="14"/>
      <c r="D485" s="303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330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  <c r="BS485" s="14"/>
      <c r="BT485" s="14"/>
      <c r="BU485" s="14"/>
      <c r="BV485" s="14"/>
      <c r="BW485" s="14"/>
      <c r="BX485" s="14"/>
      <c r="BY485" s="14"/>
      <c r="BZ485" s="14"/>
      <c r="CA485" s="14"/>
      <c r="CB485" s="14"/>
      <c r="CC485" s="14"/>
      <c r="CD485" s="14"/>
    </row>
    <row r="486">
      <c r="A486" s="14"/>
      <c r="B486" s="14"/>
      <c r="C486" s="14"/>
      <c r="D486" s="303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330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  <c r="BS486" s="14"/>
      <c r="BT486" s="14"/>
      <c r="BU486" s="14"/>
      <c r="BV486" s="14"/>
      <c r="BW486" s="14"/>
      <c r="BX486" s="14"/>
      <c r="BY486" s="14"/>
      <c r="BZ486" s="14"/>
      <c r="CA486" s="14"/>
      <c r="CB486" s="14"/>
      <c r="CC486" s="14"/>
      <c r="CD486" s="14"/>
    </row>
    <row r="487">
      <c r="A487" s="14"/>
      <c r="B487" s="14"/>
      <c r="C487" s="14"/>
      <c r="D487" s="303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330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</row>
    <row r="488">
      <c r="A488" s="14"/>
      <c r="B488" s="14"/>
      <c r="C488" s="14"/>
      <c r="D488" s="303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330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</row>
    <row r="489">
      <c r="A489" s="14"/>
      <c r="B489" s="14"/>
      <c r="C489" s="14"/>
      <c r="D489" s="303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330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</row>
    <row r="490">
      <c r="A490" s="14"/>
      <c r="B490" s="14"/>
      <c r="C490" s="14"/>
      <c r="D490" s="303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330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</row>
    <row r="491">
      <c r="A491" s="14"/>
      <c r="B491" s="14"/>
      <c r="C491" s="14"/>
      <c r="D491" s="303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330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</row>
    <row r="492">
      <c r="A492" s="14"/>
      <c r="B492" s="14"/>
      <c r="C492" s="14"/>
      <c r="D492" s="303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330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</row>
    <row r="493">
      <c r="A493" s="14"/>
      <c r="B493" s="14"/>
      <c r="C493" s="14"/>
      <c r="D493" s="303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330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</row>
    <row r="494">
      <c r="A494" s="14"/>
      <c r="B494" s="14"/>
      <c r="C494" s="14"/>
      <c r="D494" s="303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330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</row>
    <row r="495">
      <c r="A495" s="14"/>
      <c r="B495" s="14"/>
      <c r="C495" s="14"/>
      <c r="D495" s="303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330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</row>
    <row r="496">
      <c r="A496" s="14"/>
      <c r="B496" s="14"/>
      <c r="C496" s="14"/>
      <c r="D496" s="303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330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</row>
    <row r="497">
      <c r="A497" s="14"/>
      <c r="B497" s="14"/>
      <c r="C497" s="14"/>
      <c r="D497" s="303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330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  <c r="BS497" s="14"/>
      <c r="BT497" s="14"/>
      <c r="BU497" s="14"/>
      <c r="BV497" s="14"/>
      <c r="BW497" s="14"/>
      <c r="BX497" s="14"/>
      <c r="BY497" s="14"/>
      <c r="BZ497" s="14"/>
      <c r="CA497" s="14"/>
      <c r="CB497" s="14"/>
      <c r="CC497" s="14"/>
      <c r="CD497" s="14"/>
    </row>
    <row r="498">
      <c r="A498" s="14"/>
      <c r="B498" s="14"/>
      <c r="C498" s="14"/>
      <c r="D498" s="303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330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  <c r="BS498" s="14"/>
      <c r="BT498" s="14"/>
      <c r="BU498" s="14"/>
      <c r="BV498" s="14"/>
      <c r="BW498" s="14"/>
      <c r="BX498" s="14"/>
      <c r="BY498" s="14"/>
      <c r="BZ498" s="14"/>
      <c r="CA498" s="14"/>
      <c r="CB498" s="14"/>
      <c r="CC498" s="14"/>
      <c r="CD498" s="14"/>
    </row>
    <row r="499">
      <c r="A499" s="14"/>
      <c r="B499" s="14"/>
      <c r="C499" s="14"/>
      <c r="D499" s="303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330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  <c r="BS499" s="14"/>
      <c r="BT499" s="14"/>
      <c r="BU499" s="14"/>
      <c r="BV499" s="14"/>
      <c r="BW499" s="14"/>
      <c r="BX499" s="14"/>
      <c r="BY499" s="14"/>
      <c r="BZ499" s="14"/>
      <c r="CA499" s="14"/>
      <c r="CB499" s="14"/>
      <c r="CC499" s="14"/>
      <c r="CD499" s="14"/>
    </row>
    <row r="500">
      <c r="A500" s="14"/>
      <c r="B500" s="14"/>
      <c r="C500" s="14"/>
      <c r="D500" s="303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330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  <c r="BS500" s="14"/>
      <c r="BT500" s="14"/>
      <c r="BU500" s="14"/>
      <c r="BV500" s="14"/>
      <c r="BW500" s="14"/>
      <c r="BX500" s="14"/>
      <c r="BY500" s="14"/>
      <c r="BZ500" s="14"/>
      <c r="CA500" s="14"/>
      <c r="CB500" s="14"/>
      <c r="CC500" s="14"/>
      <c r="CD500" s="14"/>
    </row>
    <row r="501">
      <c r="A501" s="14"/>
      <c r="B501" s="14"/>
      <c r="C501" s="14"/>
      <c r="D501" s="303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330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  <c r="BS501" s="14"/>
      <c r="BT501" s="14"/>
      <c r="BU501" s="14"/>
      <c r="BV501" s="14"/>
      <c r="BW501" s="14"/>
      <c r="BX501" s="14"/>
      <c r="BY501" s="14"/>
      <c r="BZ501" s="14"/>
      <c r="CA501" s="14"/>
      <c r="CB501" s="14"/>
      <c r="CC501" s="14"/>
      <c r="CD501" s="14"/>
    </row>
    <row r="502">
      <c r="A502" s="14"/>
      <c r="B502" s="14"/>
      <c r="C502" s="14"/>
      <c r="D502" s="303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330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  <c r="BS502" s="14"/>
      <c r="BT502" s="14"/>
      <c r="BU502" s="14"/>
      <c r="BV502" s="14"/>
      <c r="BW502" s="14"/>
      <c r="BX502" s="14"/>
      <c r="BY502" s="14"/>
      <c r="BZ502" s="14"/>
      <c r="CA502" s="14"/>
      <c r="CB502" s="14"/>
      <c r="CC502" s="14"/>
      <c r="CD502" s="14"/>
    </row>
    <row r="503">
      <c r="A503" s="14"/>
      <c r="B503" s="14"/>
      <c r="C503" s="14"/>
      <c r="D503" s="303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330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  <c r="BS503" s="14"/>
      <c r="BT503" s="14"/>
      <c r="BU503" s="14"/>
      <c r="BV503" s="14"/>
      <c r="BW503" s="14"/>
      <c r="BX503" s="14"/>
      <c r="BY503" s="14"/>
      <c r="BZ503" s="14"/>
      <c r="CA503" s="14"/>
      <c r="CB503" s="14"/>
      <c r="CC503" s="14"/>
      <c r="CD503" s="14"/>
    </row>
    <row r="504">
      <c r="A504" s="14"/>
      <c r="B504" s="14"/>
      <c r="C504" s="14"/>
      <c r="D504" s="303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330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  <c r="BS504" s="14"/>
      <c r="BT504" s="14"/>
      <c r="BU504" s="14"/>
      <c r="BV504" s="14"/>
      <c r="BW504" s="14"/>
      <c r="BX504" s="14"/>
      <c r="BY504" s="14"/>
      <c r="BZ504" s="14"/>
      <c r="CA504" s="14"/>
      <c r="CB504" s="14"/>
      <c r="CC504" s="14"/>
      <c r="CD504" s="14"/>
    </row>
    <row r="505">
      <c r="A505" s="14"/>
      <c r="B505" s="14"/>
      <c r="C505" s="14"/>
      <c r="D505" s="303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330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  <c r="BS505" s="14"/>
      <c r="BT505" s="14"/>
      <c r="BU505" s="14"/>
      <c r="BV505" s="14"/>
      <c r="BW505" s="14"/>
      <c r="BX505" s="14"/>
      <c r="BY505" s="14"/>
      <c r="BZ505" s="14"/>
      <c r="CA505" s="14"/>
      <c r="CB505" s="14"/>
      <c r="CC505" s="14"/>
      <c r="CD505" s="14"/>
    </row>
    <row r="506">
      <c r="A506" s="14"/>
      <c r="B506" s="14"/>
      <c r="C506" s="14"/>
      <c r="D506" s="303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330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  <c r="BS506" s="14"/>
      <c r="BT506" s="14"/>
      <c r="BU506" s="14"/>
      <c r="BV506" s="14"/>
      <c r="BW506" s="14"/>
      <c r="BX506" s="14"/>
      <c r="BY506" s="14"/>
      <c r="BZ506" s="14"/>
      <c r="CA506" s="14"/>
      <c r="CB506" s="14"/>
      <c r="CC506" s="14"/>
      <c r="CD506" s="14"/>
    </row>
    <row r="507">
      <c r="A507" s="14"/>
      <c r="B507" s="14"/>
      <c r="C507" s="14"/>
      <c r="D507" s="303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330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  <c r="BS507" s="14"/>
      <c r="BT507" s="14"/>
      <c r="BU507" s="14"/>
      <c r="BV507" s="14"/>
      <c r="BW507" s="14"/>
      <c r="BX507" s="14"/>
      <c r="BY507" s="14"/>
      <c r="BZ507" s="14"/>
      <c r="CA507" s="14"/>
      <c r="CB507" s="14"/>
      <c r="CC507" s="14"/>
      <c r="CD507" s="14"/>
    </row>
    <row r="508">
      <c r="A508" s="14"/>
      <c r="B508" s="14"/>
      <c r="C508" s="14"/>
      <c r="D508" s="303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330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  <c r="BS508" s="14"/>
      <c r="BT508" s="14"/>
      <c r="BU508" s="14"/>
      <c r="BV508" s="14"/>
      <c r="BW508" s="14"/>
      <c r="BX508" s="14"/>
      <c r="BY508" s="14"/>
      <c r="BZ508" s="14"/>
      <c r="CA508" s="14"/>
      <c r="CB508" s="14"/>
      <c r="CC508" s="14"/>
      <c r="CD508" s="14"/>
    </row>
    <row r="509">
      <c r="A509" s="14"/>
      <c r="B509" s="14"/>
      <c r="C509" s="14"/>
      <c r="D509" s="303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330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  <c r="BS509" s="14"/>
      <c r="BT509" s="14"/>
      <c r="BU509" s="14"/>
      <c r="BV509" s="14"/>
      <c r="BW509" s="14"/>
      <c r="BX509" s="14"/>
      <c r="BY509" s="14"/>
      <c r="BZ509" s="14"/>
      <c r="CA509" s="14"/>
      <c r="CB509" s="14"/>
      <c r="CC509" s="14"/>
      <c r="CD509" s="14"/>
    </row>
    <row r="510">
      <c r="A510" s="14"/>
      <c r="B510" s="14"/>
      <c r="C510" s="14"/>
      <c r="D510" s="303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330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  <c r="BS510" s="14"/>
      <c r="BT510" s="14"/>
      <c r="BU510" s="14"/>
      <c r="BV510" s="14"/>
      <c r="BW510" s="14"/>
      <c r="BX510" s="14"/>
      <c r="BY510" s="14"/>
      <c r="BZ510" s="14"/>
      <c r="CA510" s="14"/>
      <c r="CB510" s="14"/>
      <c r="CC510" s="14"/>
      <c r="CD510" s="14"/>
    </row>
    <row r="511">
      <c r="A511" s="14"/>
      <c r="B511" s="14"/>
      <c r="C511" s="14"/>
      <c r="D511" s="303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330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  <c r="BS511" s="14"/>
      <c r="BT511" s="14"/>
      <c r="BU511" s="14"/>
      <c r="BV511" s="14"/>
      <c r="BW511" s="14"/>
      <c r="BX511" s="14"/>
      <c r="BY511" s="14"/>
      <c r="BZ511" s="14"/>
      <c r="CA511" s="14"/>
      <c r="CB511" s="14"/>
      <c r="CC511" s="14"/>
      <c r="CD511" s="14"/>
    </row>
    <row r="512">
      <c r="A512" s="14"/>
      <c r="B512" s="14"/>
      <c r="C512" s="14"/>
      <c r="D512" s="303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330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  <c r="BS512" s="14"/>
      <c r="BT512" s="14"/>
      <c r="BU512" s="14"/>
      <c r="BV512" s="14"/>
      <c r="BW512" s="14"/>
      <c r="BX512" s="14"/>
      <c r="BY512" s="14"/>
      <c r="BZ512" s="14"/>
      <c r="CA512" s="14"/>
      <c r="CB512" s="14"/>
      <c r="CC512" s="14"/>
      <c r="CD512" s="14"/>
    </row>
    <row r="513">
      <c r="A513" s="14"/>
      <c r="B513" s="14"/>
      <c r="C513" s="14"/>
      <c r="D513" s="303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330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  <c r="BS513" s="14"/>
      <c r="BT513" s="14"/>
      <c r="BU513" s="14"/>
      <c r="BV513" s="14"/>
      <c r="BW513" s="14"/>
      <c r="BX513" s="14"/>
      <c r="BY513" s="14"/>
      <c r="BZ513" s="14"/>
      <c r="CA513" s="14"/>
      <c r="CB513" s="14"/>
      <c r="CC513" s="14"/>
      <c r="CD513" s="14"/>
    </row>
    <row r="514">
      <c r="A514" s="14"/>
      <c r="B514" s="14"/>
      <c r="C514" s="14"/>
      <c r="D514" s="303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330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  <c r="BS514" s="14"/>
      <c r="BT514" s="14"/>
      <c r="BU514" s="14"/>
      <c r="BV514" s="14"/>
      <c r="BW514" s="14"/>
      <c r="BX514" s="14"/>
      <c r="BY514" s="14"/>
      <c r="BZ514" s="14"/>
      <c r="CA514" s="14"/>
      <c r="CB514" s="14"/>
      <c r="CC514" s="14"/>
      <c r="CD514" s="14"/>
    </row>
    <row r="515">
      <c r="A515" s="14"/>
      <c r="B515" s="14"/>
      <c r="C515" s="14"/>
      <c r="D515" s="303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330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  <c r="BS515" s="14"/>
      <c r="BT515" s="14"/>
      <c r="BU515" s="14"/>
      <c r="BV515" s="14"/>
      <c r="BW515" s="14"/>
      <c r="BX515" s="14"/>
      <c r="BY515" s="14"/>
      <c r="BZ515" s="14"/>
      <c r="CA515" s="14"/>
      <c r="CB515" s="14"/>
      <c r="CC515" s="14"/>
      <c r="CD515" s="14"/>
    </row>
    <row r="516">
      <c r="A516" s="14"/>
      <c r="B516" s="14"/>
      <c r="C516" s="14"/>
      <c r="D516" s="303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330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  <c r="BS516" s="14"/>
      <c r="BT516" s="14"/>
      <c r="BU516" s="14"/>
      <c r="BV516" s="14"/>
      <c r="BW516" s="14"/>
      <c r="BX516" s="14"/>
      <c r="BY516" s="14"/>
      <c r="BZ516" s="14"/>
      <c r="CA516" s="14"/>
      <c r="CB516" s="14"/>
      <c r="CC516" s="14"/>
      <c r="CD516" s="14"/>
    </row>
    <row r="517">
      <c r="A517" s="14"/>
      <c r="B517" s="14"/>
      <c r="C517" s="14"/>
      <c r="D517" s="303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330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  <c r="BS517" s="14"/>
      <c r="BT517" s="14"/>
      <c r="BU517" s="14"/>
      <c r="BV517" s="14"/>
      <c r="BW517" s="14"/>
      <c r="BX517" s="14"/>
      <c r="BY517" s="14"/>
      <c r="BZ517" s="14"/>
      <c r="CA517" s="14"/>
      <c r="CB517" s="14"/>
      <c r="CC517" s="14"/>
      <c r="CD517" s="14"/>
    </row>
    <row r="518">
      <c r="A518" s="14"/>
      <c r="B518" s="14"/>
      <c r="C518" s="14"/>
      <c r="D518" s="303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330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  <c r="BS518" s="14"/>
      <c r="BT518" s="14"/>
      <c r="BU518" s="14"/>
      <c r="BV518" s="14"/>
      <c r="BW518" s="14"/>
      <c r="BX518" s="14"/>
      <c r="BY518" s="14"/>
      <c r="BZ518" s="14"/>
      <c r="CA518" s="14"/>
      <c r="CB518" s="14"/>
      <c r="CC518" s="14"/>
      <c r="CD518" s="14"/>
    </row>
    <row r="519">
      <c r="A519" s="14"/>
      <c r="B519" s="14"/>
      <c r="C519" s="14"/>
      <c r="D519" s="303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330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  <c r="BS519" s="14"/>
      <c r="BT519" s="14"/>
      <c r="BU519" s="14"/>
      <c r="BV519" s="14"/>
      <c r="BW519" s="14"/>
      <c r="BX519" s="14"/>
      <c r="BY519" s="14"/>
      <c r="BZ519" s="14"/>
      <c r="CA519" s="14"/>
      <c r="CB519" s="14"/>
      <c r="CC519" s="14"/>
      <c r="CD519" s="14"/>
    </row>
    <row r="520">
      <c r="A520" s="14"/>
      <c r="B520" s="14"/>
      <c r="C520" s="14"/>
      <c r="D520" s="303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330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  <c r="BS520" s="14"/>
      <c r="BT520" s="14"/>
      <c r="BU520" s="14"/>
      <c r="BV520" s="14"/>
      <c r="BW520" s="14"/>
      <c r="BX520" s="14"/>
      <c r="BY520" s="14"/>
      <c r="BZ520" s="14"/>
      <c r="CA520" s="14"/>
      <c r="CB520" s="14"/>
      <c r="CC520" s="14"/>
      <c r="CD520" s="14"/>
    </row>
    <row r="521">
      <c r="A521" s="14"/>
      <c r="B521" s="14"/>
      <c r="C521" s="14"/>
      <c r="D521" s="303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330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  <c r="BS521" s="14"/>
      <c r="BT521" s="14"/>
      <c r="BU521" s="14"/>
      <c r="BV521" s="14"/>
      <c r="BW521" s="14"/>
      <c r="BX521" s="14"/>
      <c r="BY521" s="14"/>
      <c r="BZ521" s="14"/>
      <c r="CA521" s="14"/>
      <c r="CB521" s="14"/>
      <c r="CC521" s="14"/>
      <c r="CD521" s="14"/>
    </row>
    <row r="522">
      <c r="A522" s="14"/>
      <c r="B522" s="14"/>
      <c r="C522" s="14"/>
      <c r="D522" s="303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330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  <c r="BS522" s="14"/>
      <c r="BT522" s="14"/>
      <c r="BU522" s="14"/>
      <c r="BV522" s="14"/>
      <c r="BW522" s="14"/>
      <c r="BX522" s="14"/>
      <c r="BY522" s="14"/>
      <c r="BZ522" s="14"/>
      <c r="CA522" s="14"/>
      <c r="CB522" s="14"/>
      <c r="CC522" s="14"/>
      <c r="CD522" s="14"/>
    </row>
    <row r="523">
      <c r="A523" s="14"/>
      <c r="B523" s="14"/>
      <c r="C523" s="14"/>
      <c r="D523" s="303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330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  <c r="BS523" s="14"/>
      <c r="BT523" s="14"/>
      <c r="BU523" s="14"/>
      <c r="BV523" s="14"/>
      <c r="BW523" s="14"/>
      <c r="BX523" s="14"/>
      <c r="BY523" s="14"/>
      <c r="BZ523" s="14"/>
      <c r="CA523" s="14"/>
      <c r="CB523" s="14"/>
      <c r="CC523" s="14"/>
      <c r="CD523" s="14"/>
    </row>
    <row r="524">
      <c r="A524" s="14"/>
      <c r="B524" s="14"/>
      <c r="C524" s="14"/>
      <c r="D524" s="303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330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  <c r="BS524" s="14"/>
      <c r="BT524" s="14"/>
      <c r="BU524" s="14"/>
      <c r="BV524" s="14"/>
      <c r="BW524" s="14"/>
      <c r="BX524" s="14"/>
      <c r="BY524" s="14"/>
      <c r="BZ524" s="14"/>
      <c r="CA524" s="14"/>
      <c r="CB524" s="14"/>
      <c r="CC524" s="14"/>
      <c r="CD524" s="14"/>
    </row>
    <row r="525">
      <c r="A525" s="14"/>
      <c r="B525" s="14"/>
      <c r="C525" s="14"/>
      <c r="D525" s="303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330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  <c r="BS525" s="14"/>
      <c r="BT525" s="14"/>
      <c r="BU525" s="14"/>
      <c r="BV525" s="14"/>
      <c r="BW525" s="14"/>
      <c r="BX525" s="14"/>
      <c r="BY525" s="14"/>
      <c r="BZ525" s="14"/>
      <c r="CA525" s="14"/>
      <c r="CB525" s="14"/>
      <c r="CC525" s="14"/>
      <c r="CD525" s="14"/>
    </row>
    <row r="526">
      <c r="A526" s="14"/>
      <c r="B526" s="14"/>
      <c r="C526" s="14"/>
      <c r="D526" s="303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330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  <c r="BS526" s="14"/>
      <c r="BT526" s="14"/>
      <c r="BU526" s="14"/>
      <c r="BV526" s="14"/>
      <c r="BW526" s="14"/>
      <c r="BX526" s="14"/>
      <c r="BY526" s="14"/>
      <c r="BZ526" s="14"/>
      <c r="CA526" s="14"/>
      <c r="CB526" s="14"/>
      <c r="CC526" s="14"/>
      <c r="CD526" s="14"/>
    </row>
    <row r="527">
      <c r="A527" s="14"/>
      <c r="B527" s="14"/>
      <c r="C527" s="14"/>
      <c r="D527" s="303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330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  <c r="BS527" s="14"/>
      <c r="BT527" s="14"/>
      <c r="BU527" s="14"/>
      <c r="BV527" s="14"/>
      <c r="BW527" s="14"/>
      <c r="BX527" s="14"/>
      <c r="BY527" s="14"/>
      <c r="BZ527" s="14"/>
      <c r="CA527" s="14"/>
      <c r="CB527" s="14"/>
      <c r="CC527" s="14"/>
      <c r="CD527" s="14"/>
    </row>
    <row r="528">
      <c r="A528" s="14"/>
      <c r="B528" s="14"/>
      <c r="C528" s="14"/>
      <c r="D528" s="303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330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  <c r="BS528" s="14"/>
      <c r="BT528" s="14"/>
      <c r="BU528" s="14"/>
      <c r="BV528" s="14"/>
      <c r="BW528" s="14"/>
      <c r="BX528" s="14"/>
      <c r="BY528" s="14"/>
      <c r="BZ528" s="14"/>
      <c r="CA528" s="14"/>
      <c r="CB528" s="14"/>
      <c r="CC528" s="14"/>
      <c r="CD528" s="14"/>
    </row>
    <row r="529">
      <c r="A529" s="14"/>
      <c r="B529" s="14"/>
      <c r="C529" s="14"/>
      <c r="D529" s="303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330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  <c r="BS529" s="14"/>
      <c r="BT529" s="14"/>
      <c r="BU529" s="14"/>
      <c r="BV529" s="14"/>
      <c r="BW529" s="14"/>
      <c r="BX529" s="14"/>
      <c r="BY529" s="14"/>
      <c r="BZ529" s="14"/>
      <c r="CA529" s="14"/>
      <c r="CB529" s="14"/>
      <c r="CC529" s="14"/>
      <c r="CD529" s="14"/>
    </row>
    <row r="530">
      <c r="A530" s="14"/>
      <c r="B530" s="14"/>
      <c r="C530" s="14"/>
      <c r="D530" s="303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330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  <c r="BS530" s="14"/>
      <c r="BT530" s="14"/>
      <c r="BU530" s="14"/>
      <c r="BV530" s="14"/>
      <c r="BW530" s="14"/>
      <c r="BX530" s="14"/>
      <c r="BY530" s="14"/>
      <c r="BZ530" s="14"/>
      <c r="CA530" s="14"/>
      <c r="CB530" s="14"/>
      <c r="CC530" s="14"/>
      <c r="CD530" s="14"/>
    </row>
    <row r="531">
      <c r="A531" s="14"/>
      <c r="B531" s="14"/>
      <c r="C531" s="14"/>
      <c r="D531" s="303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330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  <c r="BS531" s="14"/>
      <c r="BT531" s="14"/>
      <c r="BU531" s="14"/>
      <c r="BV531" s="14"/>
      <c r="BW531" s="14"/>
      <c r="BX531" s="14"/>
      <c r="BY531" s="14"/>
      <c r="BZ531" s="14"/>
      <c r="CA531" s="14"/>
      <c r="CB531" s="14"/>
      <c r="CC531" s="14"/>
      <c r="CD531" s="14"/>
    </row>
    <row r="532">
      <c r="A532" s="14"/>
      <c r="B532" s="14"/>
      <c r="C532" s="14"/>
      <c r="D532" s="303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330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  <c r="BS532" s="14"/>
      <c r="BT532" s="14"/>
      <c r="BU532" s="14"/>
      <c r="BV532" s="14"/>
      <c r="BW532" s="14"/>
      <c r="BX532" s="14"/>
      <c r="BY532" s="14"/>
      <c r="BZ532" s="14"/>
      <c r="CA532" s="14"/>
      <c r="CB532" s="14"/>
      <c r="CC532" s="14"/>
      <c r="CD532" s="14"/>
    </row>
    <row r="533">
      <c r="A533" s="14"/>
      <c r="B533" s="14"/>
      <c r="C533" s="14"/>
      <c r="D533" s="303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330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  <c r="BS533" s="14"/>
      <c r="BT533" s="14"/>
      <c r="BU533" s="14"/>
      <c r="BV533" s="14"/>
      <c r="BW533" s="14"/>
      <c r="BX533" s="14"/>
      <c r="BY533" s="14"/>
      <c r="BZ533" s="14"/>
      <c r="CA533" s="14"/>
      <c r="CB533" s="14"/>
      <c r="CC533" s="14"/>
      <c r="CD533" s="14"/>
    </row>
    <row r="534">
      <c r="A534" s="14"/>
      <c r="B534" s="14"/>
      <c r="C534" s="14"/>
      <c r="D534" s="303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330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  <c r="BS534" s="14"/>
      <c r="BT534" s="14"/>
      <c r="BU534" s="14"/>
      <c r="BV534" s="14"/>
      <c r="BW534" s="14"/>
      <c r="BX534" s="14"/>
      <c r="BY534" s="14"/>
      <c r="BZ534" s="14"/>
      <c r="CA534" s="14"/>
      <c r="CB534" s="14"/>
      <c r="CC534" s="14"/>
      <c r="CD534" s="14"/>
    </row>
    <row r="535">
      <c r="A535" s="14"/>
      <c r="B535" s="14"/>
      <c r="C535" s="14"/>
      <c r="D535" s="303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330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  <c r="BS535" s="14"/>
      <c r="BT535" s="14"/>
      <c r="BU535" s="14"/>
      <c r="BV535" s="14"/>
      <c r="BW535" s="14"/>
      <c r="BX535" s="14"/>
      <c r="BY535" s="14"/>
      <c r="BZ535" s="14"/>
      <c r="CA535" s="14"/>
      <c r="CB535" s="14"/>
      <c r="CC535" s="14"/>
      <c r="CD535" s="14"/>
    </row>
    <row r="536">
      <c r="A536" s="14"/>
      <c r="B536" s="14"/>
      <c r="C536" s="14"/>
      <c r="D536" s="303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330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  <c r="BS536" s="14"/>
      <c r="BT536" s="14"/>
      <c r="BU536" s="14"/>
      <c r="BV536" s="14"/>
      <c r="BW536" s="14"/>
      <c r="BX536" s="14"/>
      <c r="BY536" s="14"/>
      <c r="BZ536" s="14"/>
      <c r="CA536" s="14"/>
      <c r="CB536" s="14"/>
      <c r="CC536" s="14"/>
      <c r="CD536" s="14"/>
    </row>
    <row r="537">
      <c r="A537" s="14"/>
      <c r="B537" s="14"/>
      <c r="C537" s="14"/>
      <c r="D537" s="303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330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  <c r="BS537" s="14"/>
      <c r="BT537" s="14"/>
      <c r="BU537" s="14"/>
      <c r="BV537" s="14"/>
      <c r="BW537" s="14"/>
      <c r="BX537" s="14"/>
      <c r="BY537" s="14"/>
      <c r="BZ537" s="14"/>
      <c r="CA537" s="14"/>
      <c r="CB537" s="14"/>
      <c r="CC537" s="14"/>
      <c r="CD537" s="14"/>
    </row>
    <row r="538">
      <c r="A538" s="14"/>
      <c r="B538" s="14"/>
      <c r="C538" s="14"/>
      <c r="D538" s="303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330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  <c r="BS538" s="14"/>
      <c r="BT538" s="14"/>
      <c r="BU538" s="14"/>
      <c r="BV538" s="14"/>
      <c r="BW538" s="14"/>
      <c r="BX538" s="14"/>
      <c r="BY538" s="14"/>
      <c r="BZ538" s="14"/>
      <c r="CA538" s="14"/>
      <c r="CB538" s="14"/>
      <c r="CC538" s="14"/>
      <c r="CD538" s="14"/>
    </row>
    <row r="539">
      <c r="A539" s="14"/>
      <c r="B539" s="14"/>
      <c r="C539" s="14"/>
      <c r="D539" s="303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330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  <c r="BS539" s="14"/>
      <c r="BT539" s="14"/>
      <c r="BU539" s="14"/>
      <c r="BV539" s="14"/>
      <c r="BW539" s="14"/>
      <c r="BX539" s="14"/>
      <c r="BY539" s="14"/>
      <c r="BZ539" s="14"/>
      <c r="CA539" s="14"/>
      <c r="CB539" s="14"/>
      <c r="CC539" s="14"/>
      <c r="CD539" s="14"/>
    </row>
    <row r="540">
      <c r="A540" s="14"/>
      <c r="B540" s="14"/>
      <c r="C540" s="14"/>
      <c r="D540" s="303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330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  <c r="BS540" s="14"/>
      <c r="BT540" s="14"/>
      <c r="BU540" s="14"/>
      <c r="BV540" s="14"/>
      <c r="BW540" s="14"/>
      <c r="BX540" s="14"/>
      <c r="BY540" s="14"/>
      <c r="BZ540" s="14"/>
      <c r="CA540" s="14"/>
      <c r="CB540" s="14"/>
      <c r="CC540" s="14"/>
      <c r="CD540" s="14"/>
    </row>
    <row r="541">
      <c r="A541" s="14"/>
      <c r="B541" s="14"/>
      <c r="C541" s="14"/>
      <c r="D541" s="303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330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  <c r="BS541" s="14"/>
      <c r="BT541" s="14"/>
      <c r="BU541" s="14"/>
      <c r="BV541" s="14"/>
      <c r="BW541" s="14"/>
      <c r="BX541" s="14"/>
      <c r="BY541" s="14"/>
      <c r="BZ541" s="14"/>
      <c r="CA541" s="14"/>
      <c r="CB541" s="14"/>
      <c r="CC541" s="14"/>
      <c r="CD541" s="14"/>
    </row>
    <row r="542">
      <c r="A542" s="14"/>
      <c r="B542" s="14"/>
      <c r="C542" s="14"/>
      <c r="D542" s="303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330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  <c r="BS542" s="14"/>
      <c r="BT542" s="14"/>
      <c r="BU542" s="14"/>
      <c r="BV542" s="14"/>
      <c r="BW542" s="14"/>
      <c r="BX542" s="14"/>
      <c r="BY542" s="14"/>
      <c r="BZ542" s="14"/>
      <c r="CA542" s="14"/>
      <c r="CB542" s="14"/>
      <c r="CC542" s="14"/>
      <c r="CD542" s="14"/>
    </row>
    <row r="543">
      <c r="A543" s="14"/>
      <c r="B543" s="14"/>
      <c r="C543" s="14"/>
      <c r="D543" s="303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330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  <c r="BS543" s="14"/>
      <c r="BT543" s="14"/>
      <c r="BU543" s="14"/>
      <c r="BV543" s="14"/>
      <c r="BW543" s="14"/>
      <c r="BX543" s="14"/>
      <c r="BY543" s="14"/>
      <c r="BZ543" s="14"/>
      <c r="CA543" s="14"/>
      <c r="CB543" s="14"/>
      <c r="CC543" s="14"/>
      <c r="CD543" s="14"/>
    </row>
    <row r="544">
      <c r="A544" s="14"/>
      <c r="B544" s="14"/>
      <c r="C544" s="14"/>
      <c r="D544" s="303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330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  <c r="BS544" s="14"/>
      <c r="BT544" s="14"/>
      <c r="BU544" s="14"/>
      <c r="BV544" s="14"/>
      <c r="BW544" s="14"/>
      <c r="BX544" s="14"/>
      <c r="BY544" s="14"/>
      <c r="BZ544" s="14"/>
      <c r="CA544" s="14"/>
      <c r="CB544" s="14"/>
      <c r="CC544" s="14"/>
      <c r="CD544" s="14"/>
    </row>
    <row r="545">
      <c r="A545" s="14"/>
      <c r="B545" s="14"/>
      <c r="C545" s="14"/>
      <c r="D545" s="303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330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  <c r="BS545" s="14"/>
      <c r="BT545" s="14"/>
      <c r="BU545" s="14"/>
      <c r="BV545" s="14"/>
      <c r="BW545" s="14"/>
      <c r="BX545" s="14"/>
      <c r="BY545" s="14"/>
      <c r="BZ545" s="14"/>
      <c r="CA545" s="14"/>
      <c r="CB545" s="14"/>
      <c r="CC545" s="14"/>
      <c r="CD545" s="14"/>
    </row>
    <row r="546">
      <c r="A546" s="14"/>
      <c r="B546" s="14"/>
      <c r="C546" s="14"/>
      <c r="D546" s="303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330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  <c r="BS546" s="14"/>
      <c r="BT546" s="14"/>
      <c r="BU546" s="14"/>
      <c r="BV546" s="14"/>
      <c r="BW546" s="14"/>
      <c r="BX546" s="14"/>
      <c r="BY546" s="14"/>
      <c r="BZ546" s="14"/>
      <c r="CA546" s="14"/>
      <c r="CB546" s="14"/>
      <c r="CC546" s="14"/>
      <c r="CD546" s="14"/>
    </row>
    <row r="547">
      <c r="A547" s="14"/>
      <c r="B547" s="14"/>
      <c r="C547" s="14"/>
      <c r="D547" s="303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330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  <c r="BS547" s="14"/>
      <c r="BT547" s="14"/>
      <c r="BU547" s="14"/>
      <c r="BV547" s="14"/>
      <c r="BW547" s="14"/>
      <c r="BX547" s="14"/>
      <c r="BY547" s="14"/>
      <c r="BZ547" s="14"/>
      <c r="CA547" s="14"/>
      <c r="CB547" s="14"/>
      <c r="CC547" s="14"/>
      <c r="CD547" s="14"/>
    </row>
    <row r="548">
      <c r="A548" s="14"/>
      <c r="B548" s="14"/>
      <c r="C548" s="14"/>
      <c r="D548" s="303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330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  <c r="BS548" s="14"/>
      <c r="BT548" s="14"/>
      <c r="BU548" s="14"/>
      <c r="BV548" s="14"/>
      <c r="BW548" s="14"/>
      <c r="BX548" s="14"/>
      <c r="BY548" s="14"/>
      <c r="BZ548" s="14"/>
      <c r="CA548" s="14"/>
      <c r="CB548" s="14"/>
      <c r="CC548" s="14"/>
      <c r="CD548" s="14"/>
    </row>
    <row r="549">
      <c r="A549" s="14"/>
      <c r="B549" s="14"/>
      <c r="C549" s="14"/>
      <c r="D549" s="303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330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  <c r="BS549" s="14"/>
      <c r="BT549" s="14"/>
      <c r="BU549" s="14"/>
      <c r="BV549" s="14"/>
      <c r="BW549" s="14"/>
      <c r="BX549" s="14"/>
      <c r="BY549" s="14"/>
      <c r="BZ549" s="14"/>
      <c r="CA549" s="14"/>
      <c r="CB549" s="14"/>
      <c r="CC549" s="14"/>
      <c r="CD549" s="14"/>
    </row>
    <row r="550">
      <c r="A550" s="14"/>
      <c r="B550" s="14"/>
      <c r="C550" s="14"/>
      <c r="D550" s="303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330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  <c r="BS550" s="14"/>
      <c r="BT550" s="14"/>
      <c r="BU550" s="14"/>
      <c r="BV550" s="14"/>
      <c r="BW550" s="14"/>
      <c r="BX550" s="14"/>
      <c r="BY550" s="14"/>
      <c r="BZ550" s="14"/>
      <c r="CA550" s="14"/>
      <c r="CB550" s="14"/>
      <c r="CC550" s="14"/>
      <c r="CD550" s="14"/>
    </row>
    <row r="551">
      <c r="A551" s="14"/>
      <c r="B551" s="14"/>
      <c r="C551" s="14"/>
      <c r="D551" s="303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330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  <c r="BS551" s="14"/>
      <c r="BT551" s="14"/>
      <c r="BU551" s="14"/>
      <c r="BV551" s="14"/>
      <c r="BW551" s="14"/>
      <c r="BX551" s="14"/>
      <c r="BY551" s="14"/>
      <c r="BZ551" s="14"/>
      <c r="CA551" s="14"/>
      <c r="CB551" s="14"/>
      <c r="CC551" s="14"/>
      <c r="CD551" s="14"/>
    </row>
    <row r="552">
      <c r="A552" s="14"/>
      <c r="B552" s="14"/>
      <c r="C552" s="14"/>
      <c r="D552" s="303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330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  <c r="BS552" s="14"/>
      <c r="BT552" s="14"/>
      <c r="BU552" s="14"/>
      <c r="BV552" s="14"/>
      <c r="BW552" s="14"/>
      <c r="BX552" s="14"/>
      <c r="BY552" s="14"/>
      <c r="BZ552" s="14"/>
      <c r="CA552" s="14"/>
      <c r="CB552" s="14"/>
      <c r="CC552" s="14"/>
      <c r="CD552" s="14"/>
    </row>
    <row r="553">
      <c r="A553" s="14"/>
      <c r="B553" s="14"/>
      <c r="C553" s="14"/>
      <c r="D553" s="303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330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  <c r="BS553" s="14"/>
      <c r="BT553" s="14"/>
      <c r="BU553" s="14"/>
      <c r="BV553" s="14"/>
      <c r="BW553" s="14"/>
      <c r="BX553" s="14"/>
      <c r="BY553" s="14"/>
      <c r="BZ553" s="14"/>
      <c r="CA553" s="14"/>
      <c r="CB553" s="14"/>
      <c r="CC553" s="14"/>
      <c r="CD553" s="14"/>
    </row>
    <row r="554">
      <c r="A554" s="14"/>
      <c r="B554" s="14"/>
      <c r="C554" s="14"/>
      <c r="D554" s="303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330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  <c r="BS554" s="14"/>
      <c r="BT554" s="14"/>
      <c r="BU554" s="14"/>
      <c r="BV554" s="14"/>
      <c r="BW554" s="14"/>
      <c r="BX554" s="14"/>
      <c r="BY554" s="14"/>
      <c r="BZ554" s="14"/>
      <c r="CA554" s="14"/>
      <c r="CB554" s="14"/>
      <c r="CC554" s="14"/>
      <c r="CD554" s="14"/>
    </row>
    <row r="555">
      <c r="A555" s="14"/>
      <c r="B555" s="14"/>
      <c r="C555" s="14"/>
      <c r="D555" s="303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330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  <c r="BS555" s="14"/>
      <c r="BT555" s="14"/>
      <c r="BU555" s="14"/>
      <c r="BV555" s="14"/>
      <c r="BW555" s="14"/>
      <c r="BX555" s="14"/>
      <c r="BY555" s="14"/>
      <c r="BZ555" s="14"/>
      <c r="CA555" s="14"/>
      <c r="CB555" s="14"/>
      <c r="CC555" s="14"/>
      <c r="CD555" s="14"/>
    </row>
    <row r="556">
      <c r="A556" s="14"/>
      <c r="B556" s="14"/>
      <c r="C556" s="14"/>
      <c r="D556" s="303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330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  <c r="BS556" s="14"/>
      <c r="BT556" s="14"/>
      <c r="BU556" s="14"/>
      <c r="BV556" s="14"/>
      <c r="BW556" s="14"/>
      <c r="BX556" s="14"/>
      <c r="BY556" s="14"/>
      <c r="BZ556" s="14"/>
      <c r="CA556" s="14"/>
      <c r="CB556" s="14"/>
      <c r="CC556" s="14"/>
      <c r="CD556" s="14"/>
    </row>
    <row r="557">
      <c r="A557" s="14"/>
      <c r="B557" s="14"/>
      <c r="C557" s="14"/>
      <c r="D557" s="303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330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  <c r="BS557" s="14"/>
      <c r="BT557" s="14"/>
      <c r="BU557" s="14"/>
      <c r="BV557" s="14"/>
      <c r="BW557" s="14"/>
      <c r="BX557" s="14"/>
      <c r="BY557" s="14"/>
      <c r="BZ557" s="14"/>
      <c r="CA557" s="14"/>
      <c r="CB557" s="14"/>
      <c r="CC557" s="14"/>
      <c r="CD557" s="14"/>
    </row>
    <row r="558">
      <c r="A558" s="14"/>
      <c r="B558" s="14"/>
      <c r="C558" s="14"/>
      <c r="D558" s="303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330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  <c r="BS558" s="14"/>
      <c r="BT558" s="14"/>
      <c r="BU558" s="14"/>
      <c r="BV558" s="14"/>
      <c r="BW558" s="14"/>
      <c r="BX558" s="14"/>
      <c r="BY558" s="14"/>
      <c r="BZ558" s="14"/>
      <c r="CA558" s="14"/>
      <c r="CB558" s="14"/>
      <c r="CC558" s="14"/>
      <c r="CD558" s="14"/>
    </row>
    <row r="559">
      <c r="A559" s="14"/>
      <c r="B559" s="14"/>
      <c r="C559" s="14"/>
      <c r="D559" s="303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330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  <c r="BS559" s="14"/>
      <c r="BT559" s="14"/>
      <c r="BU559" s="14"/>
      <c r="BV559" s="14"/>
      <c r="BW559" s="14"/>
      <c r="BX559" s="14"/>
      <c r="BY559" s="14"/>
      <c r="BZ559" s="14"/>
      <c r="CA559" s="14"/>
      <c r="CB559" s="14"/>
      <c r="CC559" s="14"/>
      <c r="CD559" s="14"/>
    </row>
    <row r="560">
      <c r="A560" s="14"/>
      <c r="B560" s="14"/>
      <c r="C560" s="14"/>
      <c r="D560" s="303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330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  <c r="BS560" s="14"/>
      <c r="BT560" s="14"/>
      <c r="BU560" s="14"/>
      <c r="BV560" s="14"/>
      <c r="BW560" s="14"/>
      <c r="BX560" s="14"/>
      <c r="BY560" s="14"/>
      <c r="BZ560" s="14"/>
      <c r="CA560" s="14"/>
      <c r="CB560" s="14"/>
      <c r="CC560" s="14"/>
      <c r="CD560" s="14"/>
    </row>
    <row r="561">
      <c r="A561" s="14"/>
      <c r="B561" s="14"/>
      <c r="C561" s="14"/>
      <c r="D561" s="303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330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  <c r="BS561" s="14"/>
      <c r="BT561" s="14"/>
      <c r="BU561" s="14"/>
      <c r="BV561" s="14"/>
      <c r="BW561" s="14"/>
      <c r="BX561" s="14"/>
      <c r="BY561" s="14"/>
      <c r="BZ561" s="14"/>
      <c r="CA561" s="14"/>
      <c r="CB561" s="14"/>
      <c r="CC561" s="14"/>
      <c r="CD561" s="14"/>
    </row>
    <row r="562">
      <c r="A562" s="14"/>
      <c r="B562" s="14"/>
      <c r="C562" s="14"/>
      <c r="D562" s="303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330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  <c r="BS562" s="14"/>
      <c r="BT562" s="14"/>
      <c r="BU562" s="14"/>
      <c r="BV562" s="14"/>
      <c r="BW562" s="14"/>
      <c r="BX562" s="14"/>
      <c r="BY562" s="14"/>
      <c r="BZ562" s="14"/>
      <c r="CA562" s="14"/>
      <c r="CB562" s="14"/>
      <c r="CC562" s="14"/>
      <c r="CD562" s="14"/>
    </row>
    <row r="563">
      <c r="A563" s="14"/>
      <c r="B563" s="14"/>
      <c r="C563" s="14"/>
      <c r="D563" s="303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330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  <c r="BS563" s="14"/>
      <c r="BT563" s="14"/>
      <c r="BU563" s="14"/>
      <c r="BV563" s="14"/>
      <c r="BW563" s="14"/>
      <c r="BX563" s="14"/>
      <c r="BY563" s="14"/>
      <c r="BZ563" s="14"/>
      <c r="CA563" s="14"/>
      <c r="CB563" s="14"/>
      <c r="CC563" s="14"/>
      <c r="CD563" s="14"/>
    </row>
    <row r="564">
      <c r="A564" s="14"/>
      <c r="B564" s="14"/>
      <c r="C564" s="14"/>
      <c r="D564" s="303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330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  <c r="BS564" s="14"/>
      <c r="BT564" s="14"/>
      <c r="BU564" s="14"/>
      <c r="BV564" s="14"/>
      <c r="BW564" s="14"/>
      <c r="BX564" s="14"/>
      <c r="BY564" s="14"/>
      <c r="BZ564" s="14"/>
      <c r="CA564" s="14"/>
      <c r="CB564" s="14"/>
      <c r="CC564" s="14"/>
      <c r="CD564" s="14"/>
    </row>
    <row r="565">
      <c r="A565" s="14"/>
      <c r="B565" s="14"/>
      <c r="C565" s="14"/>
      <c r="D565" s="303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330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  <c r="BS565" s="14"/>
      <c r="BT565" s="14"/>
      <c r="BU565" s="14"/>
      <c r="BV565" s="14"/>
      <c r="BW565" s="14"/>
      <c r="BX565" s="14"/>
      <c r="BY565" s="14"/>
      <c r="BZ565" s="14"/>
      <c r="CA565" s="14"/>
      <c r="CB565" s="14"/>
      <c r="CC565" s="14"/>
      <c r="CD565" s="14"/>
    </row>
    <row r="566">
      <c r="A566" s="14"/>
      <c r="B566" s="14"/>
      <c r="C566" s="14"/>
      <c r="D566" s="303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330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  <c r="BS566" s="14"/>
      <c r="BT566" s="14"/>
      <c r="BU566" s="14"/>
      <c r="BV566" s="14"/>
      <c r="BW566" s="14"/>
      <c r="BX566" s="14"/>
      <c r="BY566" s="14"/>
      <c r="BZ566" s="14"/>
      <c r="CA566" s="14"/>
      <c r="CB566" s="14"/>
      <c r="CC566" s="14"/>
      <c r="CD566" s="14"/>
    </row>
    <row r="567">
      <c r="A567" s="14"/>
      <c r="B567" s="14"/>
      <c r="C567" s="14"/>
      <c r="D567" s="303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330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  <c r="BS567" s="14"/>
      <c r="BT567" s="14"/>
      <c r="BU567" s="14"/>
      <c r="BV567" s="14"/>
      <c r="BW567" s="14"/>
      <c r="BX567" s="14"/>
      <c r="BY567" s="14"/>
      <c r="BZ567" s="14"/>
      <c r="CA567" s="14"/>
      <c r="CB567" s="14"/>
      <c r="CC567" s="14"/>
      <c r="CD567" s="14"/>
    </row>
    <row r="568">
      <c r="A568" s="14"/>
      <c r="B568" s="14"/>
      <c r="C568" s="14"/>
      <c r="D568" s="303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330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  <c r="BS568" s="14"/>
      <c r="BT568" s="14"/>
      <c r="BU568" s="14"/>
      <c r="BV568" s="14"/>
      <c r="BW568" s="14"/>
      <c r="BX568" s="14"/>
      <c r="BY568" s="14"/>
      <c r="BZ568" s="14"/>
      <c r="CA568" s="14"/>
      <c r="CB568" s="14"/>
      <c r="CC568" s="14"/>
      <c r="CD568" s="14"/>
    </row>
    <row r="569">
      <c r="A569" s="14"/>
      <c r="B569" s="14"/>
      <c r="C569" s="14"/>
      <c r="D569" s="303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330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  <c r="BS569" s="14"/>
      <c r="BT569" s="14"/>
      <c r="BU569" s="14"/>
      <c r="BV569" s="14"/>
      <c r="BW569" s="14"/>
      <c r="BX569" s="14"/>
      <c r="BY569" s="14"/>
      <c r="BZ569" s="14"/>
      <c r="CA569" s="14"/>
      <c r="CB569" s="14"/>
      <c r="CC569" s="14"/>
      <c r="CD569" s="14"/>
    </row>
    <row r="570">
      <c r="A570" s="14"/>
      <c r="B570" s="14"/>
      <c r="C570" s="14"/>
      <c r="D570" s="303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330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  <c r="BS570" s="14"/>
      <c r="BT570" s="14"/>
      <c r="BU570" s="14"/>
      <c r="BV570" s="14"/>
      <c r="BW570" s="14"/>
      <c r="BX570" s="14"/>
      <c r="BY570" s="14"/>
      <c r="BZ570" s="14"/>
      <c r="CA570" s="14"/>
      <c r="CB570" s="14"/>
      <c r="CC570" s="14"/>
      <c r="CD570" s="14"/>
    </row>
    <row r="571">
      <c r="A571" s="14"/>
      <c r="B571" s="14"/>
      <c r="C571" s="14"/>
      <c r="D571" s="303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330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  <c r="BS571" s="14"/>
      <c r="BT571" s="14"/>
      <c r="BU571" s="14"/>
      <c r="BV571" s="14"/>
      <c r="BW571" s="14"/>
      <c r="BX571" s="14"/>
      <c r="BY571" s="14"/>
      <c r="BZ571" s="14"/>
      <c r="CA571" s="14"/>
      <c r="CB571" s="14"/>
      <c r="CC571" s="14"/>
      <c r="CD571" s="14"/>
    </row>
    <row r="572">
      <c r="A572" s="14"/>
      <c r="B572" s="14"/>
      <c r="C572" s="14"/>
      <c r="D572" s="303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330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  <c r="BS572" s="14"/>
      <c r="BT572" s="14"/>
      <c r="BU572" s="14"/>
      <c r="BV572" s="14"/>
      <c r="BW572" s="14"/>
      <c r="BX572" s="14"/>
      <c r="BY572" s="14"/>
      <c r="BZ572" s="14"/>
      <c r="CA572" s="14"/>
      <c r="CB572" s="14"/>
      <c r="CC572" s="14"/>
      <c r="CD572" s="14"/>
    </row>
    <row r="573">
      <c r="A573" s="14"/>
      <c r="B573" s="14"/>
      <c r="C573" s="14"/>
      <c r="D573" s="303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330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  <c r="BS573" s="14"/>
      <c r="BT573" s="14"/>
      <c r="BU573" s="14"/>
      <c r="BV573" s="14"/>
      <c r="BW573" s="14"/>
      <c r="BX573" s="14"/>
      <c r="BY573" s="14"/>
      <c r="BZ573" s="14"/>
      <c r="CA573" s="14"/>
      <c r="CB573" s="14"/>
      <c r="CC573" s="14"/>
      <c r="CD573" s="14"/>
    </row>
    <row r="574">
      <c r="A574" s="14"/>
      <c r="B574" s="14"/>
      <c r="C574" s="14"/>
      <c r="D574" s="303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330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  <c r="BS574" s="14"/>
      <c r="BT574" s="14"/>
      <c r="BU574" s="14"/>
      <c r="BV574" s="14"/>
      <c r="BW574" s="14"/>
      <c r="BX574" s="14"/>
      <c r="BY574" s="14"/>
      <c r="BZ574" s="14"/>
      <c r="CA574" s="14"/>
      <c r="CB574" s="14"/>
      <c r="CC574" s="14"/>
      <c r="CD574" s="14"/>
    </row>
    <row r="575">
      <c r="A575" s="14"/>
      <c r="B575" s="14"/>
      <c r="C575" s="14"/>
      <c r="D575" s="303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330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  <c r="BS575" s="14"/>
      <c r="BT575" s="14"/>
      <c r="BU575" s="14"/>
      <c r="BV575" s="14"/>
      <c r="BW575" s="14"/>
      <c r="BX575" s="14"/>
      <c r="BY575" s="14"/>
      <c r="BZ575" s="14"/>
      <c r="CA575" s="14"/>
      <c r="CB575" s="14"/>
      <c r="CC575" s="14"/>
      <c r="CD575" s="14"/>
    </row>
    <row r="576">
      <c r="A576" s="14"/>
      <c r="B576" s="14"/>
      <c r="C576" s="14"/>
      <c r="D576" s="303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330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  <c r="BS576" s="14"/>
      <c r="BT576" s="14"/>
      <c r="BU576" s="14"/>
      <c r="BV576" s="14"/>
      <c r="BW576" s="14"/>
      <c r="BX576" s="14"/>
      <c r="BY576" s="14"/>
      <c r="BZ576" s="14"/>
      <c r="CA576" s="14"/>
      <c r="CB576" s="14"/>
      <c r="CC576" s="14"/>
      <c r="CD576" s="14"/>
    </row>
    <row r="577">
      <c r="A577" s="14"/>
      <c r="B577" s="14"/>
      <c r="C577" s="14"/>
      <c r="D577" s="303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330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  <c r="BS577" s="14"/>
      <c r="BT577" s="14"/>
      <c r="BU577" s="14"/>
      <c r="BV577" s="14"/>
      <c r="BW577" s="14"/>
      <c r="BX577" s="14"/>
      <c r="BY577" s="14"/>
      <c r="BZ577" s="14"/>
      <c r="CA577" s="14"/>
      <c r="CB577" s="14"/>
      <c r="CC577" s="14"/>
      <c r="CD577" s="14"/>
    </row>
    <row r="578">
      <c r="A578" s="14"/>
      <c r="B578" s="14"/>
      <c r="C578" s="14"/>
      <c r="D578" s="303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330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  <c r="BS578" s="14"/>
      <c r="BT578" s="14"/>
      <c r="BU578" s="14"/>
      <c r="BV578" s="14"/>
      <c r="BW578" s="14"/>
      <c r="BX578" s="14"/>
      <c r="BY578" s="14"/>
      <c r="BZ578" s="14"/>
      <c r="CA578" s="14"/>
      <c r="CB578" s="14"/>
      <c r="CC578" s="14"/>
      <c r="CD578" s="14"/>
    </row>
    <row r="579">
      <c r="A579" s="14"/>
      <c r="B579" s="14"/>
      <c r="C579" s="14"/>
      <c r="D579" s="303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330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  <c r="BS579" s="14"/>
      <c r="BT579" s="14"/>
      <c r="BU579" s="14"/>
      <c r="BV579" s="14"/>
      <c r="BW579" s="14"/>
      <c r="BX579" s="14"/>
      <c r="BY579" s="14"/>
      <c r="BZ579" s="14"/>
      <c r="CA579" s="14"/>
      <c r="CB579" s="14"/>
      <c r="CC579" s="14"/>
      <c r="CD579" s="14"/>
    </row>
    <row r="580">
      <c r="A580" s="14"/>
      <c r="B580" s="14"/>
      <c r="C580" s="14"/>
      <c r="D580" s="303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330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  <c r="BS580" s="14"/>
      <c r="BT580" s="14"/>
      <c r="BU580" s="14"/>
      <c r="BV580" s="14"/>
      <c r="BW580" s="14"/>
      <c r="BX580" s="14"/>
      <c r="BY580" s="14"/>
      <c r="BZ580" s="14"/>
      <c r="CA580" s="14"/>
      <c r="CB580" s="14"/>
      <c r="CC580" s="14"/>
      <c r="CD580" s="14"/>
    </row>
    <row r="581">
      <c r="A581" s="14"/>
      <c r="B581" s="14"/>
      <c r="C581" s="14"/>
      <c r="D581" s="303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330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  <c r="BS581" s="14"/>
      <c r="BT581" s="14"/>
      <c r="BU581" s="14"/>
      <c r="BV581" s="14"/>
      <c r="BW581" s="14"/>
      <c r="BX581" s="14"/>
      <c r="BY581" s="14"/>
      <c r="BZ581" s="14"/>
      <c r="CA581" s="14"/>
      <c r="CB581" s="14"/>
      <c r="CC581" s="14"/>
      <c r="CD581" s="14"/>
    </row>
    <row r="582">
      <c r="A582" s="14"/>
      <c r="B582" s="14"/>
      <c r="C582" s="14"/>
      <c r="D582" s="303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330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  <c r="BS582" s="14"/>
      <c r="BT582" s="14"/>
      <c r="BU582" s="14"/>
      <c r="BV582" s="14"/>
      <c r="BW582" s="14"/>
      <c r="BX582" s="14"/>
      <c r="BY582" s="14"/>
      <c r="BZ582" s="14"/>
      <c r="CA582" s="14"/>
      <c r="CB582" s="14"/>
      <c r="CC582" s="14"/>
      <c r="CD582" s="14"/>
    </row>
    <row r="583">
      <c r="A583" s="14"/>
      <c r="B583" s="14"/>
      <c r="C583" s="14"/>
      <c r="D583" s="303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330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  <c r="BS583" s="14"/>
      <c r="BT583" s="14"/>
      <c r="BU583" s="14"/>
      <c r="BV583" s="14"/>
      <c r="BW583" s="14"/>
      <c r="BX583" s="14"/>
      <c r="BY583" s="14"/>
      <c r="BZ583" s="14"/>
      <c r="CA583" s="14"/>
      <c r="CB583" s="14"/>
      <c r="CC583" s="14"/>
      <c r="CD583" s="14"/>
    </row>
    <row r="584">
      <c r="A584" s="14"/>
      <c r="B584" s="14"/>
      <c r="C584" s="14"/>
      <c r="D584" s="303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330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  <c r="BS584" s="14"/>
      <c r="BT584" s="14"/>
      <c r="BU584" s="14"/>
      <c r="BV584" s="14"/>
      <c r="BW584" s="14"/>
      <c r="BX584" s="14"/>
      <c r="BY584" s="14"/>
      <c r="BZ584" s="14"/>
      <c r="CA584" s="14"/>
      <c r="CB584" s="14"/>
      <c r="CC584" s="14"/>
      <c r="CD584" s="14"/>
    </row>
    <row r="585">
      <c r="A585" s="14"/>
      <c r="B585" s="14"/>
      <c r="C585" s="14"/>
      <c r="D585" s="303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330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  <c r="BS585" s="14"/>
      <c r="BT585" s="14"/>
      <c r="BU585" s="14"/>
      <c r="BV585" s="14"/>
      <c r="BW585" s="14"/>
      <c r="BX585" s="14"/>
      <c r="BY585" s="14"/>
      <c r="BZ585" s="14"/>
      <c r="CA585" s="14"/>
      <c r="CB585" s="14"/>
      <c r="CC585" s="14"/>
      <c r="CD585" s="14"/>
    </row>
    <row r="586">
      <c r="A586" s="14"/>
      <c r="B586" s="14"/>
      <c r="C586" s="14"/>
      <c r="D586" s="303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330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  <c r="BS586" s="14"/>
      <c r="BT586" s="14"/>
      <c r="BU586" s="14"/>
      <c r="BV586" s="14"/>
      <c r="BW586" s="14"/>
      <c r="BX586" s="14"/>
      <c r="BY586" s="14"/>
      <c r="BZ586" s="14"/>
      <c r="CA586" s="14"/>
      <c r="CB586" s="14"/>
      <c r="CC586" s="14"/>
      <c r="CD586" s="14"/>
    </row>
    <row r="587">
      <c r="A587" s="14"/>
      <c r="B587" s="14"/>
      <c r="C587" s="14"/>
      <c r="D587" s="303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330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  <c r="BS587" s="14"/>
      <c r="BT587" s="14"/>
      <c r="BU587" s="14"/>
      <c r="BV587" s="14"/>
      <c r="BW587" s="14"/>
      <c r="BX587" s="14"/>
      <c r="BY587" s="14"/>
      <c r="BZ587" s="14"/>
      <c r="CA587" s="14"/>
      <c r="CB587" s="14"/>
      <c r="CC587" s="14"/>
      <c r="CD587" s="14"/>
    </row>
    <row r="588">
      <c r="A588" s="14"/>
      <c r="B588" s="14"/>
      <c r="C588" s="14"/>
      <c r="D588" s="303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330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  <c r="BS588" s="14"/>
      <c r="BT588" s="14"/>
      <c r="BU588" s="14"/>
      <c r="BV588" s="14"/>
      <c r="BW588" s="14"/>
      <c r="BX588" s="14"/>
      <c r="BY588" s="14"/>
      <c r="BZ588" s="14"/>
      <c r="CA588" s="14"/>
      <c r="CB588" s="14"/>
      <c r="CC588" s="14"/>
      <c r="CD588" s="14"/>
    </row>
    <row r="589">
      <c r="A589" s="14"/>
      <c r="B589" s="14"/>
      <c r="C589" s="14"/>
      <c r="D589" s="303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330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  <c r="BS589" s="14"/>
      <c r="BT589" s="14"/>
      <c r="BU589" s="14"/>
      <c r="BV589" s="14"/>
      <c r="BW589" s="14"/>
      <c r="BX589" s="14"/>
      <c r="BY589" s="14"/>
      <c r="BZ589" s="14"/>
      <c r="CA589" s="14"/>
      <c r="CB589" s="14"/>
      <c r="CC589" s="14"/>
      <c r="CD589" s="14"/>
    </row>
    <row r="590">
      <c r="A590" s="14"/>
      <c r="B590" s="14"/>
      <c r="C590" s="14"/>
      <c r="D590" s="303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330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  <c r="BS590" s="14"/>
      <c r="BT590" s="14"/>
      <c r="BU590" s="14"/>
      <c r="BV590" s="14"/>
      <c r="BW590" s="14"/>
      <c r="BX590" s="14"/>
      <c r="BY590" s="14"/>
      <c r="BZ590" s="14"/>
      <c r="CA590" s="14"/>
      <c r="CB590" s="14"/>
      <c r="CC590" s="14"/>
      <c r="CD590" s="14"/>
    </row>
    <row r="591">
      <c r="A591" s="14"/>
      <c r="B591" s="14"/>
      <c r="C591" s="14"/>
      <c r="D591" s="303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330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  <c r="BS591" s="14"/>
      <c r="BT591" s="14"/>
      <c r="BU591" s="14"/>
      <c r="BV591" s="14"/>
      <c r="BW591" s="14"/>
      <c r="BX591" s="14"/>
      <c r="BY591" s="14"/>
      <c r="BZ591" s="14"/>
      <c r="CA591" s="14"/>
      <c r="CB591" s="14"/>
      <c r="CC591" s="14"/>
      <c r="CD591" s="14"/>
    </row>
    <row r="592">
      <c r="A592" s="14"/>
      <c r="B592" s="14"/>
      <c r="C592" s="14"/>
      <c r="D592" s="303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330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  <c r="BS592" s="14"/>
      <c r="BT592" s="14"/>
      <c r="BU592" s="14"/>
      <c r="BV592" s="14"/>
      <c r="BW592" s="14"/>
      <c r="BX592" s="14"/>
      <c r="BY592" s="14"/>
      <c r="BZ592" s="14"/>
      <c r="CA592" s="14"/>
      <c r="CB592" s="14"/>
      <c r="CC592" s="14"/>
      <c r="CD592" s="14"/>
    </row>
    <row r="593">
      <c r="A593" s="14"/>
      <c r="B593" s="14"/>
      <c r="C593" s="14"/>
      <c r="D593" s="303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330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  <c r="BS593" s="14"/>
      <c r="BT593" s="14"/>
      <c r="BU593" s="14"/>
      <c r="BV593" s="14"/>
      <c r="BW593" s="14"/>
      <c r="BX593" s="14"/>
      <c r="BY593" s="14"/>
      <c r="BZ593" s="14"/>
      <c r="CA593" s="14"/>
      <c r="CB593" s="14"/>
      <c r="CC593" s="14"/>
      <c r="CD593" s="14"/>
    </row>
    <row r="594">
      <c r="A594" s="14"/>
      <c r="B594" s="14"/>
      <c r="C594" s="14"/>
      <c r="D594" s="303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330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  <c r="BS594" s="14"/>
      <c r="BT594" s="14"/>
      <c r="BU594" s="14"/>
      <c r="BV594" s="14"/>
      <c r="BW594" s="14"/>
      <c r="BX594" s="14"/>
      <c r="BY594" s="14"/>
      <c r="BZ594" s="14"/>
      <c r="CA594" s="14"/>
      <c r="CB594" s="14"/>
      <c r="CC594" s="14"/>
      <c r="CD594" s="14"/>
    </row>
    <row r="595">
      <c r="A595" s="14"/>
      <c r="B595" s="14"/>
      <c r="C595" s="14"/>
      <c r="D595" s="303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330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  <c r="BS595" s="14"/>
      <c r="BT595" s="14"/>
      <c r="BU595" s="14"/>
      <c r="BV595" s="14"/>
      <c r="BW595" s="14"/>
      <c r="BX595" s="14"/>
      <c r="BY595" s="14"/>
      <c r="BZ595" s="14"/>
      <c r="CA595" s="14"/>
      <c r="CB595" s="14"/>
      <c r="CC595" s="14"/>
      <c r="CD595" s="14"/>
    </row>
    <row r="596">
      <c r="A596" s="14"/>
      <c r="B596" s="14"/>
      <c r="C596" s="14"/>
      <c r="D596" s="303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330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  <c r="BS596" s="14"/>
      <c r="BT596" s="14"/>
      <c r="BU596" s="14"/>
      <c r="BV596" s="14"/>
      <c r="BW596" s="14"/>
      <c r="BX596" s="14"/>
      <c r="BY596" s="14"/>
      <c r="BZ596" s="14"/>
      <c r="CA596" s="14"/>
      <c r="CB596" s="14"/>
      <c r="CC596" s="14"/>
      <c r="CD596" s="14"/>
    </row>
    <row r="597">
      <c r="A597" s="14"/>
      <c r="B597" s="14"/>
      <c r="C597" s="14"/>
      <c r="D597" s="303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330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  <c r="BS597" s="14"/>
      <c r="BT597" s="14"/>
      <c r="BU597" s="14"/>
      <c r="BV597" s="14"/>
      <c r="BW597" s="14"/>
      <c r="BX597" s="14"/>
      <c r="BY597" s="14"/>
      <c r="BZ597" s="14"/>
      <c r="CA597" s="14"/>
      <c r="CB597" s="14"/>
      <c r="CC597" s="14"/>
      <c r="CD597" s="14"/>
    </row>
    <row r="598">
      <c r="A598" s="14"/>
      <c r="B598" s="14"/>
      <c r="C598" s="14"/>
      <c r="D598" s="303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330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  <c r="BS598" s="14"/>
      <c r="BT598" s="14"/>
      <c r="BU598" s="14"/>
      <c r="BV598" s="14"/>
      <c r="BW598" s="14"/>
      <c r="BX598" s="14"/>
      <c r="BY598" s="14"/>
      <c r="BZ598" s="14"/>
      <c r="CA598" s="14"/>
      <c r="CB598" s="14"/>
      <c r="CC598" s="14"/>
      <c r="CD598" s="14"/>
    </row>
    <row r="599">
      <c r="A599" s="14"/>
      <c r="B599" s="14"/>
      <c r="C599" s="14"/>
      <c r="D599" s="303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330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  <c r="BS599" s="14"/>
      <c r="BT599" s="14"/>
      <c r="BU599" s="14"/>
      <c r="BV599" s="14"/>
      <c r="BW599" s="14"/>
      <c r="BX599" s="14"/>
      <c r="BY599" s="14"/>
      <c r="BZ599" s="14"/>
      <c r="CA599" s="14"/>
      <c r="CB599" s="14"/>
      <c r="CC599" s="14"/>
      <c r="CD599" s="14"/>
    </row>
    <row r="600">
      <c r="A600" s="14"/>
      <c r="B600" s="14"/>
      <c r="C600" s="14"/>
      <c r="D600" s="303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330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  <c r="BS600" s="14"/>
      <c r="BT600" s="14"/>
      <c r="BU600" s="14"/>
      <c r="BV600" s="14"/>
      <c r="BW600" s="14"/>
      <c r="BX600" s="14"/>
      <c r="BY600" s="14"/>
      <c r="BZ600" s="14"/>
      <c r="CA600" s="14"/>
      <c r="CB600" s="14"/>
      <c r="CC600" s="14"/>
      <c r="CD600" s="14"/>
    </row>
    <row r="601">
      <c r="A601" s="14"/>
      <c r="B601" s="14"/>
      <c r="C601" s="14"/>
      <c r="D601" s="303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330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  <c r="BS601" s="14"/>
      <c r="BT601" s="14"/>
      <c r="BU601" s="14"/>
      <c r="BV601" s="14"/>
      <c r="BW601" s="14"/>
      <c r="BX601" s="14"/>
      <c r="BY601" s="14"/>
      <c r="BZ601" s="14"/>
      <c r="CA601" s="14"/>
      <c r="CB601" s="14"/>
      <c r="CC601" s="14"/>
      <c r="CD601" s="14"/>
    </row>
    <row r="602">
      <c r="A602" s="14"/>
      <c r="B602" s="14"/>
      <c r="C602" s="14"/>
      <c r="D602" s="303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330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  <c r="BS602" s="14"/>
      <c r="BT602" s="14"/>
      <c r="BU602" s="14"/>
      <c r="BV602" s="14"/>
      <c r="BW602" s="14"/>
      <c r="BX602" s="14"/>
      <c r="BY602" s="14"/>
      <c r="BZ602" s="14"/>
      <c r="CA602" s="14"/>
      <c r="CB602" s="14"/>
      <c r="CC602" s="14"/>
      <c r="CD602" s="14"/>
    </row>
    <row r="603">
      <c r="A603" s="14"/>
      <c r="B603" s="14"/>
      <c r="C603" s="14"/>
      <c r="D603" s="303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330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  <c r="BS603" s="14"/>
      <c r="BT603" s="14"/>
      <c r="BU603" s="14"/>
      <c r="BV603" s="14"/>
      <c r="BW603" s="14"/>
      <c r="BX603" s="14"/>
      <c r="BY603" s="14"/>
      <c r="BZ603" s="14"/>
      <c r="CA603" s="14"/>
      <c r="CB603" s="14"/>
      <c r="CC603" s="14"/>
      <c r="CD603" s="14"/>
    </row>
    <row r="604">
      <c r="A604" s="14"/>
      <c r="B604" s="14"/>
      <c r="C604" s="14"/>
      <c r="D604" s="303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330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  <c r="BS604" s="14"/>
      <c r="BT604" s="14"/>
      <c r="BU604" s="14"/>
      <c r="BV604" s="14"/>
      <c r="BW604" s="14"/>
      <c r="BX604" s="14"/>
      <c r="BY604" s="14"/>
      <c r="BZ604" s="14"/>
      <c r="CA604" s="14"/>
      <c r="CB604" s="14"/>
      <c r="CC604" s="14"/>
      <c r="CD604" s="14"/>
    </row>
    <row r="605">
      <c r="A605" s="14"/>
      <c r="B605" s="14"/>
      <c r="C605" s="14"/>
      <c r="D605" s="303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330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  <c r="BS605" s="14"/>
      <c r="BT605" s="14"/>
      <c r="BU605" s="14"/>
      <c r="BV605" s="14"/>
      <c r="BW605" s="14"/>
      <c r="BX605" s="14"/>
      <c r="BY605" s="14"/>
      <c r="BZ605" s="14"/>
      <c r="CA605" s="14"/>
      <c r="CB605" s="14"/>
      <c r="CC605" s="14"/>
      <c r="CD605" s="14"/>
    </row>
    <row r="606">
      <c r="A606" s="14"/>
      <c r="B606" s="14"/>
      <c r="C606" s="14"/>
      <c r="D606" s="303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330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  <c r="BS606" s="14"/>
      <c r="BT606" s="14"/>
      <c r="BU606" s="14"/>
      <c r="BV606" s="14"/>
      <c r="BW606" s="14"/>
      <c r="BX606" s="14"/>
      <c r="BY606" s="14"/>
      <c r="BZ606" s="14"/>
      <c r="CA606" s="14"/>
      <c r="CB606" s="14"/>
      <c r="CC606" s="14"/>
      <c r="CD606" s="14"/>
    </row>
    <row r="607">
      <c r="A607" s="14"/>
      <c r="B607" s="14"/>
      <c r="C607" s="14"/>
      <c r="D607" s="303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330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  <c r="BS607" s="14"/>
      <c r="BT607" s="14"/>
      <c r="BU607" s="14"/>
      <c r="BV607" s="14"/>
      <c r="BW607" s="14"/>
      <c r="BX607" s="14"/>
      <c r="BY607" s="14"/>
      <c r="BZ607" s="14"/>
      <c r="CA607" s="14"/>
      <c r="CB607" s="14"/>
      <c r="CC607" s="14"/>
      <c r="CD607" s="14"/>
    </row>
    <row r="608">
      <c r="A608" s="14"/>
      <c r="B608" s="14"/>
      <c r="C608" s="14"/>
      <c r="D608" s="303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330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  <c r="BS608" s="14"/>
      <c r="BT608" s="14"/>
      <c r="BU608" s="14"/>
      <c r="BV608" s="14"/>
      <c r="BW608" s="14"/>
      <c r="BX608" s="14"/>
      <c r="BY608" s="14"/>
      <c r="BZ608" s="14"/>
      <c r="CA608" s="14"/>
      <c r="CB608" s="14"/>
      <c r="CC608" s="14"/>
      <c r="CD608" s="14"/>
    </row>
    <row r="609">
      <c r="A609" s="14"/>
      <c r="B609" s="14"/>
      <c r="C609" s="14"/>
      <c r="D609" s="303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330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  <c r="BS609" s="14"/>
      <c r="BT609" s="14"/>
      <c r="BU609" s="14"/>
      <c r="BV609" s="14"/>
      <c r="BW609" s="14"/>
      <c r="BX609" s="14"/>
      <c r="BY609" s="14"/>
      <c r="BZ609" s="14"/>
      <c r="CA609" s="14"/>
      <c r="CB609" s="14"/>
      <c r="CC609" s="14"/>
      <c r="CD609" s="14"/>
    </row>
    <row r="610">
      <c r="A610" s="14"/>
      <c r="B610" s="14"/>
      <c r="C610" s="14"/>
      <c r="D610" s="303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330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  <c r="BS610" s="14"/>
      <c r="BT610" s="14"/>
      <c r="BU610" s="14"/>
      <c r="BV610" s="14"/>
      <c r="BW610" s="14"/>
      <c r="BX610" s="14"/>
      <c r="BY610" s="14"/>
      <c r="BZ610" s="14"/>
      <c r="CA610" s="14"/>
      <c r="CB610" s="14"/>
      <c r="CC610" s="14"/>
      <c r="CD610" s="14"/>
    </row>
    <row r="611">
      <c r="A611" s="14"/>
      <c r="B611" s="14"/>
      <c r="C611" s="14"/>
      <c r="D611" s="303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330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  <c r="BS611" s="14"/>
      <c r="BT611" s="14"/>
      <c r="BU611" s="14"/>
      <c r="BV611" s="14"/>
      <c r="BW611" s="14"/>
      <c r="BX611" s="14"/>
      <c r="BY611" s="14"/>
      <c r="BZ611" s="14"/>
      <c r="CA611" s="14"/>
      <c r="CB611" s="14"/>
      <c r="CC611" s="14"/>
      <c r="CD611" s="14"/>
    </row>
    <row r="612">
      <c r="A612" s="14"/>
      <c r="B612" s="14"/>
      <c r="C612" s="14"/>
      <c r="D612" s="303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330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  <c r="BS612" s="14"/>
      <c r="BT612" s="14"/>
      <c r="BU612" s="14"/>
      <c r="BV612" s="14"/>
      <c r="BW612" s="14"/>
      <c r="BX612" s="14"/>
      <c r="BY612" s="14"/>
      <c r="BZ612" s="14"/>
      <c r="CA612" s="14"/>
      <c r="CB612" s="14"/>
      <c r="CC612" s="14"/>
      <c r="CD612" s="14"/>
    </row>
    <row r="613">
      <c r="A613" s="14"/>
      <c r="B613" s="14"/>
      <c r="C613" s="14"/>
      <c r="D613" s="303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330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  <c r="BS613" s="14"/>
      <c r="BT613" s="14"/>
      <c r="BU613" s="14"/>
      <c r="BV613" s="14"/>
      <c r="BW613" s="14"/>
      <c r="BX613" s="14"/>
      <c r="BY613" s="14"/>
      <c r="BZ613" s="14"/>
      <c r="CA613" s="14"/>
      <c r="CB613" s="14"/>
      <c r="CC613" s="14"/>
      <c r="CD613" s="14"/>
    </row>
    <row r="614">
      <c r="A614" s="14"/>
      <c r="B614" s="14"/>
      <c r="C614" s="14"/>
      <c r="D614" s="303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330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  <c r="BS614" s="14"/>
      <c r="BT614" s="14"/>
      <c r="BU614" s="14"/>
      <c r="BV614" s="14"/>
      <c r="BW614" s="14"/>
      <c r="BX614" s="14"/>
      <c r="BY614" s="14"/>
      <c r="BZ614" s="14"/>
      <c r="CA614" s="14"/>
      <c r="CB614" s="14"/>
      <c r="CC614" s="14"/>
      <c r="CD614" s="14"/>
    </row>
    <row r="615">
      <c r="A615" s="14"/>
      <c r="B615" s="14"/>
      <c r="C615" s="14"/>
      <c r="D615" s="303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330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  <c r="BS615" s="14"/>
      <c r="BT615" s="14"/>
      <c r="BU615" s="14"/>
      <c r="BV615" s="14"/>
      <c r="BW615" s="14"/>
      <c r="BX615" s="14"/>
      <c r="BY615" s="14"/>
      <c r="BZ615" s="14"/>
      <c r="CA615" s="14"/>
      <c r="CB615" s="14"/>
      <c r="CC615" s="14"/>
      <c r="CD615" s="14"/>
    </row>
    <row r="616">
      <c r="A616" s="14"/>
      <c r="B616" s="14"/>
      <c r="C616" s="14"/>
      <c r="D616" s="303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330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  <c r="BS616" s="14"/>
      <c r="BT616" s="14"/>
      <c r="BU616" s="14"/>
      <c r="BV616" s="14"/>
      <c r="BW616" s="14"/>
      <c r="BX616" s="14"/>
      <c r="BY616" s="14"/>
      <c r="BZ616" s="14"/>
      <c r="CA616" s="14"/>
      <c r="CB616" s="14"/>
      <c r="CC616" s="14"/>
      <c r="CD616" s="14"/>
    </row>
    <row r="617">
      <c r="A617" s="14"/>
      <c r="B617" s="14"/>
      <c r="C617" s="14"/>
      <c r="D617" s="303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330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  <c r="BS617" s="14"/>
      <c r="BT617" s="14"/>
      <c r="BU617" s="14"/>
      <c r="BV617" s="14"/>
      <c r="BW617" s="14"/>
      <c r="BX617" s="14"/>
      <c r="BY617" s="14"/>
      <c r="BZ617" s="14"/>
      <c r="CA617" s="14"/>
      <c r="CB617" s="14"/>
      <c r="CC617" s="14"/>
      <c r="CD617" s="14"/>
    </row>
    <row r="618">
      <c r="A618" s="14"/>
      <c r="B618" s="14"/>
      <c r="C618" s="14"/>
      <c r="D618" s="303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330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  <c r="BS618" s="14"/>
      <c r="BT618" s="14"/>
      <c r="BU618" s="14"/>
      <c r="BV618" s="14"/>
      <c r="BW618" s="14"/>
      <c r="BX618" s="14"/>
      <c r="BY618" s="14"/>
      <c r="BZ618" s="14"/>
      <c r="CA618" s="14"/>
      <c r="CB618" s="14"/>
      <c r="CC618" s="14"/>
      <c r="CD618" s="14"/>
    </row>
    <row r="619">
      <c r="A619" s="14"/>
      <c r="B619" s="14"/>
      <c r="C619" s="14"/>
      <c r="D619" s="303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330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  <c r="BS619" s="14"/>
      <c r="BT619" s="14"/>
      <c r="BU619" s="14"/>
      <c r="BV619" s="14"/>
      <c r="BW619" s="14"/>
      <c r="BX619" s="14"/>
      <c r="BY619" s="14"/>
      <c r="BZ619" s="14"/>
      <c r="CA619" s="14"/>
      <c r="CB619" s="14"/>
      <c r="CC619" s="14"/>
      <c r="CD619" s="14"/>
    </row>
    <row r="620">
      <c r="A620" s="14"/>
      <c r="B620" s="14"/>
      <c r="C620" s="14"/>
      <c r="D620" s="303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330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  <c r="BS620" s="14"/>
      <c r="BT620" s="14"/>
      <c r="BU620" s="14"/>
      <c r="BV620" s="14"/>
      <c r="BW620" s="14"/>
      <c r="BX620" s="14"/>
      <c r="BY620" s="14"/>
      <c r="BZ620" s="14"/>
      <c r="CA620" s="14"/>
      <c r="CB620" s="14"/>
      <c r="CC620" s="14"/>
      <c r="CD620" s="14"/>
    </row>
    <row r="621">
      <c r="A621" s="14"/>
      <c r="B621" s="14"/>
      <c r="C621" s="14"/>
      <c r="D621" s="303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330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  <c r="BS621" s="14"/>
      <c r="BT621" s="14"/>
      <c r="BU621" s="14"/>
      <c r="BV621" s="14"/>
      <c r="BW621" s="14"/>
      <c r="BX621" s="14"/>
      <c r="BY621" s="14"/>
      <c r="BZ621" s="14"/>
      <c r="CA621" s="14"/>
      <c r="CB621" s="14"/>
      <c r="CC621" s="14"/>
      <c r="CD621" s="14"/>
    </row>
    <row r="622">
      <c r="A622" s="14"/>
      <c r="B622" s="14"/>
      <c r="C622" s="14"/>
      <c r="D622" s="303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330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  <c r="BS622" s="14"/>
      <c r="BT622" s="14"/>
      <c r="BU622" s="14"/>
      <c r="BV622" s="14"/>
      <c r="BW622" s="14"/>
      <c r="BX622" s="14"/>
      <c r="BY622" s="14"/>
      <c r="BZ622" s="14"/>
      <c r="CA622" s="14"/>
      <c r="CB622" s="14"/>
      <c r="CC622" s="14"/>
      <c r="CD622" s="14"/>
    </row>
    <row r="623">
      <c r="A623" s="14"/>
      <c r="B623" s="14"/>
      <c r="C623" s="14"/>
      <c r="D623" s="303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330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  <c r="BS623" s="14"/>
      <c r="BT623" s="14"/>
      <c r="BU623" s="14"/>
      <c r="BV623" s="14"/>
      <c r="BW623" s="14"/>
      <c r="BX623" s="14"/>
      <c r="BY623" s="14"/>
      <c r="BZ623" s="14"/>
      <c r="CA623" s="14"/>
      <c r="CB623" s="14"/>
      <c r="CC623" s="14"/>
      <c r="CD623" s="14"/>
    </row>
    <row r="624">
      <c r="A624" s="14"/>
      <c r="B624" s="14"/>
      <c r="C624" s="14"/>
      <c r="D624" s="303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330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  <c r="BS624" s="14"/>
      <c r="BT624" s="14"/>
      <c r="BU624" s="14"/>
      <c r="BV624" s="14"/>
      <c r="BW624" s="14"/>
      <c r="BX624" s="14"/>
      <c r="BY624" s="14"/>
      <c r="BZ624" s="14"/>
      <c r="CA624" s="14"/>
      <c r="CB624" s="14"/>
      <c r="CC624" s="14"/>
      <c r="CD624" s="14"/>
    </row>
    <row r="625">
      <c r="A625" s="14"/>
      <c r="B625" s="14"/>
      <c r="C625" s="14"/>
      <c r="D625" s="303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330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  <c r="BS625" s="14"/>
      <c r="BT625" s="14"/>
      <c r="BU625" s="14"/>
      <c r="BV625" s="14"/>
      <c r="BW625" s="14"/>
      <c r="BX625" s="14"/>
      <c r="BY625" s="14"/>
      <c r="BZ625" s="14"/>
      <c r="CA625" s="14"/>
      <c r="CB625" s="14"/>
      <c r="CC625" s="14"/>
      <c r="CD625" s="14"/>
    </row>
    <row r="626">
      <c r="A626" s="14"/>
      <c r="B626" s="14"/>
      <c r="C626" s="14"/>
      <c r="D626" s="303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330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  <c r="BS626" s="14"/>
      <c r="BT626" s="14"/>
      <c r="BU626" s="14"/>
      <c r="BV626" s="14"/>
      <c r="BW626" s="14"/>
      <c r="BX626" s="14"/>
      <c r="BY626" s="14"/>
      <c r="BZ626" s="14"/>
      <c r="CA626" s="14"/>
      <c r="CB626" s="14"/>
      <c r="CC626" s="14"/>
      <c r="CD626" s="14"/>
    </row>
    <row r="627">
      <c r="A627" s="14"/>
      <c r="B627" s="14"/>
      <c r="C627" s="14"/>
      <c r="D627" s="303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330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  <c r="BS627" s="14"/>
      <c r="BT627" s="14"/>
      <c r="BU627" s="14"/>
      <c r="BV627" s="14"/>
      <c r="BW627" s="14"/>
      <c r="BX627" s="14"/>
      <c r="BY627" s="14"/>
      <c r="BZ627" s="14"/>
      <c r="CA627" s="14"/>
      <c r="CB627" s="14"/>
      <c r="CC627" s="14"/>
      <c r="CD627" s="14"/>
    </row>
    <row r="628">
      <c r="A628" s="14"/>
      <c r="B628" s="14"/>
      <c r="C628" s="14"/>
      <c r="D628" s="303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330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  <c r="BS628" s="14"/>
      <c r="BT628" s="14"/>
      <c r="BU628" s="14"/>
      <c r="BV628" s="14"/>
      <c r="BW628" s="14"/>
      <c r="BX628" s="14"/>
      <c r="BY628" s="14"/>
      <c r="BZ628" s="14"/>
      <c r="CA628" s="14"/>
      <c r="CB628" s="14"/>
      <c r="CC628" s="14"/>
      <c r="CD628" s="14"/>
    </row>
    <row r="629">
      <c r="A629" s="14"/>
      <c r="B629" s="14"/>
      <c r="C629" s="14"/>
      <c r="D629" s="303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330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  <c r="BS629" s="14"/>
      <c r="BT629" s="14"/>
      <c r="BU629" s="14"/>
      <c r="BV629" s="14"/>
      <c r="BW629" s="14"/>
      <c r="BX629" s="14"/>
      <c r="BY629" s="14"/>
      <c r="BZ629" s="14"/>
      <c r="CA629" s="14"/>
      <c r="CB629" s="14"/>
      <c r="CC629" s="14"/>
      <c r="CD629" s="14"/>
    </row>
    <row r="630">
      <c r="A630" s="14"/>
      <c r="B630" s="14"/>
      <c r="C630" s="14"/>
      <c r="D630" s="303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330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  <c r="BS630" s="14"/>
      <c r="BT630" s="14"/>
      <c r="BU630" s="14"/>
      <c r="BV630" s="14"/>
      <c r="BW630" s="14"/>
      <c r="BX630" s="14"/>
      <c r="BY630" s="14"/>
      <c r="BZ630" s="14"/>
      <c r="CA630" s="14"/>
      <c r="CB630" s="14"/>
      <c r="CC630" s="14"/>
      <c r="CD630" s="14"/>
    </row>
    <row r="631">
      <c r="A631" s="14"/>
      <c r="B631" s="14"/>
      <c r="C631" s="14"/>
      <c r="D631" s="303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330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  <c r="BS631" s="14"/>
      <c r="BT631" s="14"/>
      <c r="BU631" s="14"/>
      <c r="BV631" s="14"/>
      <c r="BW631" s="14"/>
      <c r="BX631" s="14"/>
      <c r="BY631" s="14"/>
      <c r="BZ631" s="14"/>
      <c r="CA631" s="14"/>
      <c r="CB631" s="14"/>
      <c r="CC631" s="14"/>
      <c r="CD631" s="14"/>
    </row>
    <row r="632">
      <c r="A632" s="14"/>
      <c r="B632" s="14"/>
      <c r="C632" s="14"/>
      <c r="D632" s="303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330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  <c r="BS632" s="14"/>
      <c r="BT632" s="14"/>
      <c r="BU632" s="14"/>
      <c r="BV632" s="14"/>
      <c r="BW632" s="14"/>
      <c r="BX632" s="14"/>
      <c r="BY632" s="14"/>
      <c r="BZ632" s="14"/>
      <c r="CA632" s="14"/>
      <c r="CB632" s="14"/>
      <c r="CC632" s="14"/>
      <c r="CD632" s="14"/>
    </row>
    <row r="633">
      <c r="A633" s="14"/>
      <c r="B633" s="14"/>
      <c r="C633" s="14"/>
      <c r="D633" s="303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330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  <c r="BS633" s="14"/>
      <c r="BT633" s="14"/>
      <c r="BU633" s="14"/>
      <c r="BV633" s="14"/>
      <c r="BW633" s="14"/>
      <c r="BX633" s="14"/>
      <c r="BY633" s="14"/>
      <c r="BZ633" s="14"/>
      <c r="CA633" s="14"/>
      <c r="CB633" s="14"/>
      <c r="CC633" s="14"/>
      <c r="CD633" s="14"/>
    </row>
    <row r="634">
      <c r="A634" s="14"/>
      <c r="B634" s="14"/>
      <c r="C634" s="14"/>
      <c r="D634" s="303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330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  <c r="BS634" s="14"/>
      <c r="BT634" s="14"/>
      <c r="BU634" s="14"/>
      <c r="BV634" s="14"/>
      <c r="BW634" s="14"/>
      <c r="BX634" s="14"/>
      <c r="BY634" s="14"/>
      <c r="BZ634" s="14"/>
      <c r="CA634" s="14"/>
      <c r="CB634" s="14"/>
      <c r="CC634" s="14"/>
      <c r="CD634" s="14"/>
    </row>
    <row r="635">
      <c r="A635" s="14"/>
      <c r="B635" s="14"/>
      <c r="C635" s="14"/>
      <c r="D635" s="303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330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  <c r="BS635" s="14"/>
      <c r="BT635" s="14"/>
      <c r="BU635" s="14"/>
      <c r="BV635" s="14"/>
      <c r="BW635" s="14"/>
      <c r="BX635" s="14"/>
      <c r="BY635" s="14"/>
      <c r="BZ635" s="14"/>
      <c r="CA635" s="14"/>
      <c r="CB635" s="14"/>
      <c r="CC635" s="14"/>
      <c r="CD635" s="14"/>
    </row>
    <row r="636">
      <c r="A636" s="14"/>
      <c r="B636" s="14"/>
      <c r="C636" s="14"/>
      <c r="D636" s="303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330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  <c r="BS636" s="14"/>
      <c r="BT636" s="14"/>
      <c r="BU636" s="14"/>
      <c r="BV636" s="14"/>
      <c r="BW636" s="14"/>
      <c r="BX636" s="14"/>
      <c r="BY636" s="14"/>
      <c r="BZ636" s="14"/>
      <c r="CA636" s="14"/>
      <c r="CB636" s="14"/>
      <c r="CC636" s="14"/>
      <c r="CD636" s="14"/>
    </row>
    <row r="637">
      <c r="A637" s="14"/>
      <c r="B637" s="14"/>
      <c r="C637" s="14"/>
      <c r="D637" s="303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330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  <c r="BS637" s="14"/>
      <c r="BT637" s="14"/>
      <c r="BU637" s="14"/>
      <c r="BV637" s="14"/>
      <c r="BW637" s="14"/>
      <c r="BX637" s="14"/>
      <c r="BY637" s="14"/>
      <c r="BZ637" s="14"/>
      <c r="CA637" s="14"/>
      <c r="CB637" s="14"/>
      <c r="CC637" s="14"/>
      <c r="CD637" s="14"/>
    </row>
    <row r="638">
      <c r="A638" s="14"/>
      <c r="B638" s="14"/>
      <c r="C638" s="14"/>
      <c r="D638" s="303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330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  <c r="BS638" s="14"/>
      <c r="BT638" s="14"/>
      <c r="BU638" s="14"/>
      <c r="BV638" s="14"/>
      <c r="BW638" s="14"/>
      <c r="BX638" s="14"/>
      <c r="BY638" s="14"/>
      <c r="BZ638" s="14"/>
      <c r="CA638" s="14"/>
      <c r="CB638" s="14"/>
      <c r="CC638" s="14"/>
      <c r="CD638" s="14"/>
    </row>
    <row r="639">
      <c r="A639" s="14"/>
      <c r="B639" s="14"/>
      <c r="C639" s="14"/>
      <c r="D639" s="303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330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  <c r="BS639" s="14"/>
      <c r="BT639" s="14"/>
      <c r="BU639" s="14"/>
      <c r="BV639" s="14"/>
      <c r="BW639" s="14"/>
      <c r="BX639" s="14"/>
      <c r="BY639" s="14"/>
      <c r="BZ639" s="14"/>
      <c r="CA639" s="14"/>
      <c r="CB639" s="14"/>
      <c r="CC639" s="14"/>
      <c r="CD639" s="14"/>
    </row>
    <row r="640">
      <c r="A640" s="14"/>
      <c r="B640" s="14"/>
      <c r="C640" s="14"/>
      <c r="D640" s="303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330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  <c r="BS640" s="14"/>
      <c r="BT640" s="14"/>
      <c r="BU640" s="14"/>
      <c r="BV640" s="14"/>
      <c r="BW640" s="14"/>
      <c r="BX640" s="14"/>
      <c r="BY640" s="14"/>
      <c r="BZ640" s="14"/>
      <c r="CA640" s="14"/>
      <c r="CB640" s="14"/>
      <c r="CC640" s="14"/>
      <c r="CD640" s="14"/>
    </row>
    <row r="641">
      <c r="A641" s="14"/>
      <c r="B641" s="14"/>
      <c r="C641" s="14"/>
      <c r="D641" s="303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330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  <c r="BS641" s="14"/>
      <c r="BT641" s="14"/>
      <c r="BU641" s="14"/>
      <c r="BV641" s="14"/>
      <c r="BW641" s="14"/>
      <c r="BX641" s="14"/>
      <c r="BY641" s="14"/>
      <c r="BZ641" s="14"/>
      <c r="CA641" s="14"/>
      <c r="CB641" s="14"/>
      <c r="CC641" s="14"/>
      <c r="CD641" s="14"/>
    </row>
    <row r="642">
      <c r="A642" s="14"/>
      <c r="B642" s="14"/>
      <c r="C642" s="14"/>
      <c r="D642" s="303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330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  <c r="BS642" s="14"/>
      <c r="BT642" s="14"/>
      <c r="BU642" s="14"/>
      <c r="BV642" s="14"/>
      <c r="BW642" s="14"/>
      <c r="BX642" s="14"/>
      <c r="BY642" s="14"/>
      <c r="BZ642" s="14"/>
      <c r="CA642" s="14"/>
      <c r="CB642" s="14"/>
      <c r="CC642" s="14"/>
      <c r="CD642" s="14"/>
    </row>
    <row r="643">
      <c r="A643" s="14"/>
      <c r="B643" s="14"/>
      <c r="C643" s="14"/>
      <c r="D643" s="303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330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  <c r="BS643" s="14"/>
      <c r="BT643" s="14"/>
      <c r="BU643" s="14"/>
      <c r="BV643" s="14"/>
      <c r="BW643" s="14"/>
      <c r="BX643" s="14"/>
      <c r="BY643" s="14"/>
      <c r="BZ643" s="14"/>
      <c r="CA643" s="14"/>
      <c r="CB643" s="14"/>
      <c r="CC643" s="14"/>
      <c r="CD643" s="14"/>
    </row>
    <row r="644">
      <c r="A644" s="14"/>
      <c r="B644" s="14"/>
      <c r="C644" s="14"/>
      <c r="D644" s="303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330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  <c r="BS644" s="14"/>
      <c r="BT644" s="14"/>
      <c r="BU644" s="14"/>
      <c r="BV644" s="14"/>
      <c r="BW644" s="14"/>
      <c r="BX644" s="14"/>
      <c r="BY644" s="14"/>
      <c r="BZ644" s="14"/>
      <c r="CA644" s="14"/>
      <c r="CB644" s="14"/>
      <c r="CC644" s="14"/>
      <c r="CD644" s="14"/>
    </row>
    <row r="645">
      <c r="A645" s="14"/>
      <c r="B645" s="14"/>
      <c r="C645" s="14"/>
      <c r="D645" s="303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330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  <c r="BS645" s="14"/>
      <c r="BT645" s="14"/>
      <c r="BU645" s="14"/>
      <c r="BV645" s="14"/>
      <c r="BW645" s="14"/>
      <c r="BX645" s="14"/>
      <c r="BY645" s="14"/>
      <c r="BZ645" s="14"/>
      <c r="CA645" s="14"/>
      <c r="CB645" s="14"/>
      <c r="CC645" s="14"/>
      <c r="CD645" s="14"/>
    </row>
    <row r="646">
      <c r="A646" s="14"/>
      <c r="B646" s="14"/>
      <c r="C646" s="14"/>
      <c r="D646" s="303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330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  <c r="BS646" s="14"/>
      <c r="BT646" s="14"/>
      <c r="BU646" s="14"/>
      <c r="BV646" s="14"/>
      <c r="BW646" s="14"/>
      <c r="BX646" s="14"/>
      <c r="BY646" s="14"/>
      <c r="BZ646" s="14"/>
      <c r="CA646" s="14"/>
      <c r="CB646" s="14"/>
      <c r="CC646" s="14"/>
      <c r="CD646" s="14"/>
    </row>
    <row r="647">
      <c r="A647" s="14"/>
      <c r="B647" s="14"/>
      <c r="C647" s="14"/>
      <c r="D647" s="303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330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  <c r="BS647" s="14"/>
      <c r="BT647" s="14"/>
      <c r="BU647" s="14"/>
      <c r="BV647" s="14"/>
      <c r="BW647" s="14"/>
      <c r="BX647" s="14"/>
      <c r="BY647" s="14"/>
      <c r="BZ647" s="14"/>
      <c r="CA647" s="14"/>
      <c r="CB647" s="14"/>
      <c r="CC647" s="14"/>
      <c r="CD647" s="14"/>
    </row>
    <row r="648">
      <c r="A648" s="14"/>
      <c r="B648" s="14"/>
      <c r="C648" s="14"/>
      <c r="D648" s="303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330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  <c r="BS648" s="14"/>
      <c r="BT648" s="14"/>
      <c r="BU648" s="14"/>
      <c r="BV648" s="14"/>
      <c r="BW648" s="14"/>
      <c r="BX648" s="14"/>
      <c r="BY648" s="14"/>
      <c r="BZ648" s="14"/>
      <c r="CA648" s="14"/>
      <c r="CB648" s="14"/>
      <c r="CC648" s="14"/>
      <c r="CD648" s="14"/>
    </row>
    <row r="649">
      <c r="A649" s="14"/>
      <c r="B649" s="14"/>
      <c r="C649" s="14"/>
      <c r="D649" s="303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330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  <c r="BS649" s="14"/>
      <c r="BT649" s="14"/>
      <c r="BU649" s="14"/>
      <c r="BV649" s="14"/>
      <c r="BW649" s="14"/>
      <c r="BX649" s="14"/>
      <c r="BY649" s="14"/>
      <c r="BZ649" s="14"/>
      <c r="CA649" s="14"/>
      <c r="CB649" s="14"/>
      <c r="CC649" s="14"/>
      <c r="CD649" s="14"/>
    </row>
    <row r="650">
      <c r="A650" s="14"/>
      <c r="B650" s="14"/>
      <c r="C650" s="14"/>
      <c r="D650" s="303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330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  <c r="BS650" s="14"/>
      <c r="BT650" s="14"/>
      <c r="BU650" s="14"/>
      <c r="BV650" s="14"/>
      <c r="BW650" s="14"/>
      <c r="BX650" s="14"/>
      <c r="BY650" s="14"/>
      <c r="BZ650" s="14"/>
      <c r="CA650" s="14"/>
      <c r="CB650" s="14"/>
      <c r="CC650" s="14"/>
      <c r="CD650" s="14"/>
    </row>
    <row r="651">
      <c r="A651" s="14"/>
      <c r="B651" s="14"/>
      <c r="C651" s="14"/>
      <c r="D651" s="303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330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  <c r="BS651" s="14"/>
      <c r="BT651" s="14"/>
      <c r="BU651" s="14"/>
      <c r="BV651" s="14"/>
      <c r="BW651" s="14"/>
      <c r="BX651" s="14"/>
      <c r="BY651" s="14"/>
      <c r="BZ651" s="14"/>
      <c r="CA651" s="14"/>
      <c r="CB651" s="14"/>
      <c r="CC651" s="14"/>
      <c r="CD651" s="14"/>
    </row>
    <row r="652">
      <c r="A652" s="14"/>
      <c r="B652" s="14"/>
      <c r="C652" s="14"/>
      <c r="D652" s="303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330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  <c r="BS652" s="14"/>
      <c r="BT652" s="14"/>
      <c r="BU652" s="14"/>
      <c r="BV652" s="14"/>
      <c r="BW652" s="14"/>
      <c r="BX652" s="14"/>
      <c r="BY652" s="14"/>
      <c r="BZ652" s="14"/>
      <c r="CA652" s="14"/>
      <c r="CB652" s="14"/>
      <c r="CC652" s="14"/>
      <c r="CD652" s="14"/>
    </row>
    <row r="653">
      <c r="A653" s="14"/>
      <c r="B653" s="14"/>
      <c r="C653" s="14"/>
      <c r="D653" s="303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330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  <c r="BS653" s="14"/>
      <c r="BT653" s="14"/>
      <c r="BU653" s="14"/>
      <c r="BV653" s="14"/>
      <c r="BW653" s="14"/>
      <c r="BX653" s="14"/>
      <c r="BY653" s="14"/>
      <c r="BZ653" s="14"/>
      <c r="CA653" s="14"/>
      <c r="CB653" s="14"/>
      <c r="CC653" s="14"/>
      <c r="CD653" s="14"/>
    </row>
    <row r="654">
      <c r="A654" s="14"/>
      <c r="B654" s="14"/>
      <c r="C654" s="14"/>
      <c r="D654" s="303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330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  <c r="BS654" s="14"/>
      <c r="BT654" s="14"/>
      <c r="BU654" s="14"/>
      <c r="BV654" s="14"/>
      <c r="BW654" s="14"/>
      <c r="BX654" s="14"/>
      <c r="BY654" s="14"/>
      <c r="BZ654" s="14"/>
      <c r="CA654" s="14"/>
      <c r="CB654" s="14"/>
      <c r="CC654" s="14"/>
      <c r="CD654" s="14"/>
    </row>
    <row r="655">
      <c r="A655" s="14"/>
      <c r="B655" s="14"/>
      <c r="C655" s="14"/>
      <c r="D655" s="303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330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  <c r="BS655" s="14"/>
      <c r="BT655" s="14"/>
      <c r="BU655" s="14"/>
      <c r="BV655" s="14"/>
      <c r="BW655" s="14"/>
      <c r="BX655" s="14"/>
      <c r="BY655" s="14"/>
      <c r="BZ655" s="14"/>
      <c r="CA655" s="14"/>
      <c r="CB655" s="14"/>
      <c r="CC655" s="14"/>
      <c r="CD655" s="14"/>
    </row>
    <row r="656">
      <c r="A656" s="14"/>
      <c r="B656" s="14"/>
      <c r="C656" s="14"/>
      <c r="D656" s="303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330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  <c r="BS656" s="14"/>
      <c r="BT656" s="14"/>
      <c r="BU656" s="14"/>
      <c r="BV656" s="14"/>
      <c r="BW656" s="14"/>
      <c r="BX656" s="14"/>
      <c r="BY656" s="14"/>
      <c r="BZ656" s="14"/>
      <c r="CA656" s="14"/>
      <c r="CB656" s="14"/>
      <c r="CC656" s="14"/>
      <c r="CD656" s="14"/>
    </row>
    <row r="657">
      <c r="A657" s="14"/>
      <c r="B657" s="14"/>
      <c r="C657" s="14"/>
      <c r="D657" s="303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330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  <c r="BS657" s="14"/>
      <c r="BT657" s="14"/>
      <c r="BU657" s="14"/>
      <c r="BV657" s="14"/>
      <c r="BW657" s="14"/>
      <c r="BX657" s="14"/>
      <c r="BY657" s="14"/>
      <c r="BZ657" s="14"/>
      <c r="CA657" s="14"/>
      <c r="CB657" s="14"/>
      <c r="CC657" s="14"/>
      <c r="CD657" s="14"/>
    </row>
    <row r="658">
      <c r="A658" s="14"/>
      <c r="B658" s="14"/>
      <c r="C658" s="14"/>
      <c r="D658" s="303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330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  <c r="BS658" s="14"/>
      <c r="BT658" s="14"/>
      <c r="BU658" s="14"/>
      <c r="BV658" s="14"/>
      <c r="BW658" s="14"/>
      <c r="BX658" s="14"/>
      <c r="BY658" s="14"/>
      <c r="BZ658" s="14"/>
      <c r="CA658" s="14"/>
      <c r="CB658" s="14"/>
      <c r="CC658" s="14"/>
      <c r="CD658" s="14"/>
    </row>
    <row r="659">
      <c r="A659" s="14"/>
      <c r="B659" s="14"/>
      <c r="C659" s="14"/>
      <c r="D659" s="303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330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  <c r="BS659" s="14"/>
      <c r="BT659" s="14"/>
      <c r="BU659" s="14"/>
      <c r="BV659" s="14"/>
      <c r="BW659" s="14"/>
      <c r="BX659" s="14"/>
      <c r="BY659" s="14"/>
      <c r="BZ659" s="14"/>
      <c r="CA659" s="14"/>
      <c r="CB659" s="14"/>
      <c r="CC659" s="14"/>
      <c r="CD659" s="14"/>
    </row>
    <row r="660">
      <c r="A660" s="14"/>
      <c r="B660" s="14"/>
      <c r="C660" s="14"/>
      <c r="D660" s="303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330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  <c r="BS660" s="14"/>
      <c r="BT660" s="14"/>
      <c r="BU660" s="14"/>
      <c r="BV660" s="14"/>
      <c r="BW660" s="14"/>
      <c r="BX660" s="14"/>
      <c r="BY660" s="14"/>
      <c r="BZ660" s="14"/>
      <c r="CA660" s="14"/>
      <c r="CB660" s="14"/>
      <c r="CC660" s="14"/>
      <c r="CD660" s="14"/>
    </row>
    <row r="661">
      <c r="A661" s="14"/>
      <c r="B661" s="14"/>
      <c r="C661" s="14"/>
      <c r="D661" s="303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330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  <c r="BS661" s="14"/>
      <c r="BT661" s="14"/>
      <c r="BU661" s="14"/>
      <c r="BV661" s="14"/>
      <c r="BW661" s="14"/>
      <c r="BX661" s="14"/>
      <c r="BY661" s="14"/>
      <c r="BZ661" s="14"/>
      <c r="CA661" s="14"/>
      <c r="CB661" s="14"/>
      <c r="CC661" s="14"/>
      <c r="CD661" s="14"/>
    </row>
    <row r="662">
      <c r="A662" s="14"/>
      <c r="B662" s="14"/>
      <c r="C662" s="14"/>
      <c r="D662" s="303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330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  <c r="BS662" s="14"/>
      <c r="BT662" s="14"/>
      <c r="BU662" s="14"/>
      <c r="BV662" s="14"/>
      <c r="BW662" s="14"/>
      <c r="BX662" s="14"/>
      <c r="BY662" s="14"/>
      <c r="BZ662" s="14"/>
      <c r="CA662" s="14"/>
      <c r="CB662" s="14"/>
      <c r="CC662" s="14"/>
      <c r="CD662" s="14"/>
    </row>
    <row r="663">
      <c r="A663" s="14"/>
      <c r="B663" s="14"/>
      <c r="C663" s="14"/>
      <c r="D663" s="303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330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  <c r="BS663" s="14"/>
      <c r="BT663" s="14"/>
      <c r="BU663" s="14"/>
      <c r="BV663" s="14"/>
      <c r="BW663" s="14"/>
      <c r="BX663" s="14"/>
      <c r="BY663" s="14"/>
      <c r="BZ663" s="14"/>
      <c r="CA663" s="14"/>
      <c r="CB663" s="14"/>
      <c r="CC663" s="14"/>
      <c r="CD663" s="14"/>
    </row>
    <row r="664">
      <c r="A664" s="14"/>
      <c r="B664" s="14"/>
      <c r="C664" s="14"/>
      <c r="D664" s="303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330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  <c r="BS664" s="14"/>
      <c r="BT664" s="14"/>
      <c r="BU664" s="14"/>
      <c r="BV664" s="14"/>
      <c r="BW664" s="14"/>
      <c r="BX664" s="14"/>
      <c r="BY664" s="14"/>
      <c r="BZ664" s="14"/>
      <c r="CA664" s="14"/>
      <c r="CB664" s="14"/>
      <c r="CC664" s="14"/>
      <c r="CD664" s="14"/>
    </row>
    <row r="665">
      <c r="A665" s="14"/>
      <c r="B665" s="14"/>
      <c r="C665" s="14"/>
      <c r="D665" s="303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330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  <c r="BS665" s="14"/>
      <c r="BT665" s="14"/>
      <c r="BU665" s="14"/>
      <c r="BV665" s="14"/>
      <c r="BW665" s="14"/>
      <c r="BX665" s="14"/>
      <c r="BY665" s="14"/>
      <c r="BZ665" s="14"/>
      <c r="CA665" s="14"/>
      <c r="CB665" s="14"/>
      <c r="CC665" s="14"/>
      <c r="CD665" s="14"/>
    </row>
    <row r="666">
      <c r="A666" s="14"/>
      <c r="B666" s="14"/>
      <c r="C666" s="14"/>
      <c r="D666" s="303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330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  <c r="BS666" s="14"/>
      <c r="BT666" s="14"/>
      <c r="BU666" s="14"/>
      <c r="BV666" s="14"/>
      <c r="BW666" s="14"/>
      <c r="BX666" s="14"/>
      <c r="BY666" s="14"/>
      <c r="BZ666" s="14"/>
      <c r="CA666" s="14"/>
      <c r="CB666" s="14"/>
      <c r="CC666" s="14"/>
      <c r="CD666" s="14"/>
    </row>
    <row r="667">
      <c r="A667" s="14"/>
      <c r="B667" s="14"/>
      <c r="C667" s="14"/>
      <c r="D667" s="303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330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  <c r="BS667" s="14"/>
      <c r="BT667" s="14"/>
      <c r="BU667" s="14"/>
      <c r="BV667" s="14"/>
      <c r="BW667" s="14"/>
      <c r="BX667" s="14"/>
      <c r="BY667" s="14"/>
      <c r="BZ667" s="14"/>
      <c r="CA667" s="14"/>
      <c r="CB667" s="14"/>
      <c r="CC667" s="14"/>
      <c r="CD667" s="14"/>
    </row>
    <row r="668">
      <c r="A668" s="14"/>
      <c r="B668" s="14"/>
      <c r="C668" s="14"/>
      <c r="D668" s="303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330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  <c r="BS668" s="14"/>
      <c r="BT668" s="14"/>
      <c r="BU668" s="14"/>
      <c r="BV668" s="14"/>
      <c r="BW668" s="14"/>
      <c r="BX668" s="14"/>
      <c r="BY668" s="14"/>
      <c r="BZ668" s="14"/>
      <c r="CA668" s="14"/>
      <c r="CB668" s="14"/>
      <c r="CC668" s="14"/>
      <c r="CD668" s="14"/>
    </row>
    <row r="669">
      <c r="A669" s="14"/>
      <c r="B669" s="14"/>
      <c r="C669" s="14"/>
      <c r="D669" s="303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330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  <c r="BS669" s="14"/>
      <c r="BT669" s="14"/>
      <c r="BU669" s="14"/>
      <c r="BV669" s="14"/>
      <c r="BW669" s="14"/>
      <c r="BX669" s="14"/>
      <c r="BY669" s="14"/>
      <c r="BZ669" s="14"/>
      <c r="CA669" s="14"/>
      <c r="CB669" s="14"/>
      <c r="CC669" s="14"/>
      <c r="CD669" s="14"/>
    </row>
    <row r="670">
      <c r="A670" s="14"/>
      <c r="B670" s="14"/>
      <c r="C670" s="14"/>
      <c r="D670" s="303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330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  <c r="BS670" s="14"/>
      <c r="BT670" s="14"/>
      <c r="BU670" s="14"/>
      <c r="BV670" s="14"/>
      <c r="BW670" s="14"/>
      <c r="BX670" s="14"/>
      <c r="BY670" s="14"/>
      <c r="BZ670" s="14"/>
      <c r="CA670" s="14"/>
      <c r="CB670" s="14"/>
      <c r="CC670" s="14"/>
      <c r="CD670" s="14"/>
    </row>
    <row r="671">
      <c r="A671" s="14"/>
      <c r="B671" s="14"/>
      <c r="C671" s="14"/>
      <c r="D671" s="303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330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  <c r="BS671" s="14"/>
      <c r="BT671" s="14"/>
      <c r="BU671" s="14"/>
      <c r="BV671" s="14"/>
      <c r="BW671" s="14"/>
      <c r="BX671" s="14"/>
      <c r="BY671" s="14"/>
      <c r="BZ671" s="14"/>
      <c r="CA671" s="14"/>
      <c r="CB671" s="14"/>
      <c r="CC671" s="14"/>
      <c r="CD671" s="14"/>
    </row>
    <row r="672">
      <c r="A672" s="14"/>
      <c r="B672" s="14"/>
      <c r="C672" s="14"/>
      <c r="D672" s="303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330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  <c r="BS672" s="14"/>
      <c r="BT672" s="14"/>
      <c r="BU672" s="14"/>
      <c r="BV672" s="14"/>
      <c r="BW672" s="14"/>
      <c r="BX672" s="14"/>
      <c r="BY672" s="14"/>
      <c r="BZ672" s="14"/>
      <c r="CA672" s="14"/>
      <c r="CB672" s="14"/>
      <c r="CC672" s="14"/>
      <c r="CD672" s="14"/>
    </row>
    <row r="673">
      <c r="A673" s="14"/>
      <c r="B673" s="14"/>
      <c r="C673" s="14"/>
      <c r="D673" s="303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330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  <c r="BS673" s="14"/>
      <c r="BT673" s="14"/>
      <c r="BU673" s="14"/>
      <c r="BV673" s="14"/>
      <c r="BW673" s="14"/>
      <c r="BX673" s="14"/>
      <c r="BY673" s="14"/>
      <c r="BZ673" s="14"/>
      <c r="CA673" s="14"/>
      <c r="CB673" s="14"/>
      <c r="CC673" s="14"/>
      <c r="CD673" s="14"/>
    </row>
    <row r="674">
      <c r="A674" s="14"/>
      <c r="B674" s="14"/>
      <c r="C674" s="14"/>
      <c r="D674" s="303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330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  <c r="BS674" s="14"/>
      <c r="BT674" s="14"/>
      <c r="BU674" s="14"/>
      <c r="BV674" s="14"/>
      <c r="BW674" s="14"/>
      <c r="BX674" s="14"/>
      <c r="BY674" s="14"/>
      <c r="BZ674" s="14"/>
      <c r="CA674" s="14"/>
      <c r="CB674" s="14"/>
      <c r="CC674" s="14"/>
      <c r="CD674" s="14"/>
    </row>
    <row r="675">
      <c r="A675" s="14"/>
      <c r="B675" s="14"/>
      <c r="C675" s="14"/>
      <c r="D675" s="303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330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  <c r="BS675" s="14"/>
      <c r="BT675" s="14"/>
      <c r="BU675" s="14"/>
      <c r="BV675" s="14"/>
      <c r="BW675" s="14"/>
      <c r="BX675" s="14"/>
      <c r="BY675" s="14"/>
      <c r="BZ675" s="14"/>
      <c r="CA675" s="14"/>
      <c r="CB675" s="14"/>
      <c r="CC675" s="14"/>
      <c r="CD675" s="14"/>
    </row>
    <row r="676">
      <c r="A676" s="14"/>
      <c r="B676" s="14"/>
      <c r="C676" s="14"/>
      <c r="D676" s="303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330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  <c r="BS676" s="14"/>
      <c r="BT676" s="14"/>
      <c r="BU676" s="14"/>
      <c r="BV676" s="14"/>
      <c r="BW676" s="14"/>
      <c r="BX676" s="14"/>
      <c r="BY676" s="14"/>
      <c r="BZ676" s="14"/>
      <c r="CA676" s="14"/>
      <c r="CB676" s="14"/>
      <c r="CC676" s="14"/>
      <c r="CD676" s="14"/>
    </row>
    <row r="677">
      <c r="A677" s="14"/>
      <c r="B677" s="14"/>
      <c r="C677" s="14"/>
      <c r="D677" s="303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330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  <c r="BS677" s="14"/>
      <c r="BT677" s="14"/>
      <c r="BU677" s="14"/>
      <c r="BV677" s="14"/>
      <c r="BW677" s="14"/>
      <c r="BX677" s="14"/>
      <c r="BY677" s="14"/>
      <c r="BZ677" s="14"/>
      <c r="CA677" s="14"/>
      <c r="CB677" s="14"/>
      <c r="CC677" s="14"/>
      <c r="CD677" s="14"/>
    </row>
    <row r="678">
      <c r="A678" s="14"/>
      <c r="B678" s="14"/>
      <c r="C678" s="14"/>
      <c r="D678" s="303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330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  <c r="BS678" s="14"/>
      <c r="BT678" s="14"/>
      <c r="BU678" s="14"/>
      <c r="BV678" s="14"/>
      <c r="BW678" s="14"/>
      <c r="BX678" s="14"/>
      <c r="BY678" s="14"/>
      <c r="BZ678" s="14"/>
      <c r="CA678" s="14"/>
      <c r="CB678" s="14"/>
      <c r="CC678" s="14"/>
      <c r="CD678" s="14"/>
    </row>
    <row r="679">
      <c r="A679" s="14"/>
      <c r="B679" s="14"/>
      <c r="C679" s="14"/>
      <c r="D679" s="303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330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  <c r="BS679" s="14"/>
      <c r="BT679" s="14"/>
      <c r="BU679" s="14"/>
      <c r="BV679" s="14"/>
      <c r="BW679" s="14"/>
      <c r="BX679" s="14"/>
      <c r="BY679" s="14"/>
      <c r="BZ679" s="14"/>
      <c r="CA679" s="14"/>
      <c r="CB679" s="14"/>
      <c r="CC679" s="14"/>
      <c r="CD679" s="14"/>
    </row>
    <row r="680">
      <c r="A680" s="14"/>
      <c r="B680" s="14"/>
      <c r="C680" s="14"/>
      <c r="D680" s="303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330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  <c r="BS680" s="14"/>
      <c r="BT680" s="14"/>
      <c r="BU680" s="14"/>
      <c r="BV680" s="14"/>
      <c r="BW680" s="14"/>
      <c r="BX680" s="14"/>
      <c r="BY680" s="14"/>
      <c r="BZ680" s="14"/>
      <c r="CA680" s="14"/>
      <c r="CB680" s="14"/>
      <c r="CC680" s="14"/>
      <c r="CD680" s="14"/>
    </row>
    <row r="681">
      <c r="A681" s="14"/>
      <c r="B681" s="14"/>
      <c r="C681" s="14"/>
      <c r="D681" s="303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330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  <c r="BS681" s="14"/>
      <c r="BT681" s="14"/>
      <c r="BU681" s="14"/>
      <c r="BV681" s="14"/>
      <c r="BW681" s="14"/>
      <c r="BX681" s="14"/>
      <c r="BY681" s="14"/>
      <c r="BZ681" s="14"/>
      <c r="CA681" s="14"/>
      <c r="CB681" s="14"/>
      <c r="CC681" s="14"/>
      <c r="CD681" s="14"/>
    </row>
    <row r="682">
      <c r="A682" s="14"/>
      <c r="B682" s="14"/>
      <c r="C682" s="14"/>
      <c r="D682" s="303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330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  <c r="BS682" s="14"/>
      <c r="BT682" s="14"/>
      <c r="BU682" s="14"/>
      <c r="BV682" s="14"/>
      <c r="BW682" s="14"/>
      <c r="BX682" s="14"/>
      <c r="BY682" s="14"/>
      <c r="BZ682" s="14"/>
      <c r="CA682" s="14"/>
      <c r="CB682" s="14"/>
      <c r="CC682" s="14"/>
      <c r="CD682" s="14"/>
    </row>
    <row r="683">
      <c r="A683" s="14"/>
      <c r="B683" s="14"/>
      <c r="C683" s="14"/>
      <c r="D683" s="303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330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  <c r="BS683" s="14"/>
      <c r="BT683" s="14"/>
      <c r="BU683" s="14"/>
      <c r="BV683" s="14"/>
      <c r="BW683" s="14"/>
      <c r="BX683" s="14"/>
      <c r="BY683" s="14"/>
      <c r="BZ683" s="14"/>
      <c r="CA683" s="14"/>
      <c r="CB683" s="14"/>
      <c r="CC683" s="14"/>
      <c r="CD683" s="14"/>
    </row>
    <row r="684">
      <c r="A684" s="14"/>
      <c r="B684" s="14"/>
      <c r="C684" s="14"/>
      <c r="D684" s="303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330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  <c r="BS684" s="14"/>
      <c r="BT684" s="14"/>
      <c r="BU684" s="14"/>
      <c r="BV684" s="14"/>
      <c r="BW684" s="14"/>
      <c r="BX684" s="14"/>
      <c r="BY684" s="14"/>
      <c r="BZ684" s="14"/>
      <c r="CA684" s="14"/>
      <c r="CB684" s="14"/>
      <c r="CC684" s="14"/>
      <c r="CD684" s="14"/>
    </row>
    <row r="685">
      <c r="A685" s="14"/>
      <c r="B685" s="14"/>
      <c r="C685" s="14"/>
      <c r="D685" s="303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330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  <c r="BS685" s="14"/>
      <c r="BT685" s="14"/>
      <c r="BU685" s="14"/>
      <c r="BV685" s="14"/>
      <c r="BW685" s="14"/>
      <c r="BX685" s="14"/>
      <c r="BY685" s="14"/>
      <c r="BZ685" s="14"/>
      <c r="CA685" s="14"/>
      <c r="CB685" s="14"/>
      <c r="CC685" s="14"/>
      <c r="CD685" s="14"/>
    </row>
    <row r="686">
      <c r="A686" s="14"/>
      <c r="B686" s="14"/>
      <c r="C686" s="14"/>
      <c r="D686" s="303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330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  <c r="BS686" s="14"/>
      <c r="BT686" s="14"/>
      <c r="BU686" s="14"/>
      <c r="BV686" s="14"/>
      <c r="BW686" s="14"/>
      <c r="BX686" s="14"/>
      <c r="BY686" s="14"/>
      <c r="BZ686" s="14"/>
      <c r="CA686" s="14"/>
      <c r="CB686" s="14"/>
      <c r="CC686" s="14"/>
      <c r="CD686" s="14"/>
    </row>
    <row r="687">
      <c r="A687" s="14"/>
      <c r="B687" s="14"/>
      <c r="C687" s="14"/>
      <c r="D687" s="303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330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  <c r="BS687" s="14"/>
      <c r="BT687" s="14"/>
      <c r="BU687" s="14"/>
      <c r="BV687" s="14"/>
      <c r="BW687" s="14"/>
      <c r="BX687" s="14"/>
      <c r="BY687" s="14"/>
      <c r="BZ687" s="14"/>
      <c r="CA687" s="14"/>
      <c r="CB687" s="14"/>
      <c r="CC687" s="14"/>
      <c r="CD687" s="14"/>
    </row>
    <row r="688">
      <c r="A688" s="14"/>
      <c r="B688" s="14"/>
      <c r="C688" s="14"/>
      <c r="D688" s="303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330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  <c r="BS688" s="14"/>
      <c r="BT688" s="14"/>
      <c r="BU688" s="14"/>
      <c r="BV688" s="14"/>
      <c r="BW688" s="14"/>
      <c r="BX688" s="14"/>
      <c r="BY688" s="14"/>
      <c r="BZ688" s="14"/>
      <c r="CA688" s="14"/>
      <c r="CB688" s="14"/>
      <c r="CC688" s="14"/>
      <c r="CD688" s="14"/>
    </row>
    <row r="689">
      <c r="A689" s="14"/>
      <c r="B689" s="14"/>
      <c r="C689" s="14"/>
      <c r="D689" s="303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330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  <c r="BS689" s="14"/>
      <c r="BT689" s="14"/>
      <c r="BU689" s="14"/>
      <c r="BV689" s="14"/>
      <c r="BW689" s="14"/>
      <c r="BX689" s="14"/>
      <c r="BY689" s="14"/>
      <c r="BZ689" s="14"/>
      <c r="CA689" s="14"/>
      <c r="CB689" s="14"/>
      <c r="CC689" s="14"/>
      <c r="CD689" s="14"/>
    </row>
    <row r="690">
      <c r="A690" s="14"/>
      <c r="B690" s="14"/>
      <c r="C690" s="14"/>
      <c r="D690" s="303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330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  <c r="BS690" s="14"/>
      <c r="BT690" s="14"/>
      <c r="BU690" s="14"/>
      <c r="BV690" s="14"/>
      <c r="BW690" s="14"/>
      <c r="BX690" s="14"/>
      <c r="BY690" s="14"/>
      <c r="BZ690" s="14"/>
      <c r="CA690" s="14"/>
      <c r="CB690" s="14"/>
      <c r="CC690" s="14"/>
      <c r="CD690" s="14"/>
    </row>
    <row r="691">
      <c r="A691" s="14"/>
      <c r="B691" s="14"/>
      <c r="C691" s="14"/>
      <c r="D691" s="303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330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  <c r="BS691" s="14"/>
      <c r="BT691" s="14"/>
      <c r="BU691" s="14"/>
      <c r="BV691" s="14"/>
      <c r="BW691" s="14"/>
      <c r="BX691" s="14"/>
      <c r="BY691" s="14"/>
      <c r="BZ691" s="14"/>
      <c r="CA691" s="14"/>
      <c r="CB691" s="14"/>
      <c r="CC691" s="14"/>
      <c r="CD691" s="14"/>
    </row>
    <row r="692">
      <c r="A692" s="14"/>
      <c r="B692" s="14"/>
      <c r="C692" s="14"/>
      <c r="D692" s="303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330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  <c r="BS692" s="14"/>
      <c r="BT692" s="14"/>
      <c r="BU692" s="14"/>
      <c r="BV692" s="14"/>
      <c r="BW692" s="14"/>
      <c r="BX692" s="14"/>
      <c r="BY692" s="14"/>
      <c r="BZ692" s="14"/>
      <c r="CA692" s="14"/>
      <c r="CB692" s="14"/>
      <c r="CC692" s="14"/>
      <c r="CD692" s="14"/>
    </row>
    <row r="693">
      <c r="A693" s="14"/>
      <c r="B693" s="14"/>
      <c r="C693" s="14"/>
      <c r="D693" s="303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330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  <c r="BS693" s="14"/>
      <c r="BT693" s="14"/>
      <c r="BU693" s="14"/>
      <c r="BV693" s="14"/>
      <c r="BW693" s="14"/>
      <c r="BX693" s="14"/>
      <c r="BY693" s="14"/>
      <c r="BZ693" s="14"/>
      <c r="CA693" s="14"/>
      <c r="CB693" s="14"/>
      <c r="CC693" s="14"/>
      <c r="CD693" s="14"/>
    </row>
    <row r="694">
      <c r="A694" s="14"/>
      <c r="B694" s="14"/>
      <c r="C694" s="14"/>
      <c r="D694" s="303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330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  <c r="BS694" s="14"/>
      <c r="BT694" s="14"/>
      <c r="BU694" s="14"/>
      <c r="BV694" s="14"/>
      <c r="BW694" s="14"/>
      <c r="BX694" s="14"/>
      <c r="BY694" s="14"/>
      <c r="BZ694" s="14"/>
      <c r="CA694" s="14"/>
      <c r="CB694" s="14"/>
      <c r="CC694" s="14"/>
      <c r="CD694" s="14"/>
    </row>
    <row r="695">
      <c r="A695" s="14"/>
      <c r="B695" s="14"/>
      <c r="C695" s="14"/>
      <c r="D695" s="303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330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  <c r="BS695" s="14"/>
      <c r="BT695" s="14"/>
      <c r="BU695" s="14"/>
      <c r="BV695" s="14"/>
      <c r="BW695" s="14"/>
      <c r="BX695" s="14"/>
      <c r="BY695" s="14"/>
      <c r="BZ695" s="14"/>
      <c r="CA695" s="14"/>
      <c r="CB695" s="14"/>
      <c r="CC695" s="14"/>
      <c r="CD695" s="14"/>
    </row>
    <row r="696">
      <c r="A696" s="14"/>
      <c r="B696" s="14"/>
      <c r="C696" s="14"/>
      <c r="D696" s="303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330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  <c r="BS696" s="14"/>
      <c r="BT696" s="14"/>
      <c r="BU696" s="14"/>
      <c r="BV696" s="14"/>
      <c r="BW696" s="14"/>
      <c r="BX696" s="14"/>
      <c r="BY696" s="14"/>
      <c r="BZ696" s="14"/>
      <c r="CA696" s="14"/>
      <c r="CB696" s="14"/>
      <c r="CC696" s="14"/>
      <c r="CD696" s="14"/>
    </row>
    <row r="697">
      <c r="A697" s="14"/>
      <c r="B697" s="14"/>
      <c r="C697" s="14"/>
      <c r="D697" s="303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330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  <c r="BS697" s="14"/>
      <c r="BT697" s="14"/>
      <c r="BU697" s="14"/>
      <c r="BV697" s="14"/>
      <c r="BW697" s="14"/>
      <c r="BX697" s="14"/>
      <c r="BY697" s="14"/>
      <c r="BZ697" s="14"/>
      <c r="CA697" s="14"/>
      <c r="CB697" s="14"/>
      <c r="CC697" s="14"/>
      <c r="CD697" s="14"/>
    </row>
    <row r="698">
      <c r="A698" s="14"/>
      <c r="B698" s="14"/>
      <c r="C698" s="14"/>
      <c r="D698" s="303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330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  <c r="BS698" s="14"/>
      <c r="BT698" s="14"/>
      <c r="BU698" s="14"/>
      <c r="BV698" s="14"/>
      <c r="BW698" s="14"/>
      <c r="BX698" s="14"/>
      <c r="BY698" s="14"/>
      <c r="BZ698" s="14"/>
      <c r="CA698" s="14"/>
      <c r="CB698" s="14"/>
      <c r="CC698" s="14"/>
      <c r="CD698" s="14"/>
    </row>
    <row r="699">
      <c r="A699" s="14"/>
      <c r="B699" s="14"/>
      <c r="C699" s="14"/>
      <c r="D699" s="303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330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  <c r="BS699" s="14"/>
      <c r="BT699" s="14"/>
      <c r="BU699" s="14"/>
      <c r="BV699" s="14"/>
      <c r="BW699" s="14"/>
      <c r="BX699" s="14"/>
      <c r="BY699" s="14"/>
      <c r="BZ699" s="14"/>
      <c r="CA699" s="14"/>
      <c r="CB699" s="14"/>
      <c r="CC699" s="14"/>
      <c r="CD699" s="14"/>
    </row>
    <row r="700">
      <c r="A700" s="14"/>
      <c r="B700" s="14"/>
      <c r="C700" s="14"/>
      <c r="D700" s="303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330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  <c r="BS700" s="14"/>
      <c r="BT700" s="14"/>
      <c r="BU700" s="14"/>
      <c r="BV700" s="14"/>
      <c r="BW700" s="14"/>
      <c r="BX700" s="14"/>
      <c r="BY700" s="14"/>
      <c r="BZ700" s="14"/>
      <c r="CA700" s="14"/>
      <c r="CB700" s="14"/>
      <c r="CC700" s="14"/>
      <c r="CD700" s="14"/>
    </row>
    <row r="701">
      <c r="A701" s="14"/>
      <c r="B701" s="14"/>
      <c r="C701" s="14"/>
      <c r="D701" s="303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330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  <c r="BS701" s="14"/>
      <c r="BT701" s="14"/>
      <c r="BU701" s="14"/>
      <c r="BV701" s="14"/>
      <c r="BW701" s="14"/>
      <c r="BX701" s="14"/>
      <c r="BY701" s="14"/>
      <c r="BZ701" s="14"/>
      <c r="CA701" s="14"/>
      <c r="CB701" s="14"/>
      <c r="CC701" s="14"/>
      <c r="CD701" s="14"/>
    </row>
    <row r="702">
      <c r="A702" s="14"/>
      <c r="B702" s="14"/>
      <c r="C702" s="14"/>
      <c r="D702" s="303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330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  <c r="BS702" s="14"/>
      <c r="BT702" s="14"/>
      <c r="BU702" s="14"/>
      <c r="BV702" s="14"/>
      <c r="BW702" s="14"/>
      <c r="BX702" s="14"/>
      <c r="BY702" s="14"/>
      <c r="BZ702" s="14"/>
      <c r="CA702" s="14"/>
      <c r="CB702" s="14"/>
      <c r="CC702" s="14"/>
      <c r="CD702" s="14"/>
    </row>
    <row r="703">
      <c r="A703" s="14"/>
      <c r="B703" s="14"/>
      <c r="C703" s="14"/>
      <c r="D703" s="303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330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  <c r="BS703" s="14"/>
      <c r="BT703" s="14"/>
      <c r="BU703" s="14"/>
      <c r="BV703" s="14"/>
      <c r="BW703" s="14"/>
      <c r="BX703" s="14"/>
      <c r="BY703" s="14"/>
      <c r="BZ703" s="14"/>
      <c r="CA703" s="14"/>
      <c r="CB703" s="14"/>
      <c r="CC703" s="14"/>
      <c r="CD703" s="14"/>
    </row>
    <row r="704">
      <c r="A704" s="14"/>
      <c r="B704" s="14"/>
      <c r="C704" s="14"/>
      <c r="D704" s="303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330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  <c r="BS704" s="14"/>
      <c r="BT704" s="14"/>
      <c r="BU704" s="14"/>
      <c r="BV704" s="14"/>
      <c r="BW704" s="14"/>
      <c r="BX704" s="14"/>
      <c r="BY704" s="14"/>
      <c r="BZ704" s="14"/>
      <c r="CA704" s="14"/>
      <c r="CB704" s="14"/>
      <c r="CC704" s="14"/>
      <c r="CD704" s="14"/>
    </row>
    <row r="705">
      <c r="A705" s="14"/>
      <c r="B705" s="14"/>
      <c r="C705" s="14"/>
      <c r="D705" s="303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330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  <c r="BS705" s="14"/>
      <c r="BT705" s="14"/>
      <c r="BU705" s="14"/>
      <c r="BV705" s="14"/>
      <c r="BW705" s="14"/>
      <c r="BX705" s="14"/>
      <c r="BY705" s="14"/>
      <c r="BZ705" s="14"/>
      <c r="CA705" s="14"/>
      <c r="CB705" s="14"/>
      <c r="CC705" s="14"/>
      <c r="CD705" s="14"/>
    </row>
    <row r="706">
      <c r="A706" s="14"/>
      <c r="B706" s="14"/>
      <c r="C706" s="14"/>
      <c r="D706" s="303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330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  <c r="BS706" s="14"/>
      <c r="BT706" s="14"/>
      <c r="BU706" s="14"/>
      <c r="BV706" s="14"/>
      <c r="BW706" s="14"/>
      <c r="BX706" s="14"/>
      <c r="BY706" s="14"/>
      <c r="BZ706" s="14"/>
      <c r="CA706" s="14"/>
      <c r="CB706" s="14"/>
      <c r="CC706" s="14"/>
      <c r="CD706" s="14"/>
    </row>
    <row r="707">
      <c r="A707" s="14"/>
      <c r="B707" s="14"/>
      <c r="C707" s="14"/>
      <c r="D707" s="303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330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  <c r="BS707" s="14"/>
      <c r="BT707" s="14"/>
      <c r="BU707" s="14"/>
      <c r="BV707" s="14"/>
      <c r="BW707" s="14"/>
      <c r="BX707" s="14"/>
      <c r="BY707" s="14"/>
      <c r="BZ707" s="14"/>
      <c r="CA707" s="14"/>
      <c r="CB707" s="14"/>
      <c r="CC707" s="14"/>
      <c r="CD707" s="14"/>
    </row>
    <row r="708">
      <c r="A708" s="14"/>
      <c r="B708" s="14"/>
      <c r="C708" s="14"/>
      <c r="D708" s="303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330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  <c r="BS708" s="14"/>
      <c r="BT708" s="14"/>
      <c r="BU708" s="14"/>
      <c r="BV708" s="14"/>
      <c r="BW708" s="14"/>
      <c r="BX708" s="14"/>
      <c r="BY708" s="14"/>
      <c r="BZ708" s="14"/>
      <c r="CA708" s="14"/>
      <c r="CB708" s="14"/>
      <c r="CC708" s="14"/>
      <c r="CD708" s="14"/>
    </row>
    <row r="709">
      <c r="A709" s="14"/>
      <c r="B709" s="14"/>
      <c r="C709" s="14"/>
      <c r="D709" s="303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330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  <c r="BS709" s="14"/>
      <c r="BT709" s="14"/>
      <c r="BU709" s="14"/>
      <c r="BV709" s="14"/>
      <c r="BW709" s="14"/>
      <c r="BX709" s="14"/>
      <c r="BY709" s="14"/>
      <c r="BZ709" s="14"/>
      <c r="CA709" s="14"/>
      <c r="CB709" s="14"/>
      <c r="CC709" s="14"/>
      <c r="CD709" s="14"/>
    </row>
    <row r="710">
      <c r="A710" s="14"/>
      <c r="B710" s="14"/>
      <c r="C710" s="14"/>
      <c r="D710" s="303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330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  <c r="BS710" s="14"/>
      <c r="BT710" s="14"/>
      <c r="BU710" s="14"/>
      <c r="BV710" s="14"/>
      <c r="BW710" s="14"/>
      <c r="BX710" s="14"/>
      <c r="BY710" s="14"/>
      <c r="BZ710" s="14"/>
      <c r="CA710" s="14"/>
      <c r="CB710" s="14"/>
      <c r="CC710" s="14"/>
      <c r="CD710" s="14"/>
    </row>
    <row r="711">
      <c r="A711" s="14"/>
      <c r="B711" s="14"/>
      <c r="C711" s="14"/>
      <c r="D711" s="303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330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  <c r="BS711" s="14"/>
      <c r="BT711" s="14"/>
      <c r="BU711" s="14"/>
      <c r="BV711" s="14"/>
      <c r="BW711" s="14"/>
      <c r="BX711" s="14"/>
      <c r="BY711" s="14"/>
      <c r="BZ711" s="14"/>
      <c r="CA711" s="14"/>
      <c r="CB711" s="14"/>
      <c r="CC711" s="14"/>
      <c r="CD711" s="14"/>
    </row>
    <row r="712">
      <c r="A712" s="14"/>
      <c r="B712" s="14"/>
      <c r="C712" s="14"/>
      <c r="D712" s="303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330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  <c r="BS712" s="14"/>
      <c r="BT712" s="14"/>
      <c r="BU712" s="14"/>
      <c r="BV712" s="14"/>
      <c r="BW712" s="14"/>
      <c r="BX712" s="14"/>
      <c r="BY712" s="14"/>
      <c r="BZ712" s="14"/>
      <c r="CA712" s="14"/>
      <c r="CB712" s="14"/>
      <c r="CC712" s="14"/>
      <c r="CD712" s="14"/>
    </row>
    <row r="713">
      <c r="A713" s="14"/>
      <c r="B713" s="14"/>
      <c r="C713" s="14"/>
      <c r="D713" s="303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330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  <c r="BS713" s="14"/>
      <c r="BT713" s="14"/>
      <c r="BU713" s="14"/>
      <c r="BV713" s="14"/>
      <c r="BW713" s="14"/>
      <c r="BX713" s="14"/>
      <c r="BY713" s="14"/>
      <c r="BZ713" s="14"/>
      <c r="CA713" s="14"/>
      <c r="CB713" s="14"/>
      <c r="CC713" s="14"/>
      <c r="CD713" s="14"/>
    </row>
    <row r="714">
      <c r="A714" s="14"/>
      <c r="B714" s="14"/>
      <c r="C714" s="14"/>
      <c r="D714" s="303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330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  <c r="BS714" s="14"/>
      <c r="BT714" s="14"/>
      <c r="BU714" s="14"/>
      <c r="BV714" s="14"/>
      <c r="BW714" s="14"/>
      <c r="BX714" s="14"/>
      <c r="BY714" s="14"/>
      <c r="BZ714" s="14"/>
      <c r="CA714" s="14"/>
      <c r="CB714" s="14"/>
      <c r="CC714" s="14"/>
      <c r="CD714" s="14"/>
    </row>
    <row r="715">
      <c r="A715" s="14"/>
      <c r="B715" s="14"/>
      <c r="C715" s="14"/>
      <c r="D715" s="303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330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  <c r="BS715" s="14"/>
      <c r="BT715" s="14"/>
      <c r="BU715" s="14"/>
      <c r="BV715" s="14"/>
      <c r="BW715" s="14"/>
      <c r="BX715" s="14"/>
      <c r="BY715" s="14"/>
      <c r="BZ715" s="14"/>
      <c r="CA715" s="14"/>
      <c r="CB715" s="14"/>
      <c r="CC715" s="14"/>
      <c r="CD715" s="14"/>
    </row>
    <row r="716">
      <c r="A716" s="14"/>
      <c r="B716" s="14"/>
      <c r="C716" s="14"/>
      <c r="D716" s="303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330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  <c r="BS716" s="14"/>
      <c r="BT716" s="14"/>
      <c r="BU716" s="14"/>
      <c r="BV716" s="14"/>
      <c r="BW716" s="14"/>
      <c r="BX716" s="14"/>
      <c r="BY716" s="14"/>
      <c r="BZ716" s="14"/>
      <c r="CA716" s="14"/>
      <c r="CB716" s="14"/>
      <c r="CC716" s="14"/>
      <c r="CD716" s="14"/>
    </row>
    <row r="717">
      <c r="A717" s="14"/>
      <c r="B717" s="14"/>
      <c r="C717" s="14"/>
      <c r="D717" s="303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330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  <c r="BS717" s="14"/>
      <c r="BT717" s="14"/>
      <c r="BU717" s="14"/>
      <c r="BV717" s="14"/>
      <c r="BW717" s="14"/>
      <c r="BX717" s="14"/>
      <c r="BY717" s="14"/>
      <c r="BZ717" s="14"/>
      <c r="CA717" s="14"/>
      <c r="CB717" s="14"/>
      <c r="CC717" s="14"/>
      <c r="CD717" s="14"/>
    </row>
    <row r="718">
      <c r="A718" s="14"/>
      <c r="B718" s="14"/>
      <c r="C718" s="14"/>
      <c r="D718" s="303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330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  <c r="BS718" s="14"/>
      <c r="BT718" s="14"/>
      <c r="BU718" s="14"/>
      <c r="BV718" s="14"/>
      <c r="BW718" s="14"/>
      <c r="BX718" s="14"/>
      <c r="BY718" s="14"/>
      <c r="BZ718" s="14"/>
      <c r="CA718" s="14"/>
      <c r="CB718" s="14"/>
      <c r="CC718" s="14"/>
      <c r="CD718" s="14"/>
    </row>
    <row r="719">
      <c r="A719" s="14"/>
      <c r="B719" s="14"/>
      <c r="C719" s="14"/>
      <c r="D719" s="303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330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  <c r="BS719" s="14"/>
      <c r="BT719" s="14"/>
      <c r="BU719" s="14"/>
      <c r="BV719" s="14"/>
      <c r="BW719" s="14"/>
      <c r="BX719" s="14"/>
      <c r="BY719" s="14"/>
      <c r="BZ719" s="14"/>
      <c r="CA719" s="14"/>
      <c r="CB719" s="14"/>
      <c r="CC719" s="14"/>
      <c r="CD719" s="14"/>
    </row>
    <row r="720">
      <c r="A720" s="14"/>
      <c r="B720" s="14"/>
      <c r="C720" s="14"/>
      <c r="D720" s="303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330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  <c r="BS720" s="14"/>
      <c r="BT720" s="14"/>
      <c r="BU720" s="14"/>
      <c r="BV720" s="14"/>
      <c r="BW720" s="14"/>
      <c r="BX720" s="14"/>
      <c r="BY720" s="14"/>
      <c r="BZ720" s="14"/>
      <c r="CA720" s="14"/>
      <c r="CB720" s="14"/>
      <c r="CC720" s="14"/>
      <c r="CD720" s="14"/>
    </row>
    <row r="721">
      <c r="A721" s="14"/>
      <c r="B721" s="14"/>
      <c r="C721" s="14"/>
      <c r="D721" s="303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330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  <c r="BS721" s="14"/>
      <c r="BT721" s="14"/>
      <c r="BU721" s="14"/>
      <c r="BV721" s="14"/>
      <c r="BW721" s="14"/>
      <c r="BX721" s="14"/>
      <c r="BY721" s="14"/>
      <c r="BZ721" s="14"/>
      <c r="CA721" s="14"/>
      <c r="CB721" s="14"/>
      <c r="CC721" s="14"/>
      <c r="CD721" s="14"/>
    </row>
    <row r="722">
      <c r="A722" s="14"/>
      <c r="B722" s="14"/>
      <c r="C722" s="14"/>
      <c r="D722" s="303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330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  <c r="BS722" s="14"/>
      <c r="BT722" s="14"/>
      <c r="BU722" s="14"/>
      <c r="BV722" s="14"/>
      <c r="BW722" s="14"/>
      <c r="BX722" s="14"/>
      <c r="BY722" s="14"/>
      <c r="BZ722" s="14"/>
      <c r="CA722" s="14"/>
      <c r="CB722" s="14"/>
      <c r="CC722" s="14"/>
      <c r="CD722" s="14"/>
    </row>
    <row r="723">
      <c r="A723" s="14"/>
      <c r="B723" s="14"/>
      <c r="C723" s="14"/>
      <c r="D723" s="303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330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  <c r="BS723" s="14"/>
      <c r="BT723" s="14"/>
      <c r="BU723" s="14"/>
      <c r="BV723" s="14"/>
      <c r="BW723" s="14"/>
      <c r="BX723" s="14"/>
      <c r="BY723" s="14"/>
      <c r="BZ723" s="14"/>
      <c r="CA723" s="14"/>
      <c r="CB723" s="14"/>
      <c r="CC723" s="14"/>
      <c r="CD723" s="14"/>
    </row>
    <row r="724">
      <c r="A724" s="14"/>
      <c r="B724" s="14"/>
      <c r="C724" s="14"/>
      <c r="D724" s="303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330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  <c r="BS724" s="14"/>
      <c r="BT724" s="14"/>
      <c r="BU724" s="14"/>
      <c r="BV724" s="14"/>
      <c r="BW724" s="14"/>
      <c r="BX724" s="14"/>
      <c r="BY724" s="14"/>
      <c r="BZ724" s="14"/>
      <c r="CA724" s="14"/>
      <c r="CB724" s="14"/>
      <c r="CC724" s="14"/>
      <c r="CD724" s="14"/>
    </row>
    <row r="725">
      <c r="A725" s="14"/>
      <c r="B725" s="14"/>
      <c r="C725" s="14"/>
      <c r="D725" s="303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330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  <c r="BS725" s="14"/>
      <c r="BT725" s="14"/>
      <c r="BU725" s="14"/>
      <c r="BV725" s="14"/>
      <c r="BW725" s="14"/>
      <c r="BX725" s="14"/>
      <c r="BY725" s="14"/>
      <c r="BZ725" s="14"/>
      <c r="CA725" s="14"/>
      <c r="CB725" s="14"/>
      <c r="CC725" s="14"/>
      <c r="CD725" s="14"/>
    </row>
    <row r="726">
      <c r="A726" s="14"/>
      <c r="B726" s="14"/>
      <c r="C726" s="14"/>
      <c r="D726" s="303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330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  <c r="BS726" s="14"/>
      <c r="BT726" s="14"/>
      <c r="BU726" s="14"/>
      <c r="BV726" s="14"/>
      <c r="BW726" s="14"/>
      <c r="BX726" s="14"/>
      <c r="BY726" s="14"/>
      <c r="BZ726" s="14"/>
      <c r="CA726" s="14"/>
      <c r="CB726" s="14"/>
      <c r="CC726" s="14"/>
      <c r="CD726" s="14"/>
    </row>
    <row r="727">
      <c r="A727" s="14"/>
      <c r="B727" s="14"/>
      <c r="C727" s="14"/>
      <c r="D727" s="303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330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  <c r="BS727" s="14"/>
      <c r="BT727" s="14"/>
      <c r="BU727" s="14"/>
      <c r="BV727" s="14"/>
      <c r="BW727" s="14"/>
      <c r="BX727" s="14"/>
      <c r="BY727" s="14"/>
      <c r="BZ727" s="14"/>
      <c r="CA727" s="14"/>
      <c r="CB727" s="14"/>
      <c r="CC727" s="14"/>
      <c r="CD727" s="14"/>
    </row>
    <row r="728">
      <c r="A728" s="14"/>
      <c r="B728" s="14"/>
      <c r="C728" s="14"/>
      <c r="D728" s="303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330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  <c r="BS728" s="14"/>
      <c r="BT728" s="14"/>
      <c r="BU728" s="14"/>
      <c r="BV728" s="14"/>
      <c r="BW728" s="14"/>
      <c r="BX728" s="14"/>
      <c r="BY728" s="14"/>
      <c r="BZ728" s="14"/>
      <c r="CA728" s="14"/>
      <c r="CB728" s="14"/>
      <c r="CC728" s="14"/>
      <c r="CD728" s="14"/>
    </row>
    <row r="729">
      <c r="A729" s="14"/>
      <c r="B729" s="14"/>
      <c r="C729" s="14"/>
      <c r="D729" s="303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330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  <c r="BS729" s="14"/>
      <c r="BT729" s="14"/>
      <c r="BU729" s="14"/>
      <c r="BV729" s="14"/>
      <c r="BW729" s="14"/>
      <c r="BX729" s="14"/>
      <c r="BY729" s="14"/>
      <c r="BZ729" s="14"/>
      <c r="CA729" s="14"/>
      <c r="CB729" s="14"/>
      <c r="CC729" s="14"/>
      <c r="CD729" s="14"/>
    </row>
    <row r="730">
      <c r="A730" s="14"/>
      <c r="B730" s="14"/>
      <c r="C730" s="14"/>
      <c r="D730" s="303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330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  <c r="BS730" s="14"/>
      <c r="BT730" s="14"/>
      <c r="BU730" s="14"/>
      <c r="BV730" s="14"/>
      <c r="BW730" s="14"/>
      <c r="BX730" s="14"/>
      <c r="BY730" s="14"/>
      <c r="BZ730" s="14"/>
      <c r="CA730" s="14"/>
      <c r="CB730" s="14"/>
      <c r="CC730" s="14"/>
      <c r="CD730" s="14"/>
    </row>
    <row r="731">
      <c r="A731" s="14"/>
      <c r="B731" s="14"/>
      <c r="C731" s="14"/>
      <c r="D731" s="303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330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  <c r="BS731" s="14"/>
      <c r="BT731" s="14"/>
      <c r="BU731" s="14"/>
      <c r="BV731" s="14"/>
      <c r="BW731" s="14"/>
      <c r="BX731" s="14"/>
      <c r="BY731" s="14"/>
      <c r="BZ731" s="14"/>
      <c r="CA731" s="14"/>
      <c r="CB731" s="14"/>
      <c r="CC731" s="14"/>
      <c r="CD731" s="14"/>
    </row>
    <row r="732">
      <c r="A732" s="14"/>
      <c r="B732" s="14"/>
      <c r="C732" s="14"/>
      <c r="D732" s="303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330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  <c r="BS732" s="14"/>
      <c r="BT732" s="14"/>
      <c r="BU732" s="14"/>
      <c r="BV732" s="14"/>
      <c r="BW732" s="14"/>
      <c r="BX732" s="14"/>
      <c r="BY732" s="14"/>
      <c r="BZ732" s="14"/>
      <c r="CA732" s="14"/>
      <c r="CB732" s="14"/>
      <c r="CC732" s="14"/>
      <c r="CD732" s="14"/>
    </row>
    <row r="733">
      <c r="A733" s="14"/>
      <c r="B733" s="14"/>
      <c r="C733" s="14"/>
      <c r="D733" s="303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330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  <c r="BS733" s="14"/>
      <c r="BT733" s="14"/>
      <c r="BU733" s="14"/>
      <c r="BV733" s="14"/>
      <c r="BW733" s="14"/>
      <c r="BX733" s="14"/>
      <c r="BY733" s="14"/>
      <c r="BZ733" s="14"/>
      <c r="CA733" s="14"/>
      <c r="CB733" s="14"/>
      <c r="CC733" s="14"/>
      <c r="CD733" s="14"/>
    </row>
    <row r="734">
      <c r="A734" s="14"/>
      <c r="B734" s="14"/>
      <c r="C734" s="14"/>
      <c r="D734" s="303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330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  <c r="BS734" s="14"/>
      <c r="BT734" s="14"/>
      <c r="BU734" s="14"/>
      <c r="BV734" s="14"/>
      <c r="BW734" s="14"/>
      <c r="BX734" s="14"/>
      <c r="BY734" s="14"/>
      <c r="BZ734" s="14"/>
      <c r="CA734" s="14"/>
      <c r="CB734" s="14"/>
      <c r="CC734" s="14"/>
      <c r="CD734" s="14"/>
    </row>
    <row r="735">
      <c r="A735" s="14"/>
      <c r="B735" s="14"/>
      <c r="C735" s="14"/>
      <c r="D735" s="303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330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  <c r="BS735" s="14"/>
      <c r="BT735" s="14"/>
      <c r="BU735" s="14"/>
      <c r="BV735" s="14"/>
      <c r="BW735" s="14"/>
      <c r="BX735" s="14"/>
      <c r="BY735" s="14"/>
      <c r="BZ735" s="14"/>
      <c r="CA735" s="14"/>
      <c r="CB735" s="14"/>
      <c r="CC735" s="14"/>
      <c r="CD735" s="14"/>
    </row>
    <row r="736">
      <c r="A736" s="14"/>
      <c r="B736" s="14"/>
      <c r="C736" s="14"/>
      <c r="D736" s="303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330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  <c r="BS736" s="14"/>
      <c r="BT736" s="14"/>
      <c r="BU736" s="14"/>
      <c r="BV736" s="14"/>
      <c r="BW736" s="14"/>
      <c r="BX736" s="14"/>
      <c r="BY736" s="14"/>
      <c r="BZ736" s="14"/>
      <c r="CA736" s="14"/>
      <c r="CB736" s="14"/>
      <c r="CC736" s="14"/>
      <c r="CD736" s="14"/>
    </row>
    <row r="737">
      <c r="A737" s="14"/>
      <c r="B737" s="14"/>
      <c r="C737" s="14"/>
      <c r="D737" s="303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330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  <c r="BS737" s="14"/>
      <c r="BT737" s="14"/>
      <c r="BU737" s="14"/>
      <c r="BV737" s="14"/>
      <c r="BW737" s="14"/>
      <c r="BX737" s="14"/>
      <c r="BY737" s="14"/>
      <c r="BZ737" s="14"/>
      <c r="CA737" s="14"/>
      <c r="CB737" s="14"/>
      <c r="CC737" s="14"/>
      <c r="CD737" s="14"/>
    </row>
    <row r="738">
      <c r="A738" s="14"/>
      <c r="B738" s="14"/>
      <c r="C738" s="14"/>
      <c r="D738" s="303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330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  <c r="BS738" s="14"/>
      <c r="BT738" s="14"/>
      <c r="BU738" s="14"/>
      <c r="BV738" s="14"/>
      <c r="BW738" s="14"/>
      <c r="BX738" s="14"/>
      <c r="BY738" s="14"/>
      <c r="BZ738" s="14"/>
      <c r="CA738" s="14"/>
      <c r="CB738" s="14"/>
      <c r="CC738" s="14"/>
      <c r="CD738" s="14"/>
    </row>
    <row r="739">
      <c r="A739" s="14"/>
      <c r="B739" s="14"/>
      <c r="C739" s="14"/>
      <c r="D739" s="303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330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  <c r="BS739" s="14"/>
      <c r="BT739" s="14"/>
      <c r="BU739" s="14"/>
      <c r="BV739" s="14"/>
      <c r="BW739" s="14"/>
      <c r="BX739" s="14"/>
      <c r="BY739" s="14"/>
      <c r="BZ739" s="14"/>
      <c r="CA739" s="14"/>
      <c r="CB739" s="14"/>
      <c r="CC739" s="14"/>
      <c r="CD739" s="14"/>
    </row>
    <row r="740">
      <c r="A740" s="14"/>
      <c r="B740" s="14"/>
      <c r="C740" s="14"/>
      <c r="D740" s="303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330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  <c r="BS740" s="14"/>
      <c r="BT740" s="14"/>
      <c r="BU740" s="14"/>
      <c r="BV740" s="14"/>
      <c r="BW740" s="14"/>
      <c r="BX740" s="14"/>
      <c r="BY740" s="14"/>
      <c r="BZ740" s="14"/>
      <c r="CA740" s="14"/>
      <c r="CB740" s="14"/>
      <c r="CC740" s="14"/>
      <c r="CD740" s="14"/>
    </row>
    <row r="741">
      <c r="A741" s="14"/>
      <c r="B741" s="14"/>
      <c r="C741" s="14"/>
      <c r="D741" s="303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330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  <c r="BS741" s="14"/>
      <c r="BT741" s="14"/>
      <c r="BU741" s="14"/>
      <c r="BV741" s="14"/>
      <c r="BW741" s="14"/>
      <c r="BX741" s="14"/>
      <c r="BY741" s="14"/>
      <c r="BZ741" s="14"/>
      <c r="CA741" s="14"/>
      <c r="CB741" s="14"/>
      <c r="CC741" s="14"/>
      <c r="CD741" s="14"/>
    </row>
    <row r="742">
      <c r="A742" s="14"/>
      <c r="B742" s="14"/>
      <c r="C742" s="14"/>
      <c r="D742" s="303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330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  <c r="BS742" s="14"/>
      <c r="BT742" s="14"/>
      <c r="BU742" s="14"/>
      <c r="BV742" s="14"/>
      <c r="BW742" s="14"/>
      <c r="BX742" s="14"/>
      <c r="BY742" s="14"/>
      <c r="BZ742" s="14"/>
      <c r="CA742" s="14"/>
      <c r="CB742" s="14"/>
      <c r="CC742" s="14"/>
      <c r="CD742" s="14"/>
    </row>
    <row r="743">
      <c r="A743" s="14"/>
      <c r="B743" s="14"/>
      <c r="C743" s="14"/>
      <c r="D743" s="303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330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  <c r="BS743" s="14"/>
      <c r="BT743" s="14"/>
      <c r="BU743" s="14"/>
      <c r="BV743" s="14"/>
      <c r="BW743" s="14"/>
      <c r="BX743" s="14"/>
      <c r="BY743" s="14"/>
      <c r="BZ743" s="14"/>
      <c r="CA743" s="14"/>
      <c r="CB743" s="14"/>
      <c r="CC743" s="14"/>
      <c r="CD743" s="14"/>
    </row>
    <row r="744">
      <c r="A744" s="14"/>
      <c r="B744" s="14"/>
      <c r="C744" s="14"/>
      <c r="D744" s="303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330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  <c r="BS744" s="14"/>
      <c r="BT744" s="14"/>
      <c r="BU744" s="14"/>
      <c r="BV744" s="14"/>
      <c r="BW744" s="14"/>
      <c r="BX744" s="14"/>
      <c r="BY744" s="14"/>
      <c r="BZ744" s="14"/>
      <c r="CA744" s="14"/>
      <c r="CB744" s="14"/>
      <c r="CC744" s="14"/>
      <c r="CD744" s="14"/>
    </row>
    <row r="745">
      <c r="A745" s="14"/>
      <c r="B745" s="14"/>
      <c r="C745" s="14"/>
      <c r="D745" s="303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330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  <c r="BS745" s="14"/>
      <c r="BT745" s="14"/>
      <c r="BU745" s="14"/>
      <c r="BV745" s="14"/>
      <c r="BW745" s="14"/>
      <c r="BX745" s="14"/>
      <c r="BY745" s="14"/>
      <c r="BZ745" s="14"/>
      <c r="CA745" s="14"/>
      <c r="CB745" s="14"/>
      <c r="CC745" s="14"/>
      <c r="CD745" s="14"/>
    </row>
    <row r="746">
      <c r="A746" s="14"/>
      <c r="B746" s="14"/>
      <c r="C746" s="14"/>
      <c r="D746" s="303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330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  <c r="BS746" s="14"/>
      <c r="BT746" s="14"/>
      <c r="BU746" s="14"/>
      <c r="BV746" s="14"/>
      <c r="BW746" s="14"/>
      <c r="BX746" s="14"/>
      <c r="BY746" s="14"/>
      <c r="BZ746" s="14"/>
      <c r="CA746" s="14"/>
      <c r="CB746" s="14"/>
      <c r="CC746" s="14"/>
      <c r="CD746" s="14"/>
    </row>
    <row r="747">
      <c r="A747" s="14"/>
      <c r="B747" s="14"/>
      <c r="C747" s="14"/>
      <c r="D747" s="303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330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  <c r="BS747" s="14"/>
      <c r="BT747" s="14"/>
      <c r="BU747" s="14"/>
      <c r="BV747" s="14"/>
      <c r="BW747" s="14"/>
      <c r="BX747" s="14"/>
      <c r="BY747" s="14"/>
      <c r="BZ747" s="14"/>
      <c r="CA747" s="14"/>
      <c r="CB747" s="14"/>
      <c r="CC747" s="14"/>
      <c r="CD747" s="14"/>
    </row>
    <row r="748">
      <c r="A748" s="14"/>
      <c r="B748" s="14"/>
      <c r="C748" s="14"/>
      <c r="D748" s="303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330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  <c r="BS748" s="14"/>
      <c r="BT748" s="14"/>
      <c r="BU748" s="14"/>
      <c r="BV748" s="14"/>
      <c r="BW748" s="14"/>
      <c r="BX748" s="14"/>
      <c r="BY748" s="14"/>
      <c r="BZ748" s="14"/>
      <c r="CA748" s="14"/>
      <c r="CB748" s="14"/>
      <c r="CC748" s="14"/>
      <c r="CD748" s="14"/>
    </row>
    <row r="749">
      <c r="A749" s="14"/>
      <c r="B749" s="14"/>
      <c r="C749" s="14"/>
      <c r="D749" s="303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330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  <c r="BS749" s="14"/>
      <c r="BT749" s="14"/>
      <c r="BU749" s="14"/>
      <c r="BV749" s="14"/>
      <c r="BW749" s="14"/>
      <c r="BX749" s="14"/>
      <c r="BY749" s="14"/>
      <c r="BZ749" s="14"/>
      <c r="CA749" s="14"/>
      <c r="CB749" s="14"/>
      <c r="CC749" s="14"/>
      <c r="CD749" s="14"/>
    </row>
    <row r="750">
      <c r="A750" s="14"/>
      <c r="B750" s="14"/>
      <c r="C750" s="14"/>
      <c r="D750" s="303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330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  <c r="BS750" s="14"/>
      <c r="BT750" s="14"/>
      <c r="BU750" s="14"/>
      <c r="BV750" s="14"/>
      <c r="BW750" s="14"/>
      <c r="BX750" s="14"/>
      <c r="BY750" s="14"/>
      <c r="BZ750" s="14"/>
      <c r="CA750" s="14"/>
      <c r="CB750" s="14"/>
      <c r="CC750" s="14"/>
      <c r="CD750" s="14"/>
    </row>
    <row r="751">
      <c r="A751" s="14"/>
      <c r="B751" s="14"/>
      <c r="C751" s="14"/>
      <c r="D751" s="303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330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  <c r="BS751" s="14"/>
      <c r="BT751" s="14"/>
      <c r="BU751" s="14"/>
      <c r="BV751" s="14"/>
      <c r="BW751" s="14"/>
      <c r="BX751" s="14"/>
      <c r="BY751" s="14"/>
      <c r="BZ751" s="14"/>
      <c r="CA751" s="14"/>
      <c r="CB751" s="14"/>
      <c r="CC751" s="14"/>
      <c r="CD751" s="14"/>
    </row>
    <row r="752">
      <c r="A752" s="14"/>
      <c r="B752" s="14"/>
      <c r="C752" s="14"/>
      <c r="D752" s="303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330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  <c r="BS752" s="14"/>
      <c r="BT752" s="14"/>
      <c r="BU752" s="14"/>
      <c r="BV752" s="14"/>
      <c r="BW752" s="14"/>
      <c r="BX752" s="14"/>
      <c r="BY752" s="14"/>
      <c r="BZ752" s="14"/>
      <c r="CA752" s="14"/>
      <c r="CB752" s="14"/>
      <c r="CC752" s="14"/>
      <c r="CD752" s="14"/>
    </row>
    <row r="753">
      <c r="A753" s="14"/>
      <c r="B753" s="14"/>
      <c r="C753" s="14"/>
      <c r="D753" s="303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330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  <c r="BS753" s="14"/>
      <c r="BT753" s="14"/>
      <c r="BU753" s="14"/>
      <c r="BV753" s="14"/>
      <c r="BW753" s="14"/>
      <c r="BX753" s="14"/>
      <c r="BY753" s="14"/>
      <c r="BZ753" s="14"/>
      <c r="CA753" s="14"/>
      <c r="CB753" s="14"/>
      <c r="CC753" s="14"/>
      <c r="CD753" s="14"/>
    </row>
    <row r="754">
      <c r="A754" s="14"/>
      <c r="B754" s="14"/>
      <c r="C754" s="14"/>
      <c r="D754" s="303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330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  <c r="BS754" s="14"/>
      <c r="BT754" s="14"/>
      <c r="BU754" s="14"/>
      <c r="BV754" s="14"/>
      <c r="BW754" s="14"/>
      <c r="BX754" s="14"/>
      <c r="BY754" s="14"/>
      <c r="BZ754" s="14"/>
      <c r="CA754" s="14"/>
      <c r="CB754" s="14"/>
      <c r="CC754" s="14"/>
      <c r="CD754" s="14"/>
    </row>
    <row r="755">
      <c r="A755" s="14"/>
      <c r="B755" s="14"/>
      <c r="C755" s="14"/>
      <c r="D755" s="303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330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  <c r="BS755" s="14"/>
      <c r="BT755" s="14"/>
      <c r="BU755" s="14"/>
      <c r="BV755" s="14"/>
      <c r="BW755" s="14"/>
      <c r="BX755" s="14"/>
      <c r="BY755" s="14"/>
      <c r="BZ755" s="14"/>
      <c r="CA755" s="14"/>
      <c r="CB755" s="14"/>
      <c r="CC755" s="14"/>
      <c r="CD755" s="14"/>
    </row>
    <row r="756">
      <c r="A756" s="14"/>
      <c r="B756" s="14"/>
      <c r="C756" s="14"/>
      <c r="D756" s="303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330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  <c r="BS756" s="14"/>
      <c r="BT756" s="14"/>
      <c r="BU756" s="14"/>
      <c r="BV756" s="14"/>
      <c r="BW756" s="14"/>
      <c r="BX756" s="14"/>
      <c r="BY756" s="14"/>
      <c r="BZ756" s="14"/>
      <c r="CA756" s="14"/>
      <c r="CB756" s="14"/>
      <c r="CC756" s="14"/>
      <c r="CD756" s="14"/>
    </row>
    <row r="757">
      <c r="A757" s="14"/>
      <c r="B757" s="14"/>
      <c r="C757" s="14"/>
      <c r="D757" s="303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330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  <c r="BS757" s="14"/>
      <c r="BT757" s="14"/>
      <c r="BU757" s="14"/>
      <c r="BV757" s="14"/>
      <c r="BW757" s="14"/>
      <c r="BX757" s="14"/>
      <c r="BY757" s="14"/>
      <c r="BZ757" s="14"/>
      <c r="CA757" s="14"/>
      <c r="CB757" s="14"/>
      <c r="CC757" s="14"/>
      <c r="CD757" s="14"/>
    </row>
    <row r="758">
      <c r="A758" s="14"/>
      <c r="B758" s="14"/>
      <c r="C758" s="14"/>
      <c r="D758" s="303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330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  <c r="BS758" s="14"/>
      <c r="BT758" s="14"/>
      <c r="BU758" s="14"/>
      <c r="BV758" s="14"/>
      <c r="BW758" s="14"/>
      <c r="BX758" s="14"/>
      <c r="BY758" s="14"/>
      <c r="BZ758" s="14"/>
      <c r="CA758" s="14"/>
      <c r="CB758" s="14"/>
      <c r="CC758" s="14"/>
      <c r="CD758" s="14"/>
    </row>
    <row r="759">
      <c r="A759" s="14"/>
      <c r="B759" s="14"/>
      <c r="C759" s="14"/>
      <c r="D759" s="303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330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  <c r="BS759" s="14"/>
      <c r="BT759" s="14"/>
      <c r="BU759" s="14"/>
      <c r="BV759" s="14"/>
      <c r="BW759" s="14"/>
      <c r="BX759" s="14"/>
      <c r="BY759" s="14"/>
      <c r="BZ759" s="14"/>
      <c r="CA759" s="14"/>
      <c r="CB759" s="14"/>
      <c r="CC759" s="14"/>
      <c r="CD759" s="14"/>
    </row>
    <row r="760">
      <c r="A760" s="14"/>
      <c r="B760" s="14"/>
      <c r="C760" s="14"/>
      <c r="D760" s="303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330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  <c r="BS760" s="14"/>
      <c r="BT760" s="14"/>
      <c r="BU760" s="14"/>
      <c r="BV760" s="14"/>
      <c r="BW760" s="14"/>
      <c r="BX760" s="14"/>
      <c r="BY760" s="14"/>
      <c r="BZ760" s="14"/>
      <c r="CA760" s="14"/>
      <c r="CB760" s="14"/>
      <c r="CC760" s="14"/>
      <c r="CD760" s="14"/>
    </row>
    <row r="761">
      <c r="A761" s="14"/>
      <c r="B761" s="14"/>
      <c r="C761" s="14"/>
      <c r="D761" s="303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330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  <c r="BS761" s="14"/>
      <c r="BT761" s="14"/>
      <c r="BU761" s="14"/>
      <c r="BV761" s="14"/>
      <c r="BW761" s="14"/>
      <c r="BX761" s="14"/>
      <c r="BY761" s="14"/>
      <c r="BZ761" s="14"/>
      <c r="CA761" s="14"/>
      <c r="CB761" s="14"/>
      <c r="CC761" s="14"/>
      <c r="CD761" s="14"/>
    </row>
    <row r="762">
      <c r="A762" s="14"/>
      <c r="B762" s="14"/>
      <c r="C762" s="14"/>
      <c r="D762" s="303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330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  <c r="BS762" s="14"/>
      <c r="BT762" s="14"/>
      <c r="BU762" s="14"/>
      <c r="BV762" s="14"/>
      <c r="BW762" s="14"/>
      <c r="BX762" s="14"/>
      <c r="BY762" s="14"/>
      <c r="BZ762" s="14"/>
      <c r="CA762" s="14"/>
      <c r="CB762" s="14"/>
      <c r="CC762" s="14"/>
      <c r="CD762" s="14"/>
    </row>
    <row r="763">
      <c r="A763" s="14"/>
      <c r="B763" s="14"/>
      <c r="C763" s="14"/>
      <c r="D763" s="303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330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  <c r="BS763" s="14"/>
      <c r="BT763" s="14"/>
      <c r="BU763" s="14"/>
      <c r="BV763" s="14"/>
      <c r="BW763" s="14"/>
      <c r="BX763" s="14"/>
      <c r="BY763" s="14"/>
      <c r="BZ763" s="14"/>
      <c r="CA763" s="14"/>
      <c r="CB763" s="14"/>
      <c r="CC763" s="14"/>
      <c r="CD763" s="14"/>
    </row>
    <row r="764">
      <c r="A764" s="14"/>
      <c r="B764" s="14"/>
      <c r="C764" s="14"/>
      <c r="D764" s="303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330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  <c r="BS764" s="14"/>
      <c r="BT764" s="14"/>
      <c r="BU764" s="14"/>
      <c r="BV764" s="14"/>
      <c r="BW764" s="14"/>
      <c r="BX764" s="14"/>
      <c r="BY764" s="14"/>
      <c r="BZ764" s="14"/>
      <c r="CA764" s="14"/>
      <c r="CB764" s="14"/>
      <c r="CC764" s="14"/>
      <c r="CD764" s="14"/>
    </row>
    <row r="765">
      <c r="A765" s="14"/>
      <c r="B765" s="14"/>
      <c r="C765" s="14"/>
      <c r="D765" s="303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330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  <c r="BS765" s="14"/>
      <c r="BT765" s="14"/>
      <c r="BU765" s="14"/>
      <c r="BV765" s="14"/>
      <c r="BW765" s="14"/>
      <c r="BX765" s="14"/>
      <c r="BY765" s="14"/>
      <c r="BZ765" s="14"/>
      <c r="CA765" s="14"/>
      <c r="CB765" s="14"/>
      <c r="CC765" s="14"/>
      <c r="CD765" s="14"/>
    </row>
    <row r="766">
      <c r="A766" s="14"/>
      <c r="B766" s="14"/>
      <c r="C766" s="14"/>
      <c r="D766" s="303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330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  <c r="BS766" s="14"/>
      <c r="BT766" s="14"/>
      <c r="BU766" s="14"/>
      <c r="BV766" s="14"/>
      <c r="BW766" s="14"/>
      <c r="BX766" s="14"/>
      <c r="BY766" s="14"/>
      <c r="BZ766" s="14"/>
      <c r="CA766" s="14"/>
      <c r="CB766" s="14"/>
      <c r="CC766" s="14"/>
      <c r="CD766" s="14"/>
    </row>
    <row r="767">
      <c r="A767" s="14"/>
      <c r="B767" s="14"/>
      <c r="C767" s="14"/>
      <c r="D767" s="303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330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  <c r="BS767" s="14"/>
      <c r="BT767" s="14"/>
      <c r="BU767" s="14"/>
      <c r="BV767" s="14"/>
      <c r="BW767" s="14"/>
      <c r="BX767" s="14"/>
      <c r="BY767" s="14"/>
      <c r="BZ767" s="14"/>
      <c r="CA767" s="14"/>
      <c r="CB767" s="14"/>
      <c r="CC767" s="14"/>
      <c r="CD767" s="14"/>
    </row>
    <row r="768">
      <c r="A768" s="14"/>
      <c r="B768" s="14"/>
      <c r="C768" s="14"/>
      <c r="D768" s="303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330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  <c r="BS768" s="14"/>
      <c r="BT768" s="14"/>
      <c r="BU768" s="14"/>
      <c r="BV768" s="14"/>
      <c r="BW768" s="14"/>
      <c r="BX768" s="14"/>
      <c r="BY768" s="14"/>
      <c r="BZ768" s="14"/>
      <c r="CA768" s="14"/>
      <c r="CB768" s="14"/>
      <c r="CC768" s="14"/>
      <c r="CD768" s="14"/>
    </row>
    <row r="769">
      <c r="A769" s="14"/>
      <c r="B769" s="14"/>
      <c r="C769" s="14"/>
      <c r="D769" s="303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330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  <c r="BS769" s="14"/>
      <c r="BT769" s="14"/>
      <c r="BU769" s="14"/>
      <c r="BV769" s="14"/>
      <c r="BW769" s="14"/>
      <c r="BX769" s="14"/>
      <c r="BY769" s="14"/>
      <c r="BZ769" s="14"/>
      <c r="CA769" s="14"/>
      <c r="CB769" s="14"/>
      <c r="CC769" s="14"/>
      <c r="CD769" s="14"/>
    </row>
    <row r="770">
      <c r="A770" s="14"/>
      <c r="B770" s="14"/>
      <c r="C770" s="14"/>
      <c r="D770" s="303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330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  <c r="BS770" s="14"/>
      <c r="BT770" s="14"/>
      <c r="BU770" s="14"/>
      <c r="BV770" s="14"/>
      <c r="BW770" s="14"/>
      <c r="BX770" s="14"/>
      <c r="BY770" s="14"/>
      <c r="BZ770" s="14"/>
      <c r="CA770" s="14"/>
      <c r="CB770" s="14"/>
      <c r="CC770" s="14"/>
      <c r="CD770" s="14"/>
    </row>
    <row r="771">
      <c r="A771" s="14"/>
      <c r="B771" s="14"/>
      <c r="C771" s="14"/>
      <c r="D771" s="303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330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  <c r="BS771" s="14"/>
      <c r="BT771" s="14"/>
      <c r="BU771" s="14"/>
      <c r="BV771" s="14"/>
      <c r="BW771" s="14"/>
      <c r="BX771" s="14"/>
      <c r="BY771" s="14"/>
      <c r="BZ771" s="14"/>
      <c r="CA771" s="14"/>
      <c r="CB771" s="14"/>
      <c r="CC771" s="14"/>
      <c r="CD771" s="14"/>
    </row>
    <row r="772">
      <c r="A772" s="14"/>
      <c r="B772" s="14"/>
      <c r="C772" s="14"/>
      <c r="D772" s="303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330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  <c r="BS772" s="14"/>
      <c r="BT772" s="14"/>
      <c r="BU772" s="14"/>
      <c r="BV772" s="14"/>
      <c r="BW772" s="14"/>
      <c r="BX772" s="14"/>
      <c r="BY772" s="14"/>
      <c r="BZ772" s="14"/>
      <c r="CA772" s="14"/>
      <c r="CB772" s="14"/>
      <c r="CC772" s="14"/>
      <c r="CD772" s="14"/>
    </row>
    <row r="773">
      <c r="A773" s="14"/>
      <c r="B773" s="14"/>
      <c r="C773" s="14"/>
      <c r="D773" s="303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330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  <c r="BS773" s="14"/>
      <c r="BT773" s="14"/>
      <c r="BU773" s="14"/>
      <c r="BV773" s="14"/>
      <c r="BW773" s="14"/>
      <c r="BX773" s="14"/>
      <c r="BY773" s="14"/>
      <c r="BZ773" s="14"/>
      <c r="CA773" s="14"/>
      <c r="CB773" s="14"/>
      <c r="CC773" s="14"/>
      <c r="CD773" s="14"/>
    </row>
    <row r="774">
      <c r="A774" s="14"/>
      <c r="B774" s="14"/>
      <c r="C774" s="14"/>
      <c r="D774" s="303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330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  <c r="BS774" s="14"/>
      <c r="BT774" s="14"/>
      <c r="BU774" s="14"/>
      <c r="BV774" s="14"/>
      <c r="BW774" s="14"/>
      <c r="BX774" s="14"/>
      <c r="BY774" s="14"/>
      <c r="BZ774" s="14"/>
      <c r="CA774" s="14"/>
      <c r="CB774" s="14"/>
      <c r="CC774" s="14"/>
      <c r="CD774" s="14"/>
    </row>
    <row r="775">
      <c r="A775" s="14"/>
      <c r="B775" s="14"/>
      <c r="C775" s="14"/>
      <c r="D775" s="303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330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  <c r="BS775" s="14"/>
      <c r="BT775" s="14"/>
      <c r="BU775" s="14"/>
      <c r="BV775" s="14"/>
      <c r="BW775" s="14"/>
      <c r="BX775" s="14"/>
      <c r="BY775" s="14"/>
      <c r="BZ775" s="14"/>
      <c r="CA775" s="14"/>
      <c r="CB775" s="14"/>
      <c r="CC775" s="14"/>
      <c r="CD775" s="14"/>
    </row>
    <row r="776">
      <c r="A776" s="14"/>
      <c r="B776" s="14"/>
      <c r="C776" s="14"/>
      <c r="D776" s="303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330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  <c r="BS776" s="14"/>
      <c r="BT776" s="14"/>
      <c r="BU776" s="14"/>
      <c r="BV776" s="14"/>
      <c r="BW776" s="14"/>
      <c r="BX776" s="14"/>
      <c r="BY776" s="14"/>
      <c r="BZ776" s="14"/>
      <c r="CA776" s="14"/>
      <c r="CB776" s="14"/>
      <c r="CC776" s="14"/>
      <c r="CD776" s="14"/>
    </row>
    <row r="777">
      <c r="A777" s="14"/>
      <c r="B777" s="14"/>
      <c r="C777" s="14"/>
      <c r="D777" s="303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330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  <c r="BS777" s="14"/>
      <c r="BT777" s="14"/>
      <c r="BU777" s="14"/>
      <c r="BV777" s="14"/>
      <c r="BW777" s="14"/>
      <c r="BX777" s="14"/>
      <c r="BY777" s="14"/>
      <c r="BZ777" s="14"/>
      <c r="CA777" s="14"/>
      <c r="CB777" s="14"/>
      <c r="CC777" s="14"/>
      <c r="CD777" s="14"/>
    </row>
    <row r="778">
      <c r="A778" s="14"/>
      <c r="B778" s="14"/>
      <c r="C778" s="14"/>
      <c r="D778" s="303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330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  <c r="BS778" s="14"/>
      <c r="BT778" s="14"/>
      <c r="BU778" s="14"/>
      <c r="BV778" s="14"/>
      <c r="BW778" s="14"/>
      <c r="BX778" s="14"/>
      <c r="BY778" s="14"/>
      <c r="BZ778" s="14"/>
      <c r="CA778" s="14"/>
      <c r="CB778" s="14"/>
      <c r="CC778" s="14"/>
      <c r="CD778" s="14"/>
    </row>
    <row r="779">
      <c r="A779" s="14"/>
      <c r="B779" s="14"/>
      <c r="C779" s="14"/>
      <c r="D779" s="303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330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  <c r="BS779" s="14"/>
      <c r="BT779" s="14"/>
      <c r="BU779" s="14"/>
      <c r="BV779" s="14"/>
      <c r="BW779" s="14"/>
      <c r="BX779" s="14"/>
      <c r="BY779" s="14"/>
      <c r="BZ779" s="14"/>
      <c r="CA779" s="14"/>
      <c r="CB779" s="14"/>
      <c r="CC779" s="14"/>
      <c r="CD779" s="14"/>
    </row>
    <row r="780">
      <c r="A780" s="14"/>
      <c r="B780" s="14"/>
      <c r="C780" s="14"/>
      <c r="D780" s="303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330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  <c r="BS780" s="14"/>
      <c r="BT780" s="14"/>
      <c r="BU780" s="14"/>
      <c r="BV780" s="14"/>
      <c r="BW780" s="14"/>
      <c r="BX780" s="14"/>
      <c r="BY780" s="14"/>
      <c r="BZ780" s="14"/>
      <c r="CA780" s="14"/>
      <c r="CB780" s="14"/>
      <c r="CC780" s="14"/>
      <c r="CD780" s="14"/>
    </row>
    <row r="781">
      <c r="A781" s="14"/>
      <c r="B781" s="14"/>
      <c r="C781" s="14"/>
      <c r="D781" s="303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330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  <c r="BS781" s="14"/>
      <c r="BT781" s="14"/>
      <c r="BU781" s="14"/>
      <c r="BV781" s="14"/>
      <c r="BW781" s="14"/>
      <c r="BX781" s="14"/>
      <c r="BY781" s="14"/>
      <c r="BZ781" s="14"/>
      <c r="CA781" s="14"/>
      <c r="CB781" s="14"/>
      <c r="CC781" s="14"/>
      <c r="CD781" s="14"/>
    </row>
    <row r="782">
      <c r="A782" s="14"/>
      <c r="B782" s="14"/>
      <c r="C782" s="14"/>
      <c r="D782" s="303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330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  <c r="BS782" s="14"/>
      <c r="BT782" s="14"/>
      <c r="BU782" s="14"/>
      <c r="BV782" s="14"/>
      <c r="BW782" s="14"/>
      <c r="BX782" s="14"/>
      <c r="BY782" s="14"/>
      <c r="BZ782" s="14"/>
      <c r="CA782" s="14"/>
      <c r="CB782" s="14"/>
      <c r="CC782" s="14"/>
      <c r="CD782" s="14"/>
    </row>
    <row r="783">
      <c r="A783" s="14"/>
      <c r="B783" s="14"/>
      <c r="C783" s="14"/>
      <c r="D783" s="303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330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  <c r="BS783" s="14"/>
      <c r="BT783" s="14"/>
      <c r="BU783" s="14"/>
      <c r="BV783" s="14"/>
      <c r="BW783" s="14"/>
      <c r="BX783" s="14"/>
      <c r="BY783" s="14"/>
      <c r="BZ783" s="14"/>
      <c r="CA783" s="14"/>
      <c r="CB783" s="14"/>
      <c r="CC783" s="14"/>
      <c r="CD783" s="14"/>
    </row>
    <row r="784">
      <c r="A784" s="14"/>
      <c r="B784" s="14"/>
      <c r="C784" s="14"/>
      <c r="D784" s="303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330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  <c r="BS784" s="14"/>
      <c r="BT784" s="14"/>
      <c r="BU784" s="14"/>
      <c r="BV784" s="14"/>
      <c r="BW784" s="14"/>
      <c r="BX784" s="14"/>
      <c r="BY784" s="14"/>
      <c r="BZ784" s="14"/>
      <c r="CA784" s="14"/>
      <c r="CB784" s="14"/>
      <c r="CC784" s="14"/>
      <c r="CD784" s="14"/>
    </row>
    <row r="785">
      <c r="A785" s="14"/>
      <c r="B785" s="14"/>
      <c r="C785" s="14"/>
      <c r="D785" s="303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330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  <c r="BS785" s="14"/>
      <c r="BT785" s="14"/>
      <c r="BU785" s="14"/>
      <c r="BV785" s="14"/>
      <c r="BW785" s="14"/>
      <c r="BX785" s="14"/>
      <c r="BY785" s="14"/>
      <c r="BZ785" s="14"/>
      <c r="CA785" s="14"/>
      <c r="CB785" s="14"/>
      <c r="CC785" s="14"/>
      <c r="CD785" s="14"/>
    </row>
    <row r="786">
      <c r="A786" s="14"/>
      <c r="B786" s="14"/>
      <c r="C786" s="14"/>
      <c r="D786" s="303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330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  <c r="BS786" s="14"/>
      <c r="BT786" s="14"/>
      <c r="BU786" s="14"/>
      <c r="BV786" s="14"/>
      <c r="BW786" s="14"/>
      <c r="BX786" s="14"/>
      <c r="BY786" s="14"/>
      <c r="BZ786" s="14"/>
      <c r="CA786" s="14"/>
      <c r="CB786" s="14"/>
      <c r="CC786" s="14"/>
      <c r="CD786" s="14"/>
    </row>
    <row r="787">
      <c r="A787" s="14"/>
      <c r="B787" s="14"/>
      <c r="C787" s="14"/>
      <c r="D787" s="303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330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  <c r="BS787" s="14"/>
      <c r="BT787" s="14"/>
      <c r="BU787" s="14"/>
      <c r="BV787" s="14"/>
      <c r="BW787" s="14"/>
      <c r="BX787" s="14"/>
      <c r="BY787" s="14"/>
      <c r="BZ787" s="14"/>
      <c r="CA787" s="14"/>
      <c r="CB787" s="14"/>
      <c r="CC787" s="14"/>
      <c r="CD787" s="14"/>
    </row>
    <row r="788">
      <c r="A788" s="14"/>
      <c r="B788" s="14"/>
      <c r="C788" s="14"/>
      <c r="D788" s="303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330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  <c r="BS788" s="14"/>
      <c r="BT788" s="14"/>
      <c r="BU788" s="14"/>
      <c r="BV788" s="14"/>
      <c r="BW788" s="14"/>
      <c r="BX788" s="14"/>
      <c r="BY788" s="14"/>
      <c r="BZ788" s="14"/>
      <c r="CA788" s="14"/>
      <c r="CB788" s="14"/>
      <c r="CC788" s="14"/>
      <c r="CD788" s="14"/>
    </row>
    <row r="789">
      <c r="A789" s="14"/>
      <c r="B789" s="14"/>
      <c r="C789" s="14"/>
      <c r="D789" s="303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330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  <c r="BS789" s="14"/>
      <c r="BT789" s="14"/>
      <c r="BU789" s="14"/>
      <c r="BV789" s="14"/>
      <c r="BW789" s="14"/>
      <c r="BX789" s="14"/>
      <c r="BY789" s="14"/>
      <c r="BZ789" s="14"/>
      <c r="CA789" s="14"/>
      <c r="CB789" s="14"/>
      <c r="CC789" s="14"/>
      <c r="CD789" s="14"/>
    </row>
    <row r="790">
      <c r="A790" s="14"/>
      <c r="B790" s="14"/>
      <c r="C790" s="14"/>
      <c r="D790" s="303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330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  <c r="BS790" s="14"/>
      <c r="BT790" s="14"/>
      <c r="BU790" s="14"/>
      <c r="BV790" s="14"/>
      <c r="BW790" s="14"/>
      <c r="BX790" s="14"/>
      <c r="BY790" s="14"/>
      <c r="BZ790" s="14"/>
      <c r="CA790" s="14"/>
      <c r="CB790" s="14"/>
      <c r="CC790" s="14"/>
      <c r="CD790" s="14"/>
    </row>
    <row r="791">
      <c r="A791" s="14"/>
      <c r="B791" s="14"/>
      <c r="C791" s="14"/>
      <c r="D791" s="303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330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  <c r="BS791" s="14"/>
      <c r="BT791" s="14"/>
      <c r="BU791" s="14"/>
      <c r="BV791" s="14"/>
      <c r="BW791" s="14"/>
      <c r="BX791" s="14"/>
      <c r="BY791" s="14"/>
      <c r="BZ791" s="14"/>
      <c r="CA791" s="14"/>
      <c r="CB791" s="14"/>
      <c r="CC791" s="14"/>
      <c r="CD791" s="14"/>
    </row>
    <row r="792">
      <c r="A792" s="14"/>
      <c r="B792" s="14"/>
      <c r="C792" s="14"/>
      <c r="D792" s="303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330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  <c r="BS792" s="14"/>
      <c r="BT792" s="14"/>
      <c r="BU792" s="14"/>
      <c r="BV792" s="14"/>
      <c r="BW792" s="14"/>
      <c r="BX792" s="14"/>
      <c r="BY792" s="14"/>
      <c r="BZ792" s="14"/>
      <c r="CA792" s="14"/>
      <c r="CB792" s="14"/>
      <c r="CC792" s="14"/>
      <c r="CD792" s="14"/>
    </row>
    <row r="793">
      <c r="A793" s="14"/>
      <c r="B793" s="14"/>
      <c r="C793" s="14"/>
      <c r="D793" s="303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330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  <c r="BS793" s="14"/>
      <c r="BT793" s="14"/>
      <c r="BU793" s="14"/>
      <c r="BV793" s="14"/>
      <c r="BW793" s="14"/>
      <c r="BX793" s="14"/>
      <c r="BY793" s="14"/>
      <c r="BZ793" s="14"/>
      <c r="CA793" s="14"/>
      <c r="CB793" s="14"/>
      <c r="CC793" s="14"/>
      <c r="CD793" s="14"/>
    </row>
    <row r="794">
      <c r="A794" s="14"/>
      <c r="B794" s="14"/>
      <c r="C794" s="14"/>
      <c r="D794" s="303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330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  <c r="BS794" s="14"/>
      <c r="BT794" s="14"/>
      <c r="BU794" s="14"/>
      <c r="BV794" s="14"/>
      <c r="BW794" s="14"/>
      <c r="BX794" s="14"/>
      <c r="BY794" s="14"/>
      <c r="BZ794" s="14"/>
      <c r="CA794" s="14"/>
      <c r="CB794" s="14"/>
      <c r="CC794" s="14"/>
      <c r="CD794" s="14"/>
    </row>
    <row r="795">
      <c r="A795" s="14"/>
      <c r="B795" s="14"/>
      <c r="C795" s="14"/>
      <c r="D795" s="303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330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  <c r="BS795" s="14"/>
      <c r="BT795" s="14"/>
      <c r="BU795" s="14"/>
      <c r="BV795" s="14"/>
      <c r="BW795" s="14"/>
      <c r="BX795" s="14"/>
      <c r="BY795" s="14"/>
      <c r="BZ795" s="14"/>
      <c r="CA795" s="14"/>
      <c r="CB795" s="14"/>
      <c r="CC795" s="14"/>
      <c r="CD795" s="14"/>
    </row>
    <row r="796">
      <c r="A796" s="14"/>
      <c r="B796" s="14"/>
      <c r="C796" s="14"/>
      <c r="D796" s="303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330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  <c r="BS796" s="14"/>
      <c r="BT796" s="14"/>
      <c r="BU796" s="14"/>
      <c r="BV796" s="14"/>
      <c r="BW796" s="14"/>
      <c r="BX796" s="14"/>
      <c r="BY796" s="14"/>
      <c r="BZ796" s="14"/>
      <c r="CA796" s="14"/>
      <c r="CB796" s="14"/>
      <c r="CC796" s="14"/>
      <c r="CD796" s="14"/>
    </row>
    <row r="797">
      <c r="A797" s="14"/>
      <c r="B797" s="14"/>
      <c r="C797" s="14"/>
      <c r="D797" s="303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330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  <c r="BS797" s="14"/>
      <c r="BT797" s="14"/>
      <c r="BU797" s="14"/>
      <c r="BV797" s="14"/>
      <c r="BW797" s="14"/>
      <c r="BX797" s="14"/>
      <c r="BY797" s="14"/>
      <c r="BZ797" s="14"/>
      <c r="CA797" s="14"/>
      <c r="CB797" s="14"/>
      <c r="CC797" s="14"/>
      <c r="CD797" s="14"/>
    </row>
    <row r="798">
      <c r="A798" s="14"/>
      <c r="B798" s="14"/>
      <c r="C798" s="14"/>
      <c r="D798" s="303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330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  <c r="BS798" s="14"/>
      <c r="BT798" s="14"/>
      <c r="BU798" s="14"/>
      <c r="BV798" s="14"/>
      <c r="BW798" s="14"/>
      <c r="BX798" s="14"/>
      <c r="BY798" s="14"/>
      <c r="BZ798" s="14"/>
      <c r="CA798" s="14"/>
      <c r="CB798" s="14"/>
      <c r="CC798" s="14"/>
      <c r="CD798" s="14"/>
    </row>
    <row r="799">
      <c r="A799" s="14"/>
      <c r="B799" s="14"/>
      <c r="C799" s="14"/>
      <c r="D799" s="303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330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  <c r="BS799" s="14"/>
      <c r="BT799" s="14"/>
      <c r="BU799" s="14"/>
      <c r="BV799" s="14"/>
      <c r="BW799" s="14"/>
      <c r="BX799" s="14"/>
      <c r="BY799" s="14"/>
      <c r="BZ799" s="14"/>
      <c r="CA799" s="14"/>
      <c r="CB799" s="14"/>
      <c r="CC799" s="14"/>
      <c r="CD799" s="14"/>
    </row>
    <row r="800">
      <c r="A800" s="14"/>
      <c r="B800" s="14"/>
      <c r="C800" s="14"/>
      <c r="D800" s="303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330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  <c r="BS800" s="14"/>
      <c r="BT800" s="14"/>
      <c r="BU800" s="14"/>
      <c r="BV800" s="14"/>
      <c r="BW800" s="14"/>
      <c r="BX800" s="14"/>
      <c r="BY800" s="14"/>
      <c r="BZ800" s="14"/>
      <c r="CA800" s="14"/>
      <c r="CB800" s="14"/>
      <c r="CC800" s="14"/>
      <c r="CD800" s="14"/>
    </row>
    <row r="801">
      <c r="A801" s="14"/>
      <c r="B801" s="14"/>
      <c r="C801" s="14"/>
      <c r="D801" s="303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330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  <c r="BS801" s="14"/>
      <c r="BT801" s="14"/>
      <c r="BU801" s="14"/>
      <c r="BV801" s="14"/>
      <c r="BW801" s="14"/>
      <c r="BX801" s="14"/>
      <c r="BY801" s="14"/>
      <c r="BZ801" s="14"/>
      <c r="CA801" s="14"/>
      <c r="CB801" s="14"/>
      <c r="CC801" s="14"/>
      <c r="CD801" s="14"/>
    </row>
    <row r="802">
      <c r="A802" s="14"/>
      <c r="B802" s="14"/>
      <c r="C802" s="14"/>
      <c r="D802" s="303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330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  <c r="BS802" s="14"/>
      <c r="BT802" s="14"/>
      <c r="BU802" s="14"/>
      <c r="BV802" s="14"/>
      <c r="BW802" s="14"/>
      <c r="BX802" s="14"/>
      <c r="BY802" s="14"/>
      <c r="BZ802" s="14"/>
      <c r="CA802" s="14"/>
      <c r="CB802" s="14"/>
      <c r="CC802" s="14"/>
      <c r="CD802" s="14"/>
    </row>
    <row r="803">
      <c r="A803" s="14"/>
      <c r="B803" s="14"/>
      <c r="C803" s="14"/>
      <c r="D803" s="303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330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  <c r="BS803" s="14"/>
      <c r="BT803" s="14"/>
      <c r="BU803" s="14"/>
      <c r="BV803" s="14"/>
      <c r="BW803" s="14"/>
      <c r="BX803" s="14"/>
      <c r="BY803" s="14"/>
      <c r="BZ803" s="14"/>
      <c r="CA803" s="14"/>
      <c r="CB803" s="14"/>
      <c r="CC803" s="14"/>
      <c r="CD803" s="14"/>
    </row>
    <row r="804">
      <c r="A804" s="14"/>
      <c r="B804" s="14"/>
      <c r="C804" s="14"/>
      <c r="D804" s="303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330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  <c r="BS804" s="14"/>
      <c r="BT804" s="14"/>
      <c r="BU804" s="14"/>
      <c r="BV804" s="14"/>
      <c r="BW804" s="14"/>
      <c r="BX804" s="14"/>
      <c r="BY804" s="14"/>
      <c r="BZ804" s="14"/>
      <c r="CA804" s="14"/>
      <c r="CB804" s="14"/>
      <c r="CC804" s="14"/>
      <c r="CD804" s="14"/>
    </row>
    <row r="805">
      <c r="A805" s="14"/>
      <c r="B805" s="14"/>
      <c r="C805" s="14"/>
      <c r="D805" s="303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330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  <c r="BS805" s="14"/>
      <c r="BT805" s="14"/>
      <c r="BU805" s="14"/>
      <c r="BV805" s="14"/>
      <c r="BW805" s="14"/>
      <c r="BX805" s="14"/>
      <c r="BY805" s="14"/>
      <c r="BZ805" s="14"/>
      <c r="CA805" s="14"/>
      <c r="CB805" s="14"/>
      <c r="CC805" s="14"/>
      <c r="CD805" s="14"/>
    </row>
    <row r="806">
      <c r="A806" s="14"/>
      <c r="B806" s="14"/>
      <c r="C806" s="14"/>
      <c r="D806" s="303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330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  <c r="BS806" s="14"/>
      <c r="BT806" s="14"/>
      <c r="BU806" s="14"/>
      <c r="BV806" s="14"/>
      <c r="BW806" s="14"/>
      <c r="BX806" s="14"/>
      <c r="BY806" s="14"/>
      <c r="BZ806" s="14"/>
      <c r="CA806" s="14"/>
      <c r="CB806" s="14"/>
      <c r="CC806" s="14"/>
      <c r="CD806" s="14"/>
    </row>
    <row r="807">
      <c r="A807" s="14"/>
      <c r="B807" s="14"/>
      <c r="C807" s="14"/>
      <c r="D807" s="303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330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  <c r="BS807" s="14"/>
      <c r="BT807" s="14"/>
      <c r="BU807" s="14"/>
      <c r="BV807" s="14"/>
      <c r="BW807" s="14"/>
      <c r="BX807" s="14"/>
      <c r="BY807" s="14"/>
      <c r="BZ807" s="14"/>
      <c r="CA807" s="14"/>
      <c r="CB807" s="14"/>
      <c r="CC807" s="14"/>
      <c r="CD807" s="14"/>
    </row>
    <row r="808">
      <c r="A808" s="14"/>
      <c r="B808" s="14"/>
      <c r="C808" s="14"/>
      <c r="D808" s="303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330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  <c r="BS808" s="14"/>
      <c r="BT808" s="14"/>
      <c r="BU808" s="14"/>
      <c r="BV808" s="14"/>
      <c r="BW808" s="14"/>
      <c r="BX808" s="14"/>
      <c r="BY808" s="14"/>
      <c r="BZ808" s="14"/>
      <c r="CA808" s="14"/>
      <c r="CB808" s="14"/>
      <c r="CC808" s="14"/>
      <c r="CD808" s="14"/>
    </row>
    <row r="809">
      <c r="A809" s="14"/>
      <c r="B809" s="14"/>
      <c r="C809" s="14"/>
      <c r="D809" s="303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330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  <c r="BS809" s="14"/>
      <c r="BT809" s="14"/>
      <c r="BU809" s="14"/>
      <c r="BV809" s="14"/>
      <c r="BW809" s="14"/>
      <c r="BX809" s="14"/>
      <c r="BY809" s="14"/>
      <c r="BZ809" s="14"/>
      <c r="CA809" s="14"/>
      <c r="CB809" s="14"/>
      <c r="CC809" s="14"/>
      <c r="CD809" s="14"/>
    </row>
    <row r="810">
      <c r="A810" s="14"/>
      <c r="B810" s="14"/>
      <c r="C810" s="14"/>
      <c r="D810" s="303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330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  <c r="BS810" s="14"/>
      <c r="BT810" s="14"/>
      <c r="BU810" s="14"/>
      <c r="BV810" s="14"/>
      <c r="BW810" s="14"/>
      <c r="BX810" s="14"/>
      <c r="BY810" s="14"/>
      <c r="BZ810" s="14"/>
      <c r="CA810" s="14"/>
      <c r="CB810" s="14"/>
      <c r="CC810" s="14"/>
      <c r="CD810" s="14"/>
    </row>
    <row r="811">
      <c r="A811" s="14"/>
      <c r="B811" s="14"/>
      <c r="C811" s="14"/>
      <c r="D811" s="303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330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  <c r="BS811" s="14"/>
      <c r="BT811" s="14"/>
      <c r="BU811" s="14"/>
      <c r="BV811" s="14"/>
      <c r="BW811" s="14"/>
      <c r="BX811" s="14"/>
      <c r="BY811" s="14"/>
      <c r="BZ811" s="14"/>
      <c r="CA811" s="14"/>
      <c r="CB811" s="14"/>
      <c r="CC811" s="14"/>
      <c r="CD811" s="14"/>
    </row>
    <row r="812">
      <c r="A812" s="14"/>
      <c r="B812" s="14"/>
      <c r="C812" s="14"/>
      <c r="D812" s="303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330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  <c r="BS812" s="14"/>
      <c r="BT812" s="14"/>
      <c r="BU812" s="14"/>
      <c r="BV812" s="14"/>
      <c r="BW812" s="14"/>
      <c r="BX812" s="14"/>
      <c r="BY812" s="14"/>
      <c r="BZ812" s="14"/>
      <c r="CA812" s="14"/>
      <c r="CB812" s="14"/>
      <c r="CC812" s="14"/>
      <c r="CD812" s="14"/>
    </row>
    <row r="813">
      <c r="A813" s="14"/>
      <c r="B813" s="14"/>
      <c r="C813" s="14"/>
      <c r="D813" s="303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330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  <c r="BS813" s="14"/>
      <c r="BT813" s="14"/>
      <c r="BU813" s="14"/>
      <c r="BV813" s="14"/>
      <c r="BW813" s="14"/>
      <c r="BX813" s="14"/>
      <c r="BY813" s="14"/>
      <c r="BZ813" s="14"/>
      <c r="CA813" s="14"/>
      <c r="CB813" s="14"/>
      <c r="CC813" s="14"/>
      <c r="CD813" s="14"/>
    </row>
    <row r="814">
      <c r="A814" s="14"/>
      <c r="B814" s="14"/>
      <c r="C814" s="14"/>
      <c r="D814" s="303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330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  <c r="BS814" s="14"/>
      <c r="BT814" s="14"/>
      <c r="BU814" s="14"/>
      <c r="BV814" s="14"/>
      <c r="BW814" s="14"/>
      <c r="BX814" s="14"/>
      <c r="BY814" s="14"/>
      <c r="BZ814" s="14"/>
      <c r="CA814" s="14"/>
      <c r="CB814" s="14"/>
      <c r="CC814" s="14"/>
      <c r="CD814" s="14"/>
    </row>
    <row r="815">
      <c r="A815" s="14"/>
      <c r="B815" s="14"/>
      <c r="C815" s="14"/>
      <c r="D815" s="303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330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  <c r="BS815" s="14"/>
      <c r="BT815" s="14"/>
      <c r="BU815" s="14"/>
      <c r="BV815" s="14"/>
      <c r="BW815" s="14"/>
      <c r="BX815" s="14"/>
      <c r="BY815" s="14"/>
      <c r="BZ815" s="14"/>
      <c r="CA815" s="14"/>
      <c r="CB815" s="14"/>
      <c r="CC815" s="14"/>
      <c r="CD815" s="14"/>
    </row>
    <row r="816">
      <c r="A816" s="14"/>
      <c r="B816" s="14"/>
      <c r="C816" s="14"/>
      <c r="D816" s="303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330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  <c r="BS816" s="14"/>
      <c r="BT816" s="14"/>
      <c r="BU816" s="14"/>
      <c r="BV816" s="14"/>
      <c r="BW816" s="14"/>
      <c r="BX816" s="14"/>
      <c r="BY816" s="14"/>
      <c r="BZ816" s="14"/>
      <c r="CA816" s="14"/>
      <c r="CB816" s="14"/>
      <c r="CC816" s="14"/>
      <c r="CD816" s="14"/>
    </row>
    <row r="817">
      <c r="A817" s="14"/>
      <c r="B817" s="14"/>
      <c r="C817" s="14"/>
      <c r="D817" s="303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330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  <c r="BS817" s="14"/>
      <c r="BT817" s="14"/>
      <c r="BU817" s="14"/>
      <c r="BV817" s="14"/>
      <c r="BW817" s="14"/>
      <c r="BX817" s="14"/>
      <c r="BY817" s="14"/>
      <c r="BZ817" s="14"/>
      <c r="CA817" s="14"/>
      <c r="CB817" s="14"/>
      <c r="CC817" s="14"/>
      <c r="CD817" s="14"/>
    </row>
    <row r="818">
      <c r="A818" s="14"/>
      <c r="B818" s="14"/>
      <c r="C818" s="14"/>
      <c r="D818" s="303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330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  <c r="BS818" s="14"/>
      <c r="BT818" s="14"/>
      <c r="BU818" s="14"/>
      <c r="BV818" s="14"/>
      <c r="BW818" s="14"/>
      <c r="BX818" s="14"/>
      <c r="BY818" s="14"/>
      <c r="BZ818" s="14"/>
      <c r="CA818" s="14"/>
      <c r="CB818" s="14"/>
      <c r="CC818" s="14"/>
      <c r="CD818" s="14"/>
    </row>
    <row r="819">
      <c r="A819" s="14"/>
      <c r="B819" s="14"/>
      <c r="C819" s="14"/>
      <c r="D819" s="303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330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  <c r="BS819" s="14"/>
      <c r="BT819" s="14"/>
      <c r="BU819" s="14"/>
      <c r="BV819" s="14"/>
      <c r="BW819" s="14"/>
      <c r="BX819" s="14"/>
      <c r="BY819" s="14"/>
      <c r="BZ819" s="14"/>
      <c r="CA819" s="14"/>
      <c r="CB819" s="14"/>
      <c r="CC819" s="14"/>
      <c r="CD819" s="14"/>
    </row>
    <row r="820">
      <c r="A820" s="14"/>
      <c r="B820" s="14"/>
      <c r="C820" s="14"/>
      <c r="D820" s="303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330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  <c r="BS820" s="14"/>
      <c r="BT820" s="14"/>
      <c r="BU820" s="14"/>
      <c r="BV820" s="14"/>
      <c r="BW820" s="14"/>
      <c r="BX820" s="14"/>
      <c r="BY820" s="14"/>
      <c r="BZ820" s="14"/>
      <c r="CA820" s="14"/>
      <c r="CB820" s="14"/>
      <c r="CC820" s="14"/>
      <c r="CD820" s="14"/>
    </row>
    <row r="821">
      <c r="A821" s="14"/>
      <c r="B821" s="14"/>
      <c r="C821" s="14"/>
      <c r="D821" s="303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330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  <c r="BS821" s="14"/>
      <c r="BT821" s="14"/>
      <c r="BU821" s="14"/>
      <c r="BV821" s="14"/>
      <c r="BW821" s="14"/>
      <c r="BX821" s="14"/>
      <c r="BY821" s="14"/>
      <c r="BZ821" s="14"/>
      <c r="CA821" s="14"/>
      <c r="CB821" s="14"/>
      <c r="CC821" s="14"/>
      <c r="CD821" s="14"/>
    </row>
    <row r="822">
      <c r="A822" s="14"/>
      <c r="B822" s="14"/>
      <c r="C822" s="14"/>
      <c r="D822" s="303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330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  <c r="BS822" s="14"/>
      <c r="BT822" s="14"/>
      <c r="BU822" s="14"/>
      <c r="BV822" s="14"/>
      <c r="BW822" s="14"/>
      <c r="BX822" s="14"/>
      <c r="BY822" s="14"/>
      <c r="BZ822" s="14"/>
      <c r="CA822" s="14"/>
      <c r="CB822" s="14"/>
      <c r="CC822" s="14"/>
      <c r="CD822" s="14"/>
    </row>
    <row r="823">
      <c r="A823" s="14"/>
      <c r="B823" s="14"/>
      <c r="C823" s="14"/>
      <c r="D823" s="303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330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  <c r="BS823" s="14"/>
      <c r="BT823" s="14"/>
      <c r="BU823" s="14"/>
      <c r="BV823" s="14"/>
      <c r="BW823" s="14"/>
      <c r="BX823" s="14"/>
      <c r="BY823" s="14"/>
      <c r="BZ823" s="14"/>
      <c r="CA823" s="14"/>
      <c r="CB823" s="14"/>
      <c r="CC823" s="14"/>
      <c r="CD823" s="14"/>
    </row>
    <row r="824">
      <c r="A824" s="14"/>
      <c r="B824" s="14"/>
      <c r="C824" s="14"/>
      <c r="D824" s="303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330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  <c r="BS824" s="14"/>
      <c r="BT824" s="14"/>
      <c r="BU824" s="14"/>
      <c r="BV824" s="14"/>
      <c r="BW824" s="14"/>
      <c r="BX824" s="14"/>
      <c r="BY824" s="14"/>
      <c r="BZ824" s="14"/>
      <c r="CA824" s="14"/>
      <c r="CB824" s="14"/>
      <c r="CC824" s="14"/>
      <c r="CD824" s="14"/>
    </row>
    <row r="825">
      <c r="A825" s="14"/>
      <c r="B825" s="14"/>
      <c r="C825" s="14"/>
      <c r="D825" s="303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330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  <c r="BS825" s="14"/>
      <c r="BT825" s="14"/>
      <c r="BU825" s="14"/>
      <c r="BV825" s="14"/>
      <c r="BW825" s="14"/>
      <c r="BX825" s="14"/>
      <c r="BY825" s="14"/>
      <c r="BZ825" s="14"/>
      <c r="CA825" s="14"/>
      <c r="CB825" s="14"/>
      <c r="CC825" s="14"/>
      <c r="CD825" s="14"/>
    </row>
    <row r="826">
      <c r="A826" s="14"/>
      <c r="B826" s="14"/>
      <c r="C826" s="14"/>
      <c r="D826" s="303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330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  <c r="BS826" s="14"/>
      <c r="BT826" s="14"/>
      <c r="BU826" s="14"/>
      <c r="BV826" s="14"/>
      <c r="BW826" s="14"/>
      <c r="BX826" s="14"/>
      <c r="BY826" s="14"/>
      <c r="BZ826" s="14"/>
      <c r="CA826" s="14"/>
      <c r="CB826" s="14"/>
      <c r="CC826" s="14"/>
      <c r="CD826" s="14"/>
    </row>
    <row r="827">
      <c r="A827" s="14"/>
      <c r="B827" s="14"/>
      <c r="C827" s="14"/>
      <c r="D827" s="303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330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  <c r="BS827" s="14"/>
      <c r="BT827" s="14"/>
      <c r="BU827" s="14"/>
      <c r="BV827" s="14"/>
      <c r="BW827" s="14"/>
      <c r="BX827" s="14"/>
      <c r="BY827" s="14"/>
      <c r="BZ827" s="14"/>
      <c r="CA827" s="14"/>
      <c r="CB827" s="14"/>
      <c r="CC827" s="14"/>
      <c r="CD827" s="14"/>
    </row>
    <row r="828">
      <c r="A828" s="14"/>
      <c r="B828" s="14"/>
      <c r="C828" s="14"/>
      <c r="D828" s="303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330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  <c r="BS828" s="14"/>
      <c r="BT828" s="14"/>
      <c r="BU828" s="14"/>
      <c r="BV828" s="14"/>
      <c r="BW828" s="14"/>
      <c r="BX828" s="14"/>
      <c r="BY828" s="14"/>
      <c r="BZ828" s="14"/>
      <c r="CA828" s="14"/>
      <c r="CB828" s="14"/>
      <c r="CC828" s="14"/>
      <c r="CD828" s="14"/>
    </row>
    <row r="829">
      <c r="A829" s="14"/>
      <c r="B829" s="14"/>
      <c r="C829" s="14"/>
      <c r="D829" s="303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330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  <c r="BS829" s="14"/>
      <c r="BT829" s="14"/>
      <c r="BU829" s="14"/>
      <c r="BV829" s="14"/>
      <c r="BW829" s="14"/>
      <c r="BX829" s="14"/>
      <c r="BY829" s="14"/>
      <c r="BZ829" s="14"/>
      <c r="CA829" s="14"/>
      <c r="CB829" s="14"/>
      <c r="CC829" s="14"/>
      <c r="CD829" s="14"/>
    </row>
    <row r="830">
      <c r="A830" s="14"/>
      <c r="B830" s="14"/>
      <c r="C830" s="14"/>
      <c r="D830" s="303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330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  <c r="BS830" s="14"/>
      <c r="BT830" s="14"/>
      <c r="BU830" s="14"/>
      <c r="BV830" s="14"/>
      <c r="BW830" s="14"/>
      <c r="BX830" s="14"/>
      <c r="BY830" s="14"/>
      <c r="BZ830" s="14"/>
      <c r="CA830" s="14"/>
      <c r="CB830" s="14"/>
      <c r="CC830" s="14"/>
      <c r="CD830" s="14"/>
    </row>
    <row r="831">
      <c r="A831" s="14"/>
      <c r="B831" s="14"/>
      <c r="C831" s="14"/>
      <c r="D831" s="303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330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  <c r="BS831" s="14"/>
      <c r="BT831" s="14"/>
      <c r="BU831" s="14"/>
      <c r="BV831" s="14"/>
      <c r="BW831" s="14"/>
      <c r="BX831" s="14"/>
      <c r="BY831" s="14"/>
      <c r="BZ831" s="14"/>
      <c r="CA831" s="14"/>
      <c r="CB831" s="14"/>
      <c r="CC831" s="14"/>
      <c r="CD831" s="14"/>
    </row>
    <row r="832">
      <c r="A832" s="14"/>
      <c r="B832" s="14"/>
      <c r="C832" s="14"/>
      <c r="D832" s="303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330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  <c r="BS832" s="14"/>
      <c r="BT832" s="14"/>
      <c r="BU832" s="14"/>
      <c r="BV832" s="14"/>
      <c r="BW832" s="14"/>
      <c r="BX832" s="14"/>
      <c r="BY832" s="14"/>
      <c r="BZ832" s="14"/>
      <c r="CA832" s="14"/>
      <c r="CB832" s="14"/>
      <c r="CC832" s="14"/>
      <c r="CD832" s="14"/>
    </row>
    <row r="833">
      <c r="A833" s="14"/>
      <c r="B833" s="14"/>
      <c r="C833" s="14"/>
      <c r="D833" s="303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330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  <c r="BS833" s="14"/>
      <c r="BT833" s="14"/>
      <c r="BU833" s="14"/>
      <c r="BV833" s="14"/>
      <c r="BW833" s="14"/>
      <c r="BX833" s="14"/>
      <c r="BY833" s="14"/>
      <c r="BZ833" s="14"/>
      <c r="CA833" s="14"/>
      <c r="CB833" s="14"/>
      <c r="CC833" s="14"/>
      <c r="CD833" s="14"/>
    </row>
    <row r="834">
      <c r="A834" s="14"/>
      <c r="B834" s="14"/>
      <c r="C834" s="14"/>
      <c r="D834" s="303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330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  <c r="BS834" s="14"/>
      <c r="BT834" s="14"/>
      <c r="BU834" s="14"/>
      <c r="BV834" s="14"/>
      <c r="BW834" s="14"/>
      <c r="BX834" s="14"/>
      <c r="BY834" s="14"/>
      <c r="BZ834" s="14"/>
      <c r="CA834" s="14"/>
      <c r="CB834" s="14"/>
      <c r="CC834" s="14"/>
      <c r="CD834" s="14"/>
    </row>
    <row r="835">
      <c r="A835" s="14"/>
      <c r="B835" s="14"/>
      <c r="C835" s="14"/>
      <c r="D835" s="303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330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  <c r="BS835" s="14"/>
      <c r="BT835" s="14"/>
      <c r="BU835" s="14"/>
      <c r="BV835" s="14"/>
      <c r="BW835" s="14"/>
      <c r="BX835" s="14"/>
      <c r="BY835" s="14"/>
      <c r="BZ835" s="14"/>
      <c r="CA835" s="14"/>
      <c r="CB835" s="14"/>
      <c r="CC835" s="14"/>
      <c r="CD835" s="14"/>
    </row>
    <row r="836">
      <c r="A836" s="14"/>
      <c r="B836" s="14"/>
      <c r="C836" s="14"/>
      <c r="D836" s="303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330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  <c r="BS836" s="14"/>
      <c r="BT836" s="14"/>
      <c r="BU836" s="14"/>
      <c r="BV836" s="14"/>
      <c r="BW836" s="14"/>
      <c r="BX836" s="14"/>
      <c r="BY836" s="14"/>
      <c r="BZ836" s="14"/>
      <c r="CA836" s="14"/>
      <c r="CB836" s="14"/>
      <c r="CC836" s="14"/>
      <c r="CD836" s="14"/>
    </row>
    <row r="837">
      <c r="A837" s="14"/>
      <c r="B837" s="14"/>
      <c r="C837" s="14"/>
      <c r="D837" s="303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330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  <c r="BS837" s="14"/>
      <c r="BT837" s="14"/>
      <c r="BU837" s="14"/>
      <c r="BV837" s="14"/>
      <c r="BW837" s="14"/>
      <c r="BX837" s="14"/>
      <c r="BY837" s="14"/>
      <c r="BZ837" s="14"/>
      <c r="CA837" s="14"/>
      <c r="CB837" s="14"/>
      <c r="CC837" s="14"/>
      <c r="CD837" s="14"/>
    </row>
    <row r="838">
      <c r="A838" s="14"/>
      <c r="B838" s="14"/>
      <c r="C838" s="14"/>
      <c r="D838" s="303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330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  <c r="BS838" s="14"/>
      <c r="BT838" s="14"/>
      <c r="BU838" s="14"/>
      <c r="BV838" s="14"/>
      <c r="BW838" s="14"/>
      <c r="BX838" s="14"/>
      <c r="BY838" s="14"/>
      <c r="BZ838" s="14"/>
      <c r="CA838" s="14"/>
      <c r="CB838" s="14"/>
      <c r="CC838" s="14"/>
      <c r="CD838" s="14"/>
    </row>
    <row r="839">
      <c r="A839" s="14"/>
      <c r="B839" s="14"/>
      <c r="C839" s="14"/>
      <c r="D839" s="303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330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  <c r="BS839" s="14"/>
      <c r="BT839" s="14"/>
      <c r="BU839" s="14"/>
      <c r="BV839" s="14"/>
      <c r="BW839" s="14"/>
      <c r="BX839" s="14"/>
      <c r="BY839" s="14"/>
      <c r="BZ839" s="14"/>
      <c r="CA839" s="14"/>
      <c r="CB839" s="14"/>
      <c r="CC839" s="14"/>
      <c r="CD839" s="14"/>
    </row>
    <row r="840">
      <c r="A840" s="14"/>
      <c r="B840" s="14"/>
      <c r="C840" s="14"/>
      <c r="D840" s="303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330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  <c r="BS840" s="14"/>
      <c r="BT840" s="14"/>
      <c r="BU840" s="14"/>
      <c r="BV840" s="14"/>
      <c r="BW840" s="14"/>
      <c r="BX840" s="14"/>
      <c r="BY840" s="14"/>
      <c r="BZ840" s="14"/>
      <c r="CA840" s="14"/>
      <c r="CB840" s="14"/>
      <c r="CC840" s="14"/>
      <c r="CD840" s="14"/>
    </row>
    <row r="841">
      <c r="A841" s="14"/>
      <c r="B841" s="14"/>
      <c r="C841" s="14"/>
      <c r="D841" s="303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330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  <c r="BS841" s="14"/>
      <c r="BT841" s="14"/>
      <c r="BU841" s="14"/>
      <c r="BV841" s="14"/>
      <c r="BW841" s="14"/>
      <c r="BX841" s="14"/>
      <c r="BY841" s="14"/>
      <c r="BZ841" s="14"/>
      <c r="CA841" s="14"/>
      <c r="CB841" s="14"/>
      <c r="CC841" s="14"/>
      <c r="CD841" s="14"/>
    </row>
    <row r="842">
      <c r="A842" s="14"/>
      <c r="B842" s="14"/>
      <c r="C842" s="14"/>
      <c r="D842" s="303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330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  <c r="BS842" s="14"/>
      <c r="BT842" s="14"/>
      <c r="BU842" s="14"/>
      <c r="BV842" s="14"/>
      <c r="BW842" s="14"/>
      <c r="BX842" s="14"/>
      <c r="BY842" s="14"/>
      <c r="BZ842" s="14"/>
      <c r="CA842" s="14"/>
      <c r="CB842" s="14"/>
      <c r="CC842" s="14"/>
      <c r="CD842" s="14"/>
    </row>
    <row r="843">
      <c r="A843" s="14"/>
      <c r="B843" s="14"/>
      <c r="C843" s="14"/>
      <c r="D843" s="303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330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  <c r="BS843" s="14"/>
      <c r="BT843" s="14"/>
      <c r="BU843" s="14"/>
      <c r="BV843" s="14"/>
      <c r="BW843" s="14"/>
      <c r="BX843" s="14"/>
      <c r="BY843" s="14"/>
      <c r="BZ843" s="14"/>
      <c r="CA843" s="14"/>
      <c r="CB843" s="14"/>
      <c r="CC843" s="14"/>
      <c r="CD843" s="14"/>
    </row>
    <row r="844">
      <c r="A844" s="14"/>
      <c r="B844" s="14"/>
      <c r="C844" s="14"/>
      <c r="D844" s="303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330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  <c r="BS844" s="14"/>
      <c r="BT844" s="14"/>
      <c r="BU844" s="14"/>
      <c r="BV844" s="14"/>
      <c r="BW844" s="14"/>
      <c r="BX844" s="14"/>
      <c r="BY844" s="14"/>
      <c r="BZ844" s="14"/>
      <c r="CA844" s="14"/>
      <c r="CB844" s="14"/>
      <c r="CC844" s="14"/>
      <c r="CD844" s="14"/>
    </row>
    <row r="845">
      <c r="A845" s="14"/>
      <c r="B845" s="14"/>
      <c r="C845" s="14"/>
      <c r="D845" s="303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330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  <c r="BS845" s="14"/>
      <c r="BT845" s="14"/>
      <c r="BU845" s="14"/>
      <c r="BV845" s="14"/>
      <c r="BW845" s="14"/>
      <c r="BX845" s="14"/>
      <c r="BY845" s="14"/>
      <c r="BZ845" s="14"/>
      <c r="CA845" s="14"/>
      <c r="CB845" s="14"/>
      <c r="CC845" s="14"/>
      <c r="CD845" s="14"/>
    </row>
    <row r="846">
      <c r="A846" s="14"/>
      <c r="B846" s="14"/>
      <c r="C846" s="14"/>
      <c r="D846" s="303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330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  <c r="BS846" s="14"/>
      <c r="BT846" s="14"/>
      <c r="BU846" s="14"/>
      <c r="BV846" s="14"/>
      <c r="BW846" s="14"/>
      <c r="BX846" s="14"/>
      <c r="BY846" s="14"/>
      <c r="BZ846" s="14"/>
      <c r="CA846" s="14"/>
      <c r="CB846" s="14"/>
      <c r="CC846" s="14"/>
      <c r="CD846" s="14"/>
    </row>
    <row r="847">
      <c r="A847" s="14"/>
      <c r="B847" s="14"/>
      <c r="C847" s="14"/>
      <c r="D847" s="303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330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  <c r="BS847" s="14"/>
      <c r="BT847" s="14"/>
      <c r="BU847" s="14"/>
      <c r="BV847" s="14"/>
      <c r="BW847" s="14"/>
      <c r="BX847" s="14"/>
      <c r="BY847" s="14"/>
      <c r="BZ847" s="14"/>
      <c r="CA847" s="14"/>
      <c r="CB847" s="14"/>
      <c r="CC847" s="14"/>
      <c r="CD847" s="14"/>
    </row>
    <row r="848">
      <c r="A848" s="14"/>
      <c r="B848" s="14"/>
      <c r="C848" s="14"/>
      <c r="D848" s="303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330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  <c r="BS848" s="14"/>
      <c r="BT848" s="14"/>
      <c r="BU848" s="14"/>
      <c r="BV848" s="14"/>
      <c r="BW848" s="14"/>
      <c r="BX848" s="14"/>
      <c r="BY848" s="14"/>
      <c r="BZ848" s="14"/>
      <c r="CA848" s="14"/>
      <c r="CB848" s="14"/>
      <c r="CC848" s="14"/>
      <c r="CD848" s="14"/>
    </row>
    <row r="849">
      <c r="A849" s="14"/>
      <c r="B849" s="14"/>
      <c r="C849" s="14"/>
      <c r="D849" s="303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330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  <c r="BS849" s="14"/>
      <c r="BT849" s="14"/>
      <c r="BU849" s="14"/>
      <c r="BV849" s="14"/>
      <c r="BW849" s="14"/>
      <c r="BX849" s="14"/>
      <c r="BY849" s="14"/>
      <c r="BZ849" s="14"/>
      <c r="CA849" s="14"/>
      <c r="CB849" s="14"/>
      <c r="CC849" s="14"/>
      <c r="CD849" s="14"/>
    </row>
    <row r="850">
      <c r="A850" s="14"/>
      <c r="B850" s="14"/>
      <c r="C850" s="14"/>
      <c r="D850" s="303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330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  <c r="BS850" s="14"/>
      <c r="BT850" s="14"/>
      <c r="BU850" s="14"/>
      <c r="BV850" s="14"/>
      <c r="BW850" s="14"/>
      <c r="BX850" s="14"/>
      <c r="BY850" s="14"/>
      <c r="BZ850" s="14"/>
      <c r="CA850" s="14"/>
      <c r="CB850" s="14"/>
      <c r="CC850" s="14"/>
      <c r="CD850" s="14"/>
    </row>
    <row r="851">
      <c r="A851" s="14"/>
      <c r="B851" s="14"/>
      <c r="C851" s="14"/>
      <c r="D851" s="303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330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  <c r="BS851" s="14"/>
      <c r="BT851" s="14"/>
      <c r="BU851" s="14"/>
      <c r="BV851" s="14"/>
      <c r="BW851" s="14"/>
      <c r="BX851" s="14"/>
      <c r="BY851" s="14"/>
      <c r="BZ851" s="14"/>
      <c r="CA851" s="14"/>
      <c r="CB851" s="14"/>
      <c r="CC851" s="14"/>
      <c r="CD851" s="14"/>
    </row>
    <row r="852">
      <c r="A852" s="14"/>
      <c r="B852" s="14"/>
      <c r="C852" s="14"/>
      <c r="D852" s="303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330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  <c r="BS852" s="14"/>
      <c r="BT852" s="14"/>
      <c r="BU852" s="14"/>
      <c r="BV852" s="14"/>
      <c r="BW852" s="14"/>
      <c r="BX852" s="14"/>
      <c r="BY852" s="14"/>
      <c r="BZ852" s="14"/>
      <c r="CA852" s="14"/>
      <c r="CB852" s="14"/>
      <c r="CC852" s="14"/>
      <c r="CD852" s="14"/>
    </row>
    <row r="853">
      <c r="A853" s="14"/>
      <c r="B853" s="14"/>
      <c r="C853" s="14"/>
      <c r="D853" s="303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330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  <c r="BS853" s="14"/>
      <c r="BT853" s="14"/>
      <c r="BU853" s="14"/>
      <c r="BV853" s="14"/>
      <c r="BW853" s="14"/>
      <c r="BX853" s="14"/>
      <c r="BY853" s="14"/>
      <c r="BZ853" s="14"/>
      <c r="CA853" s="14"/>
      <c r="CB853" s="14"/>
      <c r="CC853" s="14"/>
      <c r="CD853" s="14"/>
    </row>
    <row r="854">
      <c r="A854" s="14"/>
      <c r="B854" s="14"/>
      <c r="C854" s="14"/>
      <c r="D854" s="303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330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  <c r="BS854" s="14"/>
      <c r="BT854" s="14"/>
      <c r="BU854" s="14"/>
      <c r="BV854" s="14"/>
      <c r="BW854" s="14"/>
      <c r="BX854" s="14"/>
      <c r="BY854" s="14"/>
      <c r="BZ854" s="14"/>
      <c r="CA854" s="14"/>
      <c r="CB854" s="14"/>
      <c r="CC854" s="14"/>
      <c r="CD854" s="14"/>
    </row>
    <row r="855">
      <c r="A855" s="14"/>
      <c r="B855" s="14"/>
      <c r="C855" s="14"/>
      <c r="D855" s="303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330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  <c r="BS855" s="14"/>
      <c r="BT855" s="14"/>
      <c r="BU855" s="14"/>
      <c r="BV855" s="14"/>
      <c r="BW855" s="14"/>
      <c r="BX855" s="14"/>
      <c r="BY855" s="14"/>
      <c r="BZ855" s="14"/>
      <c r="CA855" s="14"/>
      <c r="CB855" s="14"/>
      <c r="CC855" s="14"/>
      <c r="CD855" s="14"/>
    </row>
    <row r="856">
      <c r="A856" s="14"/>
      <c r="B856" s="14"/>
      <c r="C856" s="14"/>
      <c r="D856" s="303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330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  <c r="BS856" s="14"/>
      <c r="BT856" s="14"/>
      <c r="BU856" s="14"/>
      <c r="BV856" s="14"/>
      <c r="BW856" s="14"/>
      <c r="BX856" s="14"/>
      <c r="BY856" s="14"/>
      <c r="BZ856" s="14"/>
      <c r="CA856" s="14"/>
      <c r="CB856" s="14"/>
      <c r="CC856" s="14"/>
      <c r="CD856" s="14"/>
    </row>
    <row r="857">
      <c r="A857" s="14"/>
      <c r="B857" s="14"/>
      <c r="C857" s="14"/>
      <c r="D857" s="303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330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  <c r="BS857" s="14"/>
      <c r="BT857" s="14"/>
      <c r="BU857" s="14"/>
      <c r="BV857" s="14"/>
      <c r="BW857" s="14"/>
      <c r="BX857" s="14"/>
      <c r="BY857" s="14"/>
      <c r="BZ857" s="14"/>
      <c r="CA857" s="14"/>
      <c r="CB857" s="14"/>
      <c r="CC857" s="14"/>
      <c r="CD857" s="14"/>
    </row>
    <row r="858">
      <c r="A858" s="14"/>
      <c r="B858" s="14"/>
      <c r="C858" s="14"/>
      <c r="D858" s="303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330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  <c r="BS858" s="14"/>
      <c r="BT858" s="14"/>
      <c r="BU858" s="14"/>
      <c r="BV858" s="14"/>
      <c r="BW858" s="14"/>
      <c r="BX858" s="14"/>
      <c r="BY858" s="14"/>
      <c r="BZ858" s="14"/>
      <c r="CA858" s="14"/>
      <c r="CB858" s="14"/>
      <c r="CC858" s="14"/>
      <c r="CD858" s="14"/>
    </row>
    <row r="859">
      <c r="A859" s="14"/>
      <c r="B859" s="14"/>
      <c r="C859" s="14"/>
      <c r="D859" s="303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330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  <c r="BS859" s="14"/>
      <c r="BT859" s="14"/>
      <c r="BU859" s="14"/>
      <c r="BV859" s="14"/>
      <c r="BW859" s="14"/>
      <c r="BX859" s="14"/>
      <c r="BY859" s="14"/>
      <c r="BZ859" s="14"/>
      <c r="CA859" s="14"/>
      <c r="CB859" s="14"/>
      <c r="CC859" s="14"/>
      <c r="CD859" s="14"/>
    </row>
    <row r="860">
      <c r="A860" s="14"/>
      <c r="B860" s="14"/>
      <c r="C860" s="14"/>
      <c r="D860" s="303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330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  <c r="BS860" s="14"/>
      <c r="BT860" s="14"/>
      <c r="BU860" s="14"/>
      <c r="BV860" s="14"/>
      <c r="BW860" s="14"/>
      <c r="BX860" s="14"/>
      <c r="BY860" s="14"/>
      <c r="BZ860" s="14"/>
      <c r="CA860" s="14"/>
      <c r="CB860" s="14"/>
      <c r="CC860" s="14"/>
      <c r="CD860" s="14"/>
    </row>
    <row r="861">
      <c r="A861" s="14"/>
      <c r="B861" s="14"/>
      <c r="C861" s="14"/>
      <c r="D861" s="303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330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  <c r="BS861" s="14"/>
      <c r="BT861" s="14"/>
      <c r="BU861" s="14"/>
      <c r="BV861" s="14"/>
      <c r="BW861" s="14"/>
      <c r="BX861" s="14"/>
      <c r="BY861" s="14"/>
      <c r="BZ861" s="14"/>
      <c r="CA861" s="14"/>
      <c r="CB861" s="14"/>
      <c r="CC861" s="14"/>
      <c r="CD861" s="14"/>
    </row>
    <row r="862">
      <c r="A862" s="14"/>
      <c r="B862" s="14"/>
      <c r="C862" s="14"/>
      <c r="D862" s="303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330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  <c r="BS862" s="14"/>
      <c r="BT862" s="14"/>
      <c r="BU862" s="14"/>
      <c r="BV862" s="14"/>
      <c r="BW862" s="14"/>
      <c r="BX862" s="14"/>
      <c r="BY862" s="14"/>
      <c r="BZ862" s="14"/>
      <c r="CA862" s="14"/>
      <c r="CB862" s="14"/>
      <c r="CC862" s="14"/>
      <c r="CD862" s="14"/>
    </row>
    <row r="863">
      <c r="A863" s="14"/>
      <c r="B863" s="14"/>
      <c r="C863" s="14"/>
      <c r="D863" s="303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330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  <c r="BS863" s="14"/>
      <c r="BT863" s="14"/>
      <c r="BU863" s="14"/>
      <c r="BV863" s="14"/>
      <c r="BW863" s="14"/>
      <c r="BX863" s="14"/>
      <c r="BY863" s="14"/>
      <c r="BZ863" s="14"/>
      <c r="CA863" s="14"/>
      <c r="CB863" s="14"/>
      <c r="CC863" s="14"/>
      <c r="CD863" s="14"/>
    </row>
    <row r="864">
      <c r="A864" s="14"/>
      <c r="B864" s="14"/>
      <c r="C864" s="14"/>
      <c r="D864" s="303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330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  <c r="BS864" s="14"/>
      <c r="BT864" s="14"/>
      <c r="BU864" s="14"/>
      <c r="BV864" s="14"/>
      <c r="BW864" s="14"/>
      <c r="BX864" s="14"/>
      <c r="BY864" s="14"/>
      <c r="BZ864" s="14"/>
      <c r="CA864" s="14"/>
      <c r="CB864" s="14"/>
      <c r="CC864" s="14"/>
      <c r="CD864" s="14"/>
    </row>
    <row r="865">
      <c r="A865" s="14"/>
      <c r="B865" s="14"/>
      <c r="C865" s="14"/>
      <c r="D865" s="303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330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  <c r="BS865" s="14"/>
      <c r="BT865" s="14"/>
      <c r="BU865" s="14"/>
      <c r="BV865" s="14"/>
      <c r="BW865" s="14"/>
      <c r="BX865" s="14"/>
      <c r="BY865" s="14"/>
      <c r="BZ865" s="14"/>
      <c r="CA865" s="14"/>
      <c r="CB865" s="14"/>
      <c r="CC865" s="14"/>
      <c r="CD865" s="14"/>
    </row>
    <row r="866">
      <c r="A866" s="14"/>
      <c r="B866" s="14"/>
      <c r="C866" s="14"/>
      <c r="D866" s="303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330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  <c r="BS866" s="14"/>
      <c r="BT866" s="14"/>
      <c r="BU866" s="14"/>
      <c r="BV866" s="14"/>
      <c r="BW866" s="14"/>
      <c r="BX866" s="14"/>
      <c r="BY866" s="14"/>
      <c r="BZ866" s="14"/>
      <c r="CA866" s="14"/>
      <c r="CB866" s="14"/>
      <c r="CC866" s="14"/>
      <c r="CD866" s="14"/>
    </row>
    <row r="867">
      <c r="A867" s="14"/>
      <c r="B867" s="14"/>
      <c r="C867" s="14"/>
      <c r="D867" s="303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330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  <c r="BS867" s="14"/>
      <c r="BT867" s="14"/>
      <c r="BU867" s="14"/>
      <c r="BV867" s="14"/>
      <c r="BW867" s="14"/>
      <c r="BX867" s="14"/>
      <c r="BY867" s="14"/>
      <c r="BZ867" s="14"/>
      <c r="CA867" s="14"/>
      <c r="CB867" s="14"/>
      <c r="CC867" s="14"/>
      <c r="CD867" s="14"/>
    </row>
    <row r="868">
      <c r="A868" s="14"/>
      <c r="B868" s="14"/>
      <c r="C868" s="14"/>
      <c r="D868" s="303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330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  <c r="BS868" s="14"/>
      <c r="BT868" s="14"/>
      <c r="BU868" s="14"/>
      <c r="BV868" s="14"/>
      <c r="BW868" s="14"/>
      <c r="BX868" s="14"/>
      <c r="BY868" s="14"/>
      <c r="BZ868" s="14"/>
      <c r="CA868" s="14"/>
      <c r="CB868" s="14"/>
      <c r="CC868" s="14"/>
      <c r="CD868" s="14"/>
    </row>
    <row r="869">
      <c r="A869" s="14"/>
      <c r="B869" s="14"/>
      <c r="C869" s="14"/>
      <c r="D869" s="303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330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  <c r="BS869" s="14"/>
      <c r="BT869" s="14"/>
      <c r="BU869" s="14"/>
      <c r="BV869" s="14"/>
      <c r="BW869" s="14"/>
      <c r="BX869" s="14"/>
      <c r="BY869" s="14"/>
      <c r="BZ869" s="14"/>
      <c r="CA869" s="14"/>
      <c r="CB869" s="14"/>
      <c r="CC869" s="14"/>
      <c r="CD869" s="14"/>
    </row>
    <row r="870">
      <c r="A870" s="14"/>
      <c r="B870" s="14"/>
      <c r="C870" s="14"/>
      <c r="D870" s="303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330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  <c r="BS870" s="14"/>
      <c r="BT870" s="14"/>
      <c r="BU870" s="14"/>
      <c r="BV870" s="14"/>
      <c r="BW870" s="14"/>
      <c r="BX870" s="14"/>
      <c r="BY870" s="14"/>
      <c r="BZ870" s="14"/>
      <c r="CA870" s="14"/>
      <c r="CB870" s="14"/>
      <c r="CC870" s="14"/>
      <c r="CD870" s="14"/>
    </row>
    <row r="871">
      <c r="A871" s="14"/>
      <c r="B871" s="14"/>
      <c r="C871" s="14"/>
      <c r="D871" s="303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330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  <c r="BS871" s="14"/>
      <c r="BT871" s="14"/>
      <c r="BU871" s="14"/>
      <c r="BV871" s="14"/>
      <c r="BW871" s="14"/>
      <c r="BX871" s="14"/>
      <c r="BY871" s="14"/>
      <c r="BZ871" s="14"/>
      <c r="CA871" s="14"/>
      <c r="CB871" s="14"/>
      <c r="CC871" s="14"/>
      <c r="CD871" s="14"/>
    </row>
    <row r="872">
      <c r="A872" s="14"/>
      <c r="B872" s="14"/>
      <c r="C872" s="14"/>
      <c r="D872" s="303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330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  <c r="BS872" s="14"/>
      <c r="BT872" s="14"/>
      <c r="BU872" s="14"/>
      <c r="BV872" s="14"/>
      <c r="BW872" s="14"/>
      <c r="BX872" s="14"/>
      <c r="BY872" s="14"/>
      <c r="BZ872" s="14"/>
      <c r="CA872" s="14"/>
      <c r="CB872" s="14"/>
      <c r="CC872" s="14"/>
      <c r="CD872" s="14"/>
    </row>
    <row r="873">
      <c r="A873" s="14"/>
      <c r="B873" s="14"/>
      <c r="C873" s="14"/>
      <c r="D873" s="303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330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  <c r="BS873" s="14"/>
      <c r="BT873" s="14"/>
      <c r="BU873" s="14"/>
      <c r="BV873" s="14"/>
      <c r="BW873" s="14"/>
      <c r="BX873" s="14"/>
      <c r="BY873" s="14"/>
      <c r="BZ873" s="14"/>
      <c r="CA873" s="14"/>
      <c r="CB873" s="14"/>
      <c r="CC873" s="14"/>
      <c r="CD873" s="14"/>
    </row>
    <row r="874">
      <c r="A874" s="14"/>
      <c r="B874" s="14"/>
      <c r="C874" s="14"/>
      <c r="D874" s="303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330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  <c r="BS874" s="14"/>
      <c r="BT874" s="14"/>
      <c r="BU874" s="14"/>
      <c r="BV874" s="14"/>
      <c r="BW874" s="14"/>
      <c r="BX874" s="14"/>
      <c r="BY874" s="14"/>
      <c r="BZ874" s="14"/>
      <c r="CA874" s="14"/>
      <c r="CB874" s="14"/>
      <c r="CC874" s="14"/>
      <c r="CD874" s="14"/>
    </row>
    <row r="875">
      <c r="A875" s="14"/>
      <c r="B875" s="14"/>
      <c r="C875" s="14"/>
      <c r="D875" s="303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330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  <c r="BS875" s="14"/>
      <c r="BT875" s="14"/>
      <c r="BU875" s="14"/>
      <c r="BV875" s="14"/>
      <c r="BW875" s="14"/>
      <c r="BX875" s="14"/>
      <c r="BY875" s="14"/>
      <c r="BZ875" s="14"/>
      <c r="CA875" s="14"/>
      <c r="CB875" s="14"/>
      <c r="CC875" s="14"/>
      <c r="CD875" s="14"/>
    </row>
    <row r="876">
      <c r="A876" s="14"/>
      <c r="B876" s="14"/>
      <c r="C876" s="14"/>
      <c r="D876" s="303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330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  <c r="BS876" s="14"/>
      <c r="BT876" s="14"/>
      <c r="BU876" s="14"/>
      <c r="BV876" s="14"/>
      <c r="BW876" s="14"/>
      <c r="BX876" s="14"/>
      <c r="BY876" s="14"/>
      <c r="BZ876" s="14"/>
      <c r="CA876" s="14"/>
      <c r="CB876" s="14"/>
      <c r="CC876" s="14"/>
      <c r="CD876" s="14"/>
    </row>
    <row r="877">
      <c r="A877" s="14"/>
      <c r="B877" s="14"/>
      <c r="C877" s="14"/>
      <c r="D877" s="303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330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  <c r="BS877" s="14"/>
      <c r="BT877" s="14"/>
      <c r="BU877" s="14"/>
      <c r="BV877" s="14"/>
      <c r="BW877" s="14"/>
      <c r="BX877" s="14"/>
      <c r="BY877" s="14"/>
      <c r="BZ877" s="14"/>
      <c r="CA877" s="14"/>
      <c r="CB877" s="14"/>
      <c r="CC877" s="14"/>
      <c r="CD877" s="14"/>
    </row>
    <row r="878">
      <c r="A878" s="14"/>
      <c r="B878" s="14"/>
      <c r="C878" s="14"/>
      <c r="D878" s="30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330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  <c r="BS878" s="14"/>
      <c r="BT878" s="14"/>
      <c r="BU878" s="14"/>
      <c r="BV878" s="14"/>
      <c r="BW878" s="14"/>
      <c r="BX878" s="14"/>
      <c r="BY878" s="14"/>
      <c r="BZ878" s="14"/>
      <c r="CA878" s="14"/>
      <c r="CB878" s="14"/>
      <c r="CC878" s="14"/>
      <c r="CD878" s="14"/>
    </row>
    <row r="879">
      <c r="A879" s="14"/>
      <c r="B879" s="14"/>
      <c r="C879" s="14"/>
      <c r="D879" s="30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330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  <c r="BS879" s="14"/>
      <c r="BT879" s="14"/>
      <c r="BU879" s="14"/>
      <c r="BV879" s="14"/>
      <c r="BW879" s="14"/>
      <c r="BX879" s="14"/>
      <c r="BY879" s="14"/>
      <c r="BZ879" s="14"/>
      <c r="CA879" s="14"/>
      <c r="CB879" s="14"/>
      <c r="CC879" s="14"/>
      <c r="CD879" s="14"/>
    </row>
    <row r="880">
      <c r="A880" s="14"/>
      <c r="B880" s="14"/>
      <c r="C880" s="14"/>
      <c r="D880" s="30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330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  <c r="BS880" s="14"/>
      <c r="BT880" s="14"/>
      <c r="BU880" s="14"/>
      <c r="BV880" s="14"/>
      <c r="BW880" s="14"/>
      <c r="BX880" s="14"/>
      <c r="BY880" s="14"/>
      <c r="BZ880" s="14"/>
      <c r="CA880" s="14"/>
      <c r="CB880" s="14"/>
      <c r="CC880" s="14"/>
      <c r="CD880" s="14"/>
    </row>
    <row r="881">
      <c r="A881" s="14"/>
      <c r="B881" s="14"/>
      <c r="C881" s="14"/>
      <c r="D881" s="30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330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  <c r="BS881" s="14"/>
      <c r="BT881" s="14"/>
      <c r="BU881" s="14"/>
      <c r="BV881" s="14"/>
      <c r="BW881" s="14"/>
      <c r="BX881" s="14"/>
      <c r="BY881" s="14"/>
      <c r="BZ881" s="14"/>
      <c r="CA881" s="14"/>
      <c r="CB881" s="14"/>
      <c r="CC881" s="14"/>
      <c r="CD881" s="14"/>
    </row>
    <row r="882">
      <c r="A882" s="14"/>
      <c r="B882" s="14"/>
      <c r="C882" s="14"/>
      <c r="D882" s="30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330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  <c r="BS882" s="14"/>
      <c r="BT882" s="14"/>
      <c r="BU882" s="14"/>
      <c r="BV882" s="14"/>
      <c r="BW882" s="14"/>
      <c r="BX882" s="14"/>
      <c r="BY882" s="14"/>
      <c r="BZ882" s="14"/>
      <c r="CA882" s="14"/>
      <c r="CB882" s="14"/>
      <c r="CC882" s="14"/>
      <c r="CD882" s="14"/>
    </row>
    <row r="883">
      <c r="A883" s="14"/>
      <c r="B883" s="14"/>
      <c r="C883" s="14"/>
      <c r="D883" s="30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330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  <c r="BS883" s="14"/>
      <c r="BT883" s="14"/>
      <c r="BU883" s="14"/>
      <c r="BV883" s="14"/>
      <c r="BW883" s="14"/>
      <c r="BX883" s="14"/>
      <c r="BY883" s="14"/>
      <c r="BZ883" s="14"/>
      <c r="CA883" s="14"/>
      <c r="CB883" s="14"/>
      <c r="CC883" s="14"/>
      <c r="CD883" s="14"/>
    </row>
    <row r="884">
      <c r="A884" s="14"/>
      <c r="B884" s="14"/>
      <c r="C884" s="14"/>
      <c r="D884" s="30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330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  <c r="BS884" s="14"/>
      <c r="BT884" s="14"/>
      <c r="BU884" s="14"/>
      <c r="BV884" s="14"/>
      <c r="BW884" s="14"/>
      <c r="BX884" s="14"/>
      <c r="BY884" s="14"/>
      <c r="BZ884" s="14"/>
      <c r="CA884" s="14"/>
      <c r="CB884" s="14"/>
      <c r="CC884" s="14"/>
      <c r="CD884" s="14"/>
    </row>
    <row r="885">
      <c r="A885" s="14"/>
      <c r="B885" s="14"/>
      <c r="C885" s="14"/>
      <c r="D885" s="30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330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  <c r="BS885" s="14"/>
      <c r="BT885" s="14"/>
      <c r="BU885" s="14"/>
      <c r="BV885" s="14"/>
      <c r="BW885" s="14"/>
      <c r="BX885" s="14"/>
      <c r="BY885" s="14"/>
      <c r="BZ885" s="14"/>
      <c r="CA885" s="14"/>
      <c r="CB885" s="14"/>
      <c r="CC885" s="14"/>
      <c r="CD885" s="14"/>
    </row>
    <row r="886">
      <c r="A886" s="14"/>
      <c r="B886" s="14"/>
      <c r="C886" s="14"/>
      <c r="D886" s="30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330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  <c r="BS886" s="14"/>
      <c r="BT886" s="14"/>
      <c r="BU886" s="14"/>
      <c r="BV886" s="14"/>
      <c r="BW886" s="14"/>
      <c r="BX886" s="14"/>
      <c r="BY886" s="14"/>
      <c r="BZ886" s="14"/>
      <c r="CA886" s="14"/>
      <c r="CB886" s="14"/>
      <c r="CC886" s="14"/>
      <c r="CD886" s="14"/>
    </row>
    <row r="887">
      <c r="A887" s="14"/>
      <c r="B887" s="14"/>
      <c r="C887" s="14"/>
      <c r="D887" s="30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330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  <c r="BS887" s="14"/>
      <c r="BT887" s="14"/>
      <c r="BU887" s="14"/>
      <c r="BV887" s="14"/>
      <c r="BW887" s="14"/>
      <c r="BX887" s="14"/>
      <c r="BY887" s="14"/>
      <c r="BZ887" s="14"/>
      <c r="CA887" s="14"/>
      <c r="CB887" s="14"/>
      <c r="CC887" s="14"/>
      <c r="CD887" s="14"/>
    </row>
    <row r="888">
      <c r="A888" s="14"/>
      <c r="B888" s="14"/>
      <c r="C888" s="14"/>
      <c r="D888" s="30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330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  <c r="BS888" s="14"/>
      <c r="BT888" s="14"/>
      <c r="BU888" s="14"/>
      <c r="BV888" s="14"/>
      <c r="BW888" s="14"/>
      <c r="BX888" s="14"/>
      <c r="BY888" s="14"/>
      <c r="BZ888" s="14"/>
      <c r="CA888" s="14"/>
      <c r="CB888" s="14"/>
      <c r="CC888" s="14"/>
      <c r="CD888" s="14"/>
    </row>
    <row r="889">
      <c r="A889" s="14"/>
      <c r="B889" s="14"/>
      <c r="C889" s="14"/>
      <c r="D889" s="30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330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  <c r="BS889" s="14"/>
      <c r="BT889" s="14"/>
      <c r="BU889" s="14"/>
      <c r="BV889" s="14"/>
      <c r="BW889" s="14"/>
      <c r="BX889" s="14"/>
      <c r="BY889" s="14"/>
      <c r="BZ889" s="14"/>
      <c r="CA889" s="14"/>
      <c r="CB889" s="14"/>
      <c r="CC889" s="14"/>
      <c r="CD889" s="14"/>
    </row>
    <row r="890">
      <c r="A890" s="14"/>
      <c r="B890" s="14"/>
      <c r="C890" s="14"/>
      <c r="D890" s="30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330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  <c r="BS890" s="14"/>
      <c r="BT890" s="14"/>
      <c r="BU890" s="14"/>
      <c r="BV890" s="14"/>
      <c r="BW890" s="14"/>
      <c r="BX890" s="14"/>
      <c r="BY890" s="14"/>
      <c r="BZ890" s="14"/>
      <c r="CA890" s="14"/>
      <c r="CB890" s="14"/>
      <c r="CC890" s="14"/>
      <c r="CD890" s="14"/>
    </row>
    <row r="891">
      <c r="A891" s="14"/>
      <c r="B891" s="14"/>
      <c r="C891" s="14"/>
      <c r="D891" s="30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330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  <c r="BS891" s="14"/>
      <c r="BT891" s="14"/>
      <c r="BU891" s="14"/>
      <c r="BV891" s="14"/>
      <c r="BW891" s="14"/>
      <c r="BX891" s="14"/>
      <c r="BY891" s="14"/>
      <c r="BZ891" s="14"/>
      <c r="CA891" s="14"/>
      <c r="CB891" s="14"/>
      <c r="CC891" s="14"/>
      <c r="CD891" s="14"/>
    </row>
    <row r="892">
      <c r="A892" s="14"/>
      <c r="B892" s="14"/>
      <c r="C892" s="14"/>
      <c r="D892" s="30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330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  <c r="BS892" s="14"/>
      <c r="BT892" s="14"/>
      <c r="BU892" s="14"/>
      <c r="BV892" s="14"/>
      <c r="BW892" s="14"/>
      <c r="BX892" s="14"/>
      <c r="BY892" s="14"/>
      <c r="BZ892" s="14"/>
      <c r="CA892" s="14"/>
      <c r="CB892" s="14"/>
      <c r="CC892" s="14"/>
      <c r="CD892" s="14"/>
    </row>
    <row r="893">
      <c r="A893" s="14"/>
      <c r="B893" s="14"/>
      <c r="C893" s="14"/>
      <c r="D893" s="30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330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  <c r="BS893" s="14"/>
      <c r="BT893" s="14"/>
      <c r="BU893" s="14"/>
      <c r="BV893" s="14"/>
      <c r="BW893" s="14"/>
      <c r="BX893" s="14"/>
      <c r="BY893" s="14"/>
      <c r="BZ893" s="14"/>
      <c r="CA893" s="14"/>
      <c r="CB893" s="14"/>
      <c r="CC893" s="14"/>
      <c r="CD893" s="14"/>
    </row>
    <row r="894">
      <c r="A894" s="14"/>
      <c r="B894" s="14"/>
      <c r="C894" s="14"/>
      <c r="D894" s="30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330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  <c r="BS894" s="14"/>
      <c r="BT894" s="14"/>
      <c r="BU894" s="14"/>
      <c r="BV894" s="14"/>
      <c r="BW894" s="14"/>
      <c r="BX894" s="14"/>
      <c r="BY894" s="14"/>
      <c r="BZ894" s="14"/>
      <c r="CA894" s="14"/>
      <c r="CB894" s="14"/>
      <c r="CC894" s="14"/>
      <c r="CD894" s="14"/>
    </row>
    <row r="895">
      <c r="A895" s="14"/>
      <c r="B895" s="14"/>
      <c r="C895" s="14"/>
      <c r="D895" s="30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330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  <c r="BS895" s="14"/>
      <c r="BT895" s="14"/>
      <c r="BU895" s="14"/>
      <c r="BV895" s="14"/>
      <c r="BW895" s="14"/>
      <c r="BX895" s="14"/>
      <c r="BY895" s="14"/>
      <c r="BZ895" s="14"/>
      <c r="CA895" s="14"/>
      <c r="CB895" s="14"/>
      <c r="CC895" s="14"/>
      <c r="CD895" s="14"/>
    </row>
    <row r="896">
      <c r="A896" s="14"/>
      <c r="B896" s="14"/>
      <c r="C896" s="14"/>
      <c r="D896" s="30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330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  <c r="BS896" s="14"/>
      <c r="BT896" s="14"/>
      <c r="BU896" s="14"/>
      <c r="BV896" s="14"/>
      <c r="BW896" s="14"/>
      <c r="BX896" s="14"/>
      <c r="BY896" s="14"/>
      <c r="BZ896" s="14"/>
      <c r="CA896" s="14"/>
      <c r="CB896" s="14"/>
      <c r="CC896" s="14"/>
      <c r="CD896" s="14"/>
    </row>
    <row r="897">
      <c r="A897" s="14"/>
      <c r="B897" s="14"/>
      <c r="C897" s="14"/>
      <c r="D897" s="30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330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  <c r="BS897" s="14"/>
      <c r="BT897" s="14"/>
      <c r="BU897" s="14"/>
      <c r="BV897" s="14"/>
      <c r="BW897" s="14"/>
      <c r="BX897" s="14"/>
      <c r="BY897" s="14"/>
      <c r="BZ897" s="14"/>
      <c r="CA897" s="14"/>
      <c r="CB897" s="14"/>
      <c r="CC897" s="14"/>
      <c r="CD897" s="14"/>
    </row>
    <row r="898">
      <c r="A898" s="14"/>
      <c r="B898" s="14"/>
      <c r="C898" s="14"/>
      <c r="D898" s="30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330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  <c r="BS898" s="14"/>
      <c r="BT898" s="14"/>
      <c r="BU898" s="14"/>
      <c r="BV898" s="14"/>
      <c r="BW898" s="14"/>
      <c r="BX898" s="14"/>
      <c r="BY898" s="14"/>
      <c r="BZ898" s="14"/>
      <c r="CA898" s="14"/>
      <c r="CB898" s="14"/>
      <c r="CC898" s="14"/>
      <c r="CD898" s="14"/>
    </row>
    <row r="899">
      <c r="A899" s="14"/>
      <c r="B899" s="14"/>
      <c r="C899" s="14"/>
      <c r="D899" s="30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330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  <c r="BS899" s="14"/>
      <c r="BT899" s="14"/>
      <c r="BU899" s="14"/>
      <c r="BV899" s="14"/>
      <c r="BW899" s="14"/>
      <c r="BX899" s="14"/>
      <c r="BY899" s="14"/>
      <c r="BZ899" s="14"/>
      <c r="CA899" s="14"/>
      <c r="CB899" s="14"/>
      <c r="CC899" s="14"/>
      <c r="CD899" s="14"/>
    </row>
    <row r="900">
      <c r="A900" s="14"/>
      <c r="B900" s="14"/>
      <c r="C900" s="14"/>
      <c r="D900" s="30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330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  <c r="BS900" s="14"/>
      <c r="BT900" s="14"/>
      <c r="BU900" s="14"/>
      <c r="BV900" s="14"/>
      <c r="BW900" s="14"/>
      <c r="BX900" s="14"/>
      <c r="BY900" s="14"/>
      <c r="BZ900" s="14"/>
      <c r="CA900" s="14"/>
      <c r="CB900" s="14"/>
      <c r="CC900" s="14"/>
      <c r="CD900" s="14"/>
    </row>
    <row r="901">
      <c r="A901" s="14"/>
      <c r="B901" s="14"/>
      <c r="C901" s="14"/>
      <c r="D901" s="30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330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  <c r="BS901" s="14"/>
      <c r="BT901" s="14"/>
      <c r="BU901" s="14"/>
      <c r="BV901" s="14"/>
      <c r="BW901" s="14"/>
      <c r="BX901" s="14"/>
      <c r="BY901" s="14"/>
      <c r="BZ901" s="14"/>
      <c r="CA901" s="14"/>
      <c r="CB901" s="14"/>
      <c r="CC901" s="14"/>
      <c r="CD901" s="14"/>
    </row>
    <row r="902">
      <c r="A902" s="14"/>
      <c r="B902" s="14"/>
      <c r="C902" s="14"/>
      <c r="D902" s="30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330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  <c r="BS902" s="14"/>
      <c r="BT902" s="14"/>
      <c r="BU902" s="14"/>
      <c r="BV902" s="14"/>
      <c r="BW902" s="14"/>
      <c r="BX902" s="14"/>
      <c r="BY902" s="14"/>
      <c r="BZ902" s="14"/>
      <c r="CA902" s="14"/>
      <c r="CB902" s="14"/>
      <c r="CC902" s="14"/>
      <c r="CD902" s="14"/>
    </row>
    <row r="903">
      <c r="A903" s="14"/>
      <c r="B903" s="14"/>
      <c r="C903" s="14"/>
      <c r="D903" s="30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330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  <c r="BS903" s="14"/>
      <c r="BT903" s="14"/>
      <c r="BU903" s="14"/>
      <c r="BV903" s="14"/>
      <c r="BW903" s="14"/>
      <c r="BX903" s="14"/>
      <c r="BY903" s="14"/>
      <c r="BZ903" s="14"/>
      <c r="CA903" s="14"/>
      <c r="CB903" s="14"/>
      <c r="CC903" s="14"/>
      <c r="CD903" s="14"/>
    </row>
    <row r="904">
      <c r="A904" s="14"/>
      <c r="B904" s="14"/>
      <c r="C904" s="14"/>
      <c r="D904" s="30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330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  <c r="BS904" s="14"/>
      <c r="BT904" s="14"/>
      <c r="BU904" s="14"/>
      <c r="BV904" s="14"/>
      <c r="BW904" s="14"/>
      <c r="BX904" s="14"/>
      <c r="BY904" s="14"/>
      <c r="BZ904" s="14"/>
      <c r="CA904" s="14"/>
      <c r="CB904" s="14"/>
      <c r="CC904" s="14"/>
      <c r="CD904" s="14"/>
    </row>
    <row r="905">
      <c r="A905" s="14"/>
      <c r="B905" s="14"/>
      <c r="C905" s="14"/>
      <c r="D905" s="30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330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  <c r="BS905" s="14"/>
      <c r="BT905" s="14"/>
      <c r="BU905" s="14"/>
      <c r="BV905" s="14"/>
      <c r="BW905" s="14"/>
      <c r="BX905" s="14"/>
      <c r="BY905" s="14"/>
      <c r="BZ905" s="14"/>
      <c r="CA905" s="14"/>
      <c r="CB905" s="14"/>
      <c r="CC905" s="14"/>
      <c r="CD905" s="14"/>
    </row>
    <row r="906">
      <c r="A906" s="14"/>
      <c r="B906" s="14"/>
      <c r="C906" s="14"/>
      <c r="D906" s="30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330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  <c r="BS906" s="14"/>
      <c r="BT906" s="14"/>
      <c r="BU906" s="14"/>
      <c r="BV906" s="14"/>
      <c r="BW906" s="14"/>
      <c r="BX906" s="14"/>
      <c r="BY906" s="14"/>
      <c r="BZ906" s="14"/>
      <c r="CA906" s="14"/>
      <c r="CB906" s="14"/>
      <c r="CC906" s="14"/>
      <c r="CD906" s="14"/>
    </row>
    <row r="907">
      <c r="A907" s="14"/>
      <c r="B907" s="14"/>
      <c r="C907" s="14"/>
      <c r="D907" s="30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330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  <c r="BS907" s="14"/>
      <c r="BT907" s="14"/>
      <c r="BU907" s="14"/>
      <c r="BV907" s="14"/>
      <c r="BW907" s="14"/>
      <c r="BX907" s="14"/>
      <c r="BY907" s="14"/>
      <c r="BZ907" s="14"/>
      <c r="CA907" s="14"/>
      <c r="CB907" s="14"/>
      <c r="CC907" s="14"/>
      <c r="CD907" s="14"/>
    </row>
    <row r="908">
      <c r="A908" s="14"/>
      <c r="B908" s="14"/>
      <c r="C908" s="14"/>
      <c r="D908" s="30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330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  <c r="BS908" s="14"/>
      <c r="BT908" s="14"/>
      <c r="BU908" s="14"/>
      <c r="BV908" s="14"/>
      <c r="BW908" s="14"/>
      <c r="BX908" s="14"/>
      <c r="BY908" s="14"/>
      <c r="BZ908" s="14"/>
      <c r="CA908" s="14"/>
      <c r="CB908" s="14"/>
      <c r="CC908" s="14"/>
      <c r="CD908" s="14"/>
    </row>
    <row r="909">
      <c r="A909" s="14"/>
      <c r="B909" s="14"/>
      <c r="C909" s="14"/>
      <c r="D909" s="30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330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  <c r="BS909" s="14"/>
      <c r="BT909" s="14"/>
      <c r="BU909" s="14"/>
      <c r="BV909" s="14"/>
      <c r="BW909" s="14"/>
      <c r="BX909" s="14"/>
      <c r="BY909" s="14"/>
      <c r="BZ909" s="14"/>
      <c r="CA909" s="14"/>
      <c r="CB909" s="14"/>
      <c r="CC909" s="14"/>
      <c r="CD909" s="14"/>
    </row>
    <row r="910">
      <c r="A910" s="14"/>
      <c r="B910" s="14"/>
      <c r="C910" s="14"/>
      <c r="D910" s="30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330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  <c r="BS910" s="14"/>
      <c r="BT910" s="14"/>
      <c r="BU910" s="14"/>
      <c r="BV910" s="14"/>
      <c r="BW910" s="14"/>
      <c r="BX910" s="14"/>
      <c r="BY910" s="14"/>
      <c r="BZ910" s="14"/>
      <c r="CA910" s="14"/>
      <c r="CB910" s="14"/>
      <c r="CC910" s="14"/>
      <c r="CD910" s="14"/>
    </row>
    <row r="911">
      <c r="A911" s="14"/>
      <c r="B911" s="14"/>
      <c r="C911" s="14"/>
      <c r="D911" s="30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330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  <c r="BS911" s="14"/>
      <c r="BT911" s="14"/>
      <c r="BU911" s="14"/>
      <c r="BV911" s="14"/>
      <c r="BW911" s="14"/>
      <c r="BX911" s="14"/>
      <c r="BY911" s="14"/>
      <c r="BZ911" s="14"/>
      <c r="CA911" s="14"/>
      <c r="CB911" s="14"/>
      <c r="CC911" s="14"/>
      <c r="CD911" s="14"/>
    </row>
    <row r="912">
      <c r="A912" s="14"/>
      <c r="B912" s="14"/>
      <c r="C912" s="14"/>
      <c r="D912" s="30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330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  <c r="BS912" s="14"/>
      <c r="BT912" s="14"/>
      <c r="BU912" s="14"/>
      <c r="BV912" s="14"/>
      <c r="BW912" s="14"/>
      <c r="BX912" s="14"/>
      <c r="BY912" s="14"/>
      <c r="BZ912" s="14"/>
      <c r="CA912" s="14"/>
      <c r="CB912" s="14"/>
      <c r="CC912" s="14"/>
      <c r="CD912" s="14"/>
    </row>
    <row r="913">
      <c r="A913" s="14"/>
      <c r="B913" s="14"/>
      <c r="C913" s="14"/>
      <c r="D913" s="30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330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  <c r="BS913" s="14"/>
      <c r="BT913" s="14"/>
      <c r="BU913" s="14"/>
      <c r="BV913" s="14"/>
      <c r="BW913" s="14"/>
      <c r="BX913" s="14"/>
      <c r="BY913" s="14"/>
      <c r="BZ913" s="14"/>
      <c r="CA913" s="14"/>
      <c r="CB913" s="14"/>
      <c r="CC913" s="14"/>
      <c r="CD913" s="14"/>
    </row>
    <row r="914">
      <c r="A914" s="14"/>
      <c r="B914" s="14"/>
      <c r="C914" s="14"/>
      <c r="D914" s="30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330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  <c r="BS914" s="14"/>
      <c r="BT914" s="14"/>
      <c r="BU914" s="14"/>
      <c r="BV914" s="14"/>
      <c r="BW914" s="14"/>
      <c r="BX914" s="14"/>
      <c r="BY914" s="14"/>
      <c r="BZ914" s="14"/>
      <c r="CA914" s="14"/>
      <c r="CB914" s="14"/>
      <c r="CC914" s="14"/>
      <c r="CD914" s="14"/>
    </row>
    <row r="915">
      <c r="A915" s="14"/>
      <c r="B915" s="14"/>
      <c r="C915" s="14"/>
      <c r="D915" s="30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330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  <c r="BS915" s="14"/>
      <c r="BT915" s="14"/>
      <c r="BU915" s="14"/>
      <c r="BV915" s="14"/>
      <c r="BW915" s="14"/>
      <c r="BX915" s="14"/>
      <c r="BY915" s="14"/>
      <c r="BZ915" s="14"/>
      <c r="CA915" s="14"/>
      <c r="CB915" s="14"/>
      <c r="CC915" s="14"/>
      <c r="CD915" s="14"/>
    </row>
    <row r="916">
      <c r="A916" s="14"/>
      <c r="B916" s="14"/>
      <c r="C916" s="14"/>
      <c r="D916" s="30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330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  <c r="BS916" s="14"/>
      <c r="BT916" s="14"/>
      <c r="BU916" s="14"/>
      <c r="BV916" s="14"/>
      <c r="BW916" s="14"/>
      <c r="BX916" s="14"/>
      <c r="BY916" s="14"/>
      <c r="BZ916" s="14"/>
      <c r="CA916" s="14"/>
      <c r="CB916" s="14"/>
      <c r="CC916" s="14"/>
      <c r="CD916" s="14"/>
    </row>
    <row r="917">
      <c r="A917" s="14"/>
      <c r="B917" s="14"/>
      <c r="C917" s="14"/>
      <c r="D917" s="30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330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  <c r="BS917" s="14"/>
      <c r="BT917" s="14"/>
      <c r="BU917" s="14"/>
      <c r="BV917" s="14"/>
      <c r="BW917" s="14"/>
      <c r="BX917" s="14"/>
      <c r="BY917" s="14"/>
      <c r="BZ917" s="14"/>
      <c r="CA917" s="14"/>
      <c r="CB917" s="14"/>
      <c r="CC917" s="14"/>
      <c r="CD917" s="14"/>
    </row>
    <row r="918">
      <c r="A918" s="14"/>
      <c r="B918" s="14"/>
      <c r="C918" s="14"/>
      <c r="D918" s="30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330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  <c r="BS918" s="14"/>
      <c r="BT918" s="14"/>
      <c r="BU918" s="14"/>
      <c r="BV918" s="14"/>
      <c r="BW918" s="14"/>
      <c r="BX918" s="14"/>
      <c r="BY918" s="14"/>
      <c r="BZ918" s="14"/>
      <c r="CA918" s="14"/>
      <c r="CB918" s="14"/>
      <c r="CC918" s="14"/>
      <c r="CD918" s="14"/>
    </row>
    <row r="919">
      <c r="A919" s="14"/>
      <c r="B919" s="14"/>
      <c r="C919" s="14"/>
      <c r="D919" s="30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330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  <c r="BS919" s="14"/>
      <c r="BT919" s="14"/>
      <c r="BU919" s="14"/>
      <c r="BV919" s="14"/>
      <c r="BW919" s="14"/>
      <c r="BX919" s="14"/>
      <c r="BY919" s="14"/>
      <c r="BZ919" s="14"/>
      <c r="CA919" s="14"/>
      <c r="CB919" s="14"/>
      <c r="CC919" s="14"/>
      <c r="CD919" s="14"/>
    </row>
    <row r="920">
      <c r="A920" s="14"/>
      <c r="B920" s="14"/>
      <c r="C920" s="14"/>
      <c r="D920" s="30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330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  <c r="BS920" s="14"/>
      <c r="BT920" s="14"/>
      <c r="BU920" s="14"/>
      <c r="BV920" s="14"/>
      <c r="BW920" s="14"/>
      <c r="BX920" s="14"/>
      <c r="BY920" s="14"/>
      <c r="BZ920" s="14"/>
      <c r="CA920" s="14"/>
      <c r="CB920" s="14"/>
      <c r="CC920" s="14"/>
      <c r="CD920" s="14"/>
    </row>
    <row r="921">
      <c r="A921" s="14"/>
      <c r="B921" s="14"/>
      <c r="C921" s="14"/>
      <c r="D921" s="30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330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  <c r="BS921" s="14"/>
      <c r="BT921" s="14"/>
      <c r="BU921" s="14"/>
      <c r="BV921" s="14"/>
      <c r="BW921" s="14"/>
      <c r="BX921" s="14"/>
      <c r="BY921" s="14"/>
      <c r="BZ921" s="14"/>
      <c r="CA921" s="14"/>
      <c r="CB921" s="14"/>
      <c r="CC921" s="14"/>
      <c r="CD921" s="14"/>
    </row>
    <row r="922">
      <c r="A922" s="14"/>
      <c r="B922" s="14"/>
      <c r="C922" s="14"/>
      <c r="D922" s="30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330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  <c r="BS922" s="14"/>
      <c r="BT922" s="14"/>
      <c r="BU922" s="14"/>
      <c r="BV922" s="14"/>
      <c r="BW922" s="14"/>
      <c r="BX922" s="14"/>
      <c r="BY922" s="14"/>
      <c r="BZ922" s="14"/>
      <c r="CA922" s="14"/>
      <c r="CB922" s="14"/>
      <c r="CC922" s="14"/>
      <c r="CD922" s="14"/>
    </row>
    <row r="923">
      <c r="A923" s="14"/>
      <c r="B923" s="14"/>
      <c r="C923" s="14"/>
      <c r="D923" s="30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330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  <c r="BS923" s="14"/>
      <c r="BT923" s="14"/>
      <c r="BU923" s="14"/>
      <c r="BV923" s="14"/>
      <c r="BW923" s="14"/>
      <c r="BX923" s="14"/>
      <c r="BY923" s="14"/>
      <c r="BZ923" s="14"/>
      <c r="CA923" s="14"/>
      <c r="CB923" s="14"/>
      <c r="CC923" s="14"/>
      <c r="CD923" s="14"/>
    </row>
    <row r="924">
      <c r="A924" s="14"/>
      <c r="B924" s="14"/>
      <c r="C924" s="14"/>
      <c r="D924" s="30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330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  <c r="BS924" s="14"/>
      <c r="BT924" s="14"/>
      <c r="BU924" s="14"/>
      <c r="BV924" s="14"/>
      <c r="BW924" s="14"/>
      <c r="BX924" s="14"/>
      <c r="BY924" s="14"/>
      <c r="BZ924" s="14"/>
      <c r="CA924" s="14"/>
      <c r="CB924" s="14"/>
      <c r="CC924" s="14"/>
      <c r="CD924" s="14"/>
    </row>
    <row r="925">
      <c r="A925" s="14"/>
      <c r="B925" s="14"/>
      <c r="C925" s="14"/>
      <c r="D925" s="30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330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  <c r="BS925" s="14"/>
      <c r="BT925" s="14"/>
      <c r="BU925" s="14"/>
      <c r="BV925" s="14"/>
      <c r="BW925" s="14"/>
      <c r="BX925" s="14"/>
      <c r="BY925" s="14"/>
      <c r="BZ925" s="14"/>
      <c r="CA925" s="14"/>
      <c r="CB925" s="14"/>
      <c r="CC925" s="14"/>
      <c r="CD925" s="14"/>
    </row>
    <row r="926">
      <c r="A926" s="14"/>
      <c r="B926" s="14"/>
      <c r="C926" s="14"/>
      <c r="D926" s="30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330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  <c r="BS926" s="14"/>
      <c r="BT926" s="14"/>
      <c r="BU926" s="14"/>
      <c r="BV926" s="14"/>
      <c r="BW926" s="14"/>
      <c r="BX926" s="14"/>
      <c r="BY926" s="14"/>
      <c r="BZ926" s="14"/>
      <c r="CA926" s="14"/>
      <c r="CB926" s="14"/>
      <c r="CC926" s="14"/>
      <c r="CD926" s="14"/>
    </row>
    <row r="927">
      <c r="A927" s="14"/>
      <c r="B927" s="14"/>
      <c r="C927" s="14"/>
      <c r="D927" s="30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330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  <c r="BS927" s="14"/>
      <c r="BT927" s="14"/>
      <c r="BU927" s="14"/>
      <c r="BV927" s="14"/>
      <c r="BW927" s="14"/>
      <c r="BX927" s="14"/>
      <c r="BY927" s="14"/>
      <c r="BZ927" s="14"/>
      <c r="CA927" s="14"/>
      <c r="CB927" s="14"/>
      <c r="CC927" s="14"/>
      <c r="CD927" s="14"/>
    </row>
    <row r="928">
      <c r="A928" s="14"/>
      <c r="B928" s="14"/>
      <c r="C928" s="14"/>
      <c r="D928" s="30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330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  <c r="BS928" s="14"/>
      <c r="BT928" s="14"/>
      <c r="BU928" s="14"/>
      <c r="BV928" s="14"/>
      <c r="BW928" s="14"/>
      <c r="BX928" s="14"/>
      <c r="BY928" s="14"/>
      <c r="BZ928" s="14"/>
      <c r="CA928" s="14"/>
      <c r="CB928" s="14"/>
      <c r="CC928" s="14"/>
      <c r="CD928" s="14"/>
    </row>
    <row r="929">
      <c r="A929" s="14"/>
      <c r="B929" s="14"/>
      <c r="C929" s="14"/>
      <c r="D929" s="30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330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  <c r="BS929" s="14"/>
      <c r="BT929" s="14"/>
      <c r="BU929" s="14"/>
      <c r="BV929" s="14"/>
      <c r="BW929" s="14"/>
      <c r="BX929" s="14"/>
      <c r="BY929" s="14"/>
      <c r="BZ929" s="14"/>
      <c r="CA929" s="14"/>
      <c r="CB929" s="14"/>
      <c r="CC929" s="14"/>
      <c r="CD929" s="14"/>
    </row>
    <row r="930">
      <c r="A930" s="14"/>
      <c r="B930" s="14"/>
      <c r="C930" s="14"/>
      <c r="D930" s="30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330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  <c r="BS930" s="14"/>
      <c r="BT930" s="14"/>
      <c r="BU930" s="14"/>
      <c r="BV930" s="14"/>
      <c r="BW930" s="14"/>
      <c r="BX930" s="14"/>
      <c r="BY930" s="14"/>
      <c r="BZ930" s="14"/>
      <c r="CA930" s="14"/>
      <c r="CB930" s="14"/>
      <c r="CC930" s="14"/>
      <c r="CD930" s="14"/>
    </row>
    <row r="931">
      <c r="A931" s="14"/>
      <c r="B931" s="14"/>
      <c r="C931" s="14"/>
      <c r="D931" s="30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330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  <c r="BS931" s="14"/>
      <c r="BT931" s="14"/>
      <c r="BU931" s="14"/>
      <c r="BV931" s="14"/>
      <c r="BW931" s="14"/>
      <c r="BX931" s="14"/>
      <c r="BY931" s="14"/>
      <c r="BZ931" s="14"/>
      <c r="CA931" s="14"/>
      <c r="CB931" s="14"/>
      <c r="CC931" s="14"/>
      <c r="CD931" s="14"/>
    </row>
    <row r="932">
      <c r="A932" s="14"/>
      <c r="B932" s="14"/>
      <c r="C932" s="14"/>
      <c r="D932" s="30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330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  <c r="BS932" s="14"/>
      <c r="BT932" s="14"/>
      <c r="BU932" s="14"/>
      <c r="BV932" s="14"/>
      <c r="BW932" s="14"/>
      <c r="BX932" s="14"/>
      <c r="BY932" s="14"/>
      <c r="BZ932" s="14"/>
      <c r="CA932" s="14"/>
      <c r="CB932" s="14"/>
      <c r="CC932" s="14"/>
      <c r="CD932" s="14"/>
    </row>
    <row r="933">
      <c r="A933" s="14"/>
      <c r="B933" s="14"/>
      <c r="C933" s="14"/>
      <c r="D933" s="30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330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  <c r="BS933" s="14"/>
      <c r="BT933" s="14"/>
      <c r="BU933" s="14"/>
      <c r="BV933" s="14"/>
      <c r="BW933" s="14"/>
      <c r="BX933" s="14"/>
      <c r="BY933" s="14"/>
      <c r="BZ933" s="14"/>
      <c r="CA933" s="14"/>
      <c r="CB933" s="14"/>
      <c r="CC933" s="14"/>
      <c r="CD933" s="14"/>
    </row>
    <row r="934">
      <c r="A934" s="14"/>
      <c r="B934" s="14"/>
      <c r="C934" s="14"/>
      <c r="D934" s="30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330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  <c r="BS934" s="14"/>
      <c r="BT934" s="14"/>
      <c r="BU934" s="14"/>
      <c r="BV934" s="14"/>
      <c r="BW934" s="14"/>
      <c r="BX934" s="14"/>
      <c r="BY934" s="14"/>
      <c r="BZ934" s="14"/>
      <c r="CA934" s="14"/>
      <c r="CB934" s="14"/>
      <c r="CC934" s="14"/>
      <c r="CD934" s="14"/>
    </row>
    <row r="935">
      <c r="A935" s="14"/>
      <c r="B935" s="14"/>
      <c r="C935" s="14"/>
      <c r="D935" s="30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330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  <c r="BS935" s="14"/>
      <c r="BT935" s="14"/>
      <c r="BU935" s="14"/>
      <c r="BV935" s="14"/>
      <c r="BW935" s="14"/>
      <c r="BX935" s="14"/>
      <c r="BY935" s="14"/>
      <c r="BZ935" s="14"/>
      <c r="CA935" s="14"/>
      <c r="CB935" s="14"/>
      <c r="CC935" s="14"/>
      <c r="CD935" s="14"/>
    </row>
    <row r="936">
      <c r="A936" s="14"/>
      <c r="B936" s="14"/>
      <c r="C936" s="14"/>
      <c r="D936" s="30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330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  <c r="BS936" s="14"/>
      <c r="BT936" s="14"/>
      <c r="BU936" s="14"/>
      <c r="BV936" s="14"/>
      <c r="BW936" s="14"/>
      <c r="BX936" s="14"/>
      <c r="BY936" s="14"/>
      <c r="BZ936" s="14"/>
      <c r="CA936" s="14"/>
      <c r="CB936" s="14"/>
      <c r="CC936" s="14"/>
      <c r="CD936" s="14"/>
    </row>
    <row r="937">
      <c r="A937" s="14"/>
      <c r="B937" s="14"/>
      <c r="C937" s="14"/>
      <c r="D937" s="30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330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  <c r="BS937" s="14"/>
      <c r="BT937" s="14"/>
      <c r="BU937" s="14"/>
      <c r="BV937" s="14"/>
      <c r="BW937" s="14"/>
      <c r="BX937" s="14"/>
      <c r="BY937" s="14"/>
      <c r="BZ937" s="14"/>
      <c r="CA937" s="14"/>
      <c r="CB937" s="14"/>
      <c r="CC937" s="14"/>
      <c r="CD937" s="14"/>
    </row>
    <row r="938">
      <c r="A938" s="14"/>
      <c r="B938" s="14"/>
      <c r="C938" s="14"/>
      <c r="D938" s="30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330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  <c r="BS938" s="14"/>
      <c r="BT938" s="14"/>
      <c r="BU938" s="14"/>
      <c r="BV938" s="14"/>
      <c r="BW938" s="14"/>
      <c r="BX938" s="14"/>
      <c r="BY938" s="14"/>
      <c r="BZ938" s="14"/>
      <c r="CA938" s="14"/>
      <c r="CB938" s="14"/>
      <c r="CC938" s="14"/>
      <c r="CD938" s="14"/>
    </row>
    <row r="939">
      <c r="A939" s="14"/>
      <c r="B939" s="14"/>
      <c r="C939" s="14"/>
      <c r="D939" s="30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330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  <c r="BS939" s="14"/>
      <c r="BT939" s="14"/>
      <c r="BU939" s="14"/>
      <c r="BV939" s="14"/>
      <c r="BW939" s="14"/>
      <c r="BX939" s="14"/>
      <c r="BY939" s="14"/>
      <c r="BZ939" s="14"/>
      <c r="CA939" s="14"/>
      <c r="CB939" s="14"/>
      <c r="CC939" s="14"/>
      <c r="CD939" s="14"/>
    </row>
    <row r="940">
      <c r="A940" s="14"/>
      <c r="B940" s="14"/>
      <c r="C940" s="14"/>
      <c r="D940" s="30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330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  <c r="BS940" s="14"/>
      <c r="BT940" s="14"/>
      <c r="BU940" s="14"/>
      <c r="BV940" s="14"/>
      <c r="BW940" s="14"/>
      <c r="BX940" s="14"/>
      <c r="BY940" s="14"/>
      <c r="BZ940" s="14"/>
      <c r="CA940" s="14"/>
      <c r="CB940" s="14"/>
      <c r="CC940" s="14"/>
      <c r="CD940" s="14"/>
    </row>
    <row r="941">
      <c r="A941" s="14"/>
      <c r="B941" s="14"/>
      <c r="C941" s="14"/>
      <c r="D941" s="30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330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  <c r="BS941" s="14"/>
      <c r="BT941" s="14"/>
      <c r="BU941" s="14"/>
      <c r="BV941" s="14"/>
      <c r="BW941" s="14"/>
      <c r="BX941" s="14"/>
      <c r="BY941" s="14"/>
      <c r="BZ941" s="14"/>
      <c r="CA941" s="14"/>
      <c r="CB941" s="14"/>
      <c r="CC941" s="14"/>
      <c r="CD941" s="14"/>
    </row>
    <row r="942">
      <c r="A942" s="14"/>
      <c r="B942" s="14"/>
      <c r="C942" s="14"/>
      <c r="D942" s="30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330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  <c r="BS942" s="14"/>
      <c r="BT942" s="14"/>
      <c r="BU942" s="14"/>
      <c r="BV942" s="14"/>
      <c r="BW942" s="14"/>
      <c r="BX942" s="14"/>
      <c r="BY942" s="14"/>
      <c r="BZ942" s="14"/>
      <c r="CA942" s="14"/>
      <c r="CB942" s="14"/>
      <c r="CC942" s="14"/>
      <c r="CD942" s="14"/>
    </row>
    <row r="943">
      <c r="A943" s="14"/>
      <c r="B943" s="14"/>
      <c r="C943" s="14"/>
      <c r="D943" s="30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330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  <c r="BS943" s="14"/>
      <c r="BT943" s="14"/>
      <c r="BU943" s="14"/>
      <c r="BV943" s="14"/>
      <c r="BW943" s="14"/>
      <c r="BX943" s="14"/>
      <c r="BY943" s="14"/>
      <c r="BZ943" s="14"/>
      <c r="CA943" s="14"/>
      <c r="CB943" s="14"/>
      <c r="CC943" s="14"/>
      <c r="CD943" s="14"/>
    </row>
    <row r="944">
      <c r="A944" s="14"/>
      <c r="B944" s="14"/>
      <c r="C944" s="14"/>
      <c r="D944" s="30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330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  <c r="BS944" s="14"/>
      <c r="BT944" s="14"/>
      <c r="BU944" s="14"/>
      <c r="BV944" s="14"/>
      <c r="BW944" s="14"/>
      <c r="BX944" s="14"/>
      <c r="BY944" s="14"/>
      <c r="BZ944" s="14"/>
      <c r="CA944" s="14"/>
      <c r="CB944" s="14"/>
      <c r="CC944" s="14"/>
      <c r="CD944" s="14"/>
    </row>
    <row r="945">
      <c r="A945" s="14"/>
      <c r="B945" s="14"/>
      <c r="C945" s="14"/>
      <c r="D945" s="30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330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  <c r="BS945" s="14"/>
      <c r="BT945" s="14"/>
      <c r="BU945" s="14"/>
      <c r="BV945" s="14"/>
      <c r="BW945" s="14"/>
      <c r="BX945" s="14"/>
      <c r="BY945" s="14"/>
      <c r="BZ945" s="14"/>
      <c r="CA945" s="14"/>
      <c r="CB945" s="14"/>
      <c r="CC945" s="14"/>
      <c r="CD945" s="14"/>
    </row>
    <row r="946">
      <c r="A946" s="14"/>
      <c r="B946" s="14"/>
      <c r="C946" s="14"/>
      <c r="D946" s="30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330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  <c r="BS946" s="14"/>
      <c r="BT946" s="14"/>
      <c r="BU946" s="14"/>
      <c r="BV946" s="14"/>
      <c r="BW946" s="14"/>
      <c r="BX946" s="14"/>
      <c r="BY946" s="14"/>
      <c r="BZ946" s="14"/>
      <c r="CA946" s="14"/>
      <c r="CB946" s="14"/>
      <c r="CC946" s="14"/>
      <c r="CD946" s="14"/>
    </row>
    <row r="947">
      <c r="A947" s="14"/>
      <c r="B947" s="14"/>
      <c r="C947" s="14"/>
      <c r="D947" s="30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330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  <c r="BS947" s="14"/>
      <c r="BT947" s="14"/>
      <c r="BU947" s="14"/>
      <c r="BV947" s="14"/>
      <c r="BW947" s="14"/>
      <c r="BX947" s="14"/>
      <c r="BY947" s="14"/>
      <c r="BZ947" s="14"/>
      <c r="CA947" s="14"/>
      <c r="CB947" s="14"/>
      <c r="CC947" s="14"/>
      <c r="CD947" s="14"/>
    </row>
    <row r="948">
      <c r="A948" s="14"/>
      <c r="B948" s="14"/>
      <c r="C948" s="14"/>
      <c r="D948" s="30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330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  <c r="BS948" s="14"/>
      <c r="BT948" s="14"/>
      <c r="BU948" s="14"/>
      <c r="BV948" s="14"/>
      <c r="BW948" s="14"/>
      <c r="BX948" s="14"/>
      <c r="BY948" s="14"/>
      <c r="BZ948" s="14"/>
      <c r="CA948" s="14"/>
      <c r="CB948" s="14"/>
      <c r="CC948" s="14"/>
      <c r="CD948" s="14"/>
    </row>
    <row r="949">
      <c r="A949" s="14"/>
      <c r="B949" s="14"/>
      <c r="C949" s="14"/>
      <c r="D949" s="30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330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  <c r="BS949" s="14"/>
      <c r="BT949" s="14"/>
      <c r="BU949" s="14"/>
      <c r="BV949" s="14"/>
      <c r="BW949" s="14"/>
      <c r="BX949" s="14"/>
      <c r="BY949" s="14"/>
      <c r="BZ949" s="14"/>
      <c r="CA949" s="14"/>
      <c r="CB949" s="14"/>
      <c r="CC949" s="14"/>
      <c r="CD949" s="14"/>
    </row>
    <row r="950">
      <c r="A950" s="14"/>
      <c r="B950" s="14"/>
      <c r="C950" s="14"/>
      <c r="D950" s="30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330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  <c r="BS950" s="14"/>
      <c r="BT950" s="14"/>
      <c r="BU950" s="14"/>
      <c r="BV950" s="14"/>
      <c r="BW950" s="14"/>
      <c r="BX950" s="14"/>
      <c r="BY950" s="14"/>
      <c r="BZ950" s="14"/>
      <c r="CA950" s="14"/>
      <c r="CB950" s="14"/>
      <c r="CC950" s="14"/>
      <c r="CD950" s="14"/>
    </row>
    <row r="951">
      <c r="A951" s="14"/>
      <c r="B951" s="14"/>
      <c r="C951" s="14"/>
      <c r="D951" s="30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330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  <c r="BS951" s="14"/>
      <c r="BT951" s="14"/>
      <c r="BU951" s="14"/>
      <c r="BV951" s="14"/>
      <c r="BW951" s="14"/>
      <c r="BX951" s="14"/>
      <c r="BY951" s="14"/>
      <c r="BZ951" s="14"/>
      <c r="CA951" s="14"/>
      <c r="CB951" s="14"/>
      <c r="CC951" s="14"/>
      <c r="CD951" s="14"/>
    </row>
    <row r="952">
      <c r="A952" s="14"/>
      <c r="B952" s="14"/>
      <c r="C952" s="14"/>
      <c r="D952" s="30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330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  <c r="BS952" s="14"/>
      <c r="BT952" s="14"/>
      <c r="BU952" s="14"/>
      <c r="BV952" s="14"/>
      <c r="BW952" s="14"/>
      <c r="BX952" s="14"/>
      <c r="BY952" s="14"/>
      <c r="BZ952" s="14"/>
      <c r="CA952" s="14"/>
      <c r="CB952" s="14"/>
      <c r="CC952" s="14"/>
      <c r="CD952" s="14"/>
    </row>
    <row r="953">
      <c r="A953" s="14"/>
      <c r="B953" s="14"/>
      <c r="C953" s="14"/>
      <c r="D953" s="30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330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  <c r="BS953" s="14"/>
      <c r="BT953" s="14"/>
      <c r="BU953" s="14"/>
      <c r="BV953" s="14"/>
      <c r="BW953" s="14"/>
      <c r="BX953" s="14"/>
      <c r="BY953" s="14"/>
      <c r="BZ953" s="14"/>
      <c r="CA953" s="14"/>
      <c r="CB953" s="14"/>
      <c r="CC953" s="14"/>
      <c r="CD953" s="14"/>
    </row>
    <row r="954">
      <c r="A954" s="14"/>
      <c r="B954" s="14"/>
      <c r="C954" s="14"/>
      <c r="D954" s="30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330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  <c r="BS954" s="14"/>
      <c r="BT954" s="14"/>
      <c r="BU954" s="14"/>
      <c r="BV954" s="14"/>
      <c r="BW954" s="14"/>
      <c r="BX954" s="14"/>
      <c r="BY954" s="14"/>
      <c r="BZ954" s="14"/>
      <c r="CA954" s="14"/>
      <c r="CB954" s="14"/>
      <c r="CC954" s="14"/>
      <c r="CD954" s="14"/>
    </row>
    <row r="955">
      <c r="A955" s="14"/>
      <c r="B955" s="14"/>
      <c r="C955" s="14"/>
      <c r="D955" s="30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330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  <c r="BS955" s="14"/>
      <c r="BT955" s="14"/>
      <c r="BU955" s="14"/>
      <c r="BV955" s="14"/>
      <c r="BW955" s="14"/>
      <c r="BX955" s="14"/>
      <c r="BY955" s="14"/>
      <c r="BZ955" s="14"/>
      <c r="CA955" s="14"/>
      <c r="CB955" s="14"/>
      <c r="CC955" s="14"/>
      <c r="CD955" s="14"/>
    </row>
    <row r="956">
      <c r="A956" s="14"/>
      <c r="B956" s="14"/>
      <c r="C956" s="14"/>
      <c r="D956" s="30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330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  <c r="BS956" s="14"/>
      <c r="BT956" s="14"/>
      <c r="BU956" s="14"/>
      <c r="BV956" s="14"/>
      <c r="BW956" s="14"/>
      <c r="BX956" s="14"/>
      <c r="BY956" s="14"/>
      <c r="BZ956" s="14"/>
      <c r="CA956" s="14"/>
      <c r="CB956" s="14"/>
      <c r="CC956" s="14"/>
      <c r="CD956" s="14"/>
    </row>
    <row r="957">
      <c r="A957" s="14"/>
      <c r="B957" s="14"/>
      <c r="C957" s="14"/>
      <c r="D957" s="30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330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  <c r="BS957" s="14"/>
      <c r="BT957" s="14"/>
      <c r="BU957" s="14"/>
      <c r="BV957" s="14"/>
      <c r="BW957" s="14"/>
      <c r="BX957" s="14"/>
      <c r="BY957" s="14"/>
      <c r="BZ957" s="14"/>
      <c r="CA957" s="14"/>
      <c r="CB957" s="14"/>
      <c r="CC957" s="14"/>
      <c r="CD957" s="14"/>
    </row>
    <row r="958">
      <c r="A958" s="14"/>
      <c r="B958" s="14"/>
      <c r="C958" s="14"/>
      <c r="D958" s="30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330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  <c r="BS958" s="14"/>
      <c r="BT958" s="14"/>
      <c r="BU958" s="14"/>
      <c r="BV958" s="14"/>
      <c r="BW958" s="14"/>
      <c r="BX958" s="14"/>
      <c r="BY958" s="14"/>
      <c r="BZ958" s="14"/>
      <c r="CA958" s="14"/>
      <c r="CB958" s="14"/>
      <c r="CC958" s="14"/>
      <c r="CD958" s="14"/>
    </row>
    <row r="959">
      <c r="A959" s="14"/>
      <c r="B959" s="14"/>
      <c r="C959" s="14"/>
      <c r="D959" s="30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330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  <c r="BS959" s="14"/>
      <c r="BT959" s="14"/>
      <c r="BU959" s="14"/>
      <c r="BV959" s="14"/>
      <c r="BW959" s="14"/>
      <c r="BX959" s="14"/>
      <c r="BY959" s="14"/>
      <c r="BZ959" s="14"/>
      <c r="CA959" s="14"/>
      <c r="CB959" s="14"/>
      <c r="CC959" s="14"/>
      <c r="CD959" s="14"/>
    </row>
    <row r="960">
      <c r="A960" s="14"/>
      <c r="B960" s="14"/>
      <c r="C960" s="14"/>
      <c r="D960" s="30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330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  <c r="BS960" s="14"/>
      <c r="BT960" s="14"/>
      <c r="BU960" s="14"/>
      <c r="BV960" s="14"/>
      <c r="BW960" s="14"/>
      <c r="BX960" s="14"/>
      <c r="BY960" s="14"/>
      <c r="BZ960" s="14"/>
      <c r="CA960" s="14"/>
      <c r="CB960" s="14"/>
      <c r="CC960" s="14"/>
      <c r="CD960" s="14"/>
    </row>
    <row r="961">
      <c r="A961" s="14"/>
      <c r="B961" s="14"/>
      <c r="C961" s="14"/>
      <c r="D961" s="30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330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  <c r="BS961" s="14"/>
      <c r="BT961" s="14"/>
      <c r="BU961" s="14"/>
      <c r="BV961" s="14"/>
      <c r="BW961" s="14"/>
      <c r="BX961" s="14"/>
      <c r="BY961" s="14"/>
      <c r="BZ961" s="14"/>
      <c r="CA961" s="14"/>
      <c r="CB961" s="14"/>
      <c r="CC961" s="14"/>
      <c r="CD961" s="14"/>
    </row>
    <row r="962">
      <c r="A962" s="14"/>
      <c r="B962" s="14"/>
      <c r="C962" s="14"/>
      <c r="D962" s="30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330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  <c r="BS962" s="14"/>
      <c r="BT962" s="14"/>
      <c r="BU962" s="14"/>
      <c r="BV962" s="14"/>
      <c r="BW962" s="14"/>
      <c r="BX962" s="14"/>
      <c r="BY962" s="14"/>
      <c r="BZ962" s="14"/>
      <c r="CA962" s="14"/>
      <c r="CB962" s="14"/>
      <c r="CC962" s="14"/>
      <c r="CD962" s="14"/>
    </row>
    <row r="963">
      <c r="A963" s="14"/>
      <c r="B963" s="14"/>
      <c r="C963" s="14"/>
      <c r="D963" s="30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330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  <c r="BS963" s="14"/>
      <c r="BT963" s="14"/>
      <c r="BU963" s="14"/>
      <c r="BV963" s="14"/>
      <c r="BW963" s="14"/>
      <c r="BX963" s="14"/>
      <c r="BY963" s="14"/>
      <c r="BZ963" s="14"/>
      <c r="CA963" s="14"/>
      <c r="CB963" s="14"/>
      <c r="CC963" s="14"/>
      <c r="CD963" s="14"/>
    </row>
    <row r="964">
      <c r="A964" s="14"/>
      <c r="B964" s="14"/>
      <c r="C964" s="14"/>
      <c r="D964" s="30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330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  <c r="BS964" s="14"/>
      <c r="BT964" s="14"/>
      <c r="BU964" s="14"/>
      <c r="BV964" s="14"/>
      <c r="BW964" s="14"/>
      <c r="BX964" s="14"/>
      <c r="BY964" s="14"/>
      <c r="BZ964" s="14"/>
      <c r="CA964" s="14"/>
      <c r="CB964" s="14"/>
      <c r="CC964" s="14"/>
      <c r="CD964" s="14"/>
    </row>
    <row r="965">
      <c r="A965" s="14"/>
      <c r="B965" s="14"/>
      <c r="C965" s="14"/>
      <c r="D965" s="30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330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  <c r="BS965" s="14"/>
      <c r="BT965" s="14"/>
      <c r="BU965" s="14"/>
      <c r="BV965" s="14"/>
      <c r="BW965" s="14"/>
      <c r="BX965" s="14"/>
      <c r="BY965" s="14"/>
      <c r="BZ965" s="14"/>
      <c r="CA965" s="14"/>
      <c r="CB965" s="14"/>
      <c r="CC965" s="14"/>
      <c r="CD965" s="14"/>
    </row>
    <row r="966">
      <c r="A966" s="14"/>
      <c r="B966" s="14"/>
      <c r="C966" s="14"/>
      <c r="D966" s="30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330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  <c r="BS966" s="14"/>
      <c r="BT966" s="14"/>
      <c r="BU966" s="14"/>
      <c r="BV966" s="14"/>
      <c r="BW966" s="14"/>
      <c r="BX966" s="14"/>
      <c r="BY966" s="14"/>
      <c r="BZ966" s="14"/>
      <c r="CA966" s="14"/>
      <c r="CB966" s="14"/>
      <c r="CC966" s="14"/>
      <c r="CD966" s="14"/>
    </row>
    <row r="967">
      <c r="A967" s="14"/>
      <c r="B967" s="14"/>
      <c r="C967" s="14"/>
      <c r="D967" s="30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330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  <c r="BS967" s="14"/>
      <c r="BT967" s="14"/>
      <c r="BU967" s="14"/>
      <c r="BV967" s="14"/>
      <c r="BW967" s="14"/>
      <c r="BX967" s="14"/>
      <c r="BY967" s="14"/>
      <c r="BZ967" s="14"/>
      <c r="CA967" s="14"/>
      <c r="CB967" s="14"/>
      <c r="CC967" s="14"/>
      <c r="CD967" s="14"/>
    </row>
    <row r="968">
      <c r="A968" s="14"/>
      <c r="B968" s="14"/>
      <c r="C968" s="14"/>
      <c r="D968" s="30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330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  <c r="BS968" s="14"/>
      <c r="BT968" s="14"/>
      <c r="BU968" s="14"/>
      <c r="BV968" s="14"/>
      <c r="BW968" s="14"/>
      <c r="BX968" s="14"/>
      <c r="BY968" s="14"/>
      <c r="BZ968" s="14"/>
      <c r="CA968" s="14"/>
      <c r="CB968" s="14"/>
      <c r="CC968" s="14"/>
      <c r="CD968" s="14"/>
    </row>
    <row r="969">
      <c r="A969" s="14"/>
      <c r="B969" s="14"/>
      <c r="C969" s="14"/>
      <c r="D969" s="30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330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  <c r="BS969" s="14"/>
      <c r="BT969" s="14"/>
      <c r="BU969" s="14"/>
      <c r="BV969" s="14"/>
      <c r="BW969" s="14"/>
      <c r="BX969" s="14"/>
      <c r="BY969" s="14"/>
      <c r="BZ969" s="14"/>
      <c r="CA969" s="14"/>
      <c r="CB969" s="14"/>
      <c r="CC969" s="14"/>
      <c r="CD969" s="14"/>
    </row>
    <row r="970">
      <c r="A970" s="14"/>
      <c r="B970" s="14"/>
      <c r="C970" s="14"/>
      <c r="D970" s="30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330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  <c r="BS970" s="14"/>
      <c r="BT970" s="14"/>
      <c r="BU970" s="14"/>
      <c r="BV970" s="14"/>
      <c r="BW970" s="14"/>
      <c r="BX970" s="14"/>
      <c r="BY970" s="14"/>
      <c r="BZ970" s="14"/>
      <c r="CA970" s="14"/>
      <c r="CB970" s="14"/>
      <c r="CC970" s="14"/>
      <c r="CD970" s="14"/>
    </row>
    <row r="971">
      <c r="A971" s="14"/>
      <c r="B971" s="14"/>
      <c r="C971" s="14"/>
      <c r="D971" s="30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330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  <c r="BS971" s="14"/>
      <c r="BT971" s="14"/>
      <c r="BU971" s="14"/>
      <c r="BV971" s="14"/>
      <c r="BW971" s="14"/>
      <c r="BX971" s="14"/>
      <c r="BY971" s="14"/>
      <c r="BZ971" s="14"/>
      <c r="CA971" s="14"/>
      <c r="CB971" s="14"/>
      <c r="CC971" s="14"/>
      <c r="CD971" s="14"/>
    </row>
    <row r="972">
      <c r="A972" s="14"/>
      <c r="B972" s="14"/>
      <c r="C972" s="14"/>
      <c r="D972" s="30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330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  <c r="BS972" s="14"/>
      <c r="BT972" s="14"/>
      <c r="BU972" s="14"/>
      <c r="BV972" s="14"/>
      <c r="BW972" s="14"/>
      <c r="BX972" s="14"/>
      <c r="BY972" s="14"/>
      <c r="BZ972" s="14"/>
      <c r="CA972" s="14"/>
      <c r="CB972" s="14"/>
      <c r="CC972" s="14"/>
      <c r="CD972" s="14"/>
    </row>
    <row r="973">
      <c r="A973" s="14"/>
      <c r="B973" s="14"/>
      <c r="C973" s="14"/>
      <c r="D973" s="30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330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  <c r="BS973" s="14"/>
      <c r="BT973" s="14"/>
      <c r="BU973" s="14"/>
      <c r="BV973" s="14"/>
      <c r="BW973" s="14"/>
      <c r="BX973" s="14"/>
      <c r="BY973" s="14"/>
      <c r="BZ973" s="14"/>
      <c r="CA973" s="14"/>
      <c r="CB973" s="14"/>
      <c r="CC973" s="14"/>
      <c r="CD973" s="14"/>
    </row>
    <row r="974">
      <c r="A974" s="14"/>
      <c r="B974" s="14"/>
      <c r="C974" s="14"/>
      <c r="D974" s="30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330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  <c r="BS974" s="14"/>
      <c r="BT974" s="14"/>
      <c r="BU974" s="14"/>
      <c r="BV974" s="14"/>
      <c r="BW974" s="14"/>
      <c r="BX974" s="14"/>
      <c r="BY974" s="14"/>
      <c r="BZ974" s="14"/>
      <c r="CA974" s="14"/>
      <c r="CB974" s="14"/>
      <c r="CC974" s="14"/>
      <c r="CD974" s="14"/>
    </row>
    <row r="975">
      <c r="A975" s="14"/>
      <c r="B975" s="14"/>
      <c r="C975" s="14"/>
      <c r="D975" s="30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330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  <c r="BS975" s="14"/>
      <c r="BT975" s="14"/>
      <c r="BU975" s="14"/>
      <c r="BV975" s="14"/>
      <c r="BW975" s="14"/>
      <c r="BX975" s="14"/>
      <c r="BY975" s="14"/>
      <c r="BZ975" s="14"/>
      <c r="CA975" s="14"/>
      <c r="CB975" s="14"/>
      <c r="CC975" s="14"/>
      <c r="CD975" s="14"/>
    </row>
    <row r="976">
      <c r="A976" s="14"/>
      <c r="B976" s="14"/>
      <c r="C976" s="14"/>
      <c r="D976" s="30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330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  <c r="BS976" s="14"/>
      <c r="BT976" s="14"/>
      <c r="BU976" s="14"/>
      <c r="BV976" s="14"/>
      <c r="BW976" s="14"/>
      <c r="BX976" s="14"/>
      <c r="BY976" s="14"/>
      <c r="BZ976" s="14"/>
      <c r="CA976" s="14"/>
      <c r="CB976" s="14"/>
      <c r="CC976" s="14"/>
      <c r="CD976" s="14"/>
    </row>
    <row r="977">
      <c r="A977" s="14"/>
      <c r="B977" s="14"/>
      <c r="C977" s="14"/>
      <c r="D977" s="30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330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  <c r="BS977" s="14"/>
      <c r="BT977" s="14"/>
      <c r="BU977" s="14"/>
      <c r="BV977" s="14"/>
      <c r="BW977" s="14"/>
      <c r="BX977" s="14"/>
      <c r="BY977" s="14"/>
      <c r="BZ977" s="14"/>
      <c r="CA977" s="14"/>
      <c r="CB977" s="14"/>
      <c r="CC977" s="14"/>
      <c r="CD977" s="14"/>
    </row>
    <row r="978">
      <c r="A978" s="14"/>
      <c r="B978" s="14"/>
      <c r="C978" s="14"/>
      <c r="D978" s="30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330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  <c r="BS978" s="14"/>
      <c r="BT978" s="14"/>
      <c r="BU978" s="14"/>
      <c r="BV978" s="14"/>
      <c r="BW978" s="14"/>
      <c r="BX978" s="14"/>
      <c r="BY978" s="14"/>
      <c r="BZ978" s="14"/>
      <c r="CA978" s="14"/>
      <c r="CB978" s="14"/>
      <c r="CC978" s="14"/>
      <c r="CD978" s="14"/>
    </row>
    <row r="979">
      <c r="A979" s="14"/>
      <c r="B979" s="14"/>
      <c r="C979" s="14"/>
      <c r="D979" s="30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330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  <c r="BS979" s="14"/>
      <c r="BT979" s="14"/>
      <c r="BU979" s="14"/>
      <c r="BV979" s="14"/>
      <c r="BW979" s="14"/>
      <c r="BX979" s="14"/>
      <c r="BY979" s="14"/>
      <c r="BZ979" s="14"/>
      <c r="CA979" s="14"/>
      <c r="CB979" s="14"/>
      <c r="CC979" s="14"/>
      <c r="CD979" s="14"/>
    </row>
    <row r="980">
      <c r="A980" s="14"/>
      <c r="B980" s="14"/>
      <c r="C980" s="14"/>
      <c r="D980" s="30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330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  <c r="BS980" s="14"/>
      <c r="BT980" s="14"/>
      <c r="BU980" s="14"/>
      <c r="BV980" s="14"/>
      <c r="BW980" s="14"/>
      <c r="BX980" s="14"/>
      <c r="BY980" s="14"/>
      <c r="BZ980" s="14"/>
      <c r="CA980" s="14"/>
      <c r="CB980" s="14"/>
      <c r="CC980" s="14"/>
      <c r="CD980" s="14"/>
    </row>
    <row r="981">
      <c r="A981" s="14"/>
      <c r="B981" s="14"/>
      <c r="C981" s="14"/>
      <c r="D981" s="30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330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  <c r="BS981" s="14"/>
      <c r="BT981" s="14"/>
      <c r="BU981" s="14"/>
      <c r="BV981" s="14"/>
      <c r="BW981" s="14"/>
      <c r="BX981" s="14"/>
      <c r="BY981" s="14"/>
      <c r="BZ981" s="14"/>
      <c r="CA981" s="14"/>
      <c r="CB981" s="14"/>
      <c r="CC981" s="14"/>
      <c r="CD981" s="14"/>
    </row>
    <row r="982">
      <c r="A982" s="14"/>
      <c r="B982" s="14"/>
      <c r="C982" s="14"/>
      <c r="D982" s="30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330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  <c r="BS982" s="14"/>
      <c r="BT982" s="14"/>
      <c r="BU982" s="14"/>
      <c r="BV982" s="14"/>
      <c r="BW982" s="14"/>
      <c r="BX982" s="14"/>
      <c r="BY982" s="14"/>
      <c r="BZ982" s="14"/>
      <c r="CA982" s="14"/>
      <c r="CB982" s="14"/>
      <c r="CC982" s="14"/>
      <c r="CD982" s="14"/>
    </row>
    <row r="983">
      <c r="A983" s="14"/>
      <c r="B983" s="14"/>
      <c r="C983" s="14"/>
      <c r="D983" s="30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330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  <c r="BS983" s="14"/>
      <c r="BT983" s="14"/>
      <c r="BU983" s="14"/>
      <c r="BV983" s="14"/>
      <c r="BW983" s="14"/>
      <c r="BX983" s="14"/>
      <c r="BY983" s="14"/>
      <c r="BZ983" s="14"/>
      <c r="CA983" s="14"/>
      <c r="CB983" s="14"/>
      <c r="CC983" s="14"/>
      <c r="CD983" s="14"/>
    </row>
    <row r="984">
      <c r="A984" s="14"/>
      <c r="B984" s="14"/>
      <c r="C984" s="14"/>
      <c r="D984" s="30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330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  <c r="BS984" s="14"/>
      <c r="BT984" s="14"/>
      <c r="BU984" s="14"/>
      <c r="BV984" s="14"/>
      <c r="BW984" s="14"/>
      <c r="BX984" s="14"/>
      <c r="BY984" s="14"/>
      <c r="BZ984" s="14"/>
      <c r="CA984" s="14"/>
      <c r="CB984" s="14"/>
      <c r="CC984" s="14"/>
      <c r="CD984" s="14"/>
    </row>
    <row r="985">
      <c r="A985" s="14"/>
      <c r="B985" s="14"/>
      <c r="C985" s="14"/>
      <c r="D985" s="30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330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  <c r="BS985" s="14"/>
      <c r="BT985" s="14"/>
      <c r="BU985" s="14"/>
      <c r="BV985" s="14"/>
      <c r="BW985" s="14"/>
      <c r="BX985" s="14"/>
      <c r="BY985" s="14"/>
      <c r="BZ985" s="14"/>
      <c r="CA985" s="14"/>
      <c r="CB985" s="14"/>
      <c r="CC985" s="14"/>
      <c r="CD985" s="14"/>
    </row>
    <row r="986">
      <c r="A986" s="14"/>
      <c r="B986" s="14"/>
      <c r="C986" s="14"/>
      <c r="D986" s="30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330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  <c r="BS986" s="14"/>
      <c r="BT986" s="14"/>
      <c r="BU986" s="14"/>
      <c r="BV986" s="14"/>
      <c r="BW986" s="14"/>
      <c r="BX986" s="14"/>
      <c r="BY986" s="14"/>
      <c r="BZ986" s="14"/>
      <c r="CA986" s="14"/>
      <c r="CB986" s="14"/>
      <c r="CC986" s="14"/>
      <c r="CD986" s="14"/>
    </row>
    <row r="987">
      <c r="A987" s="14"/>
      <c r="B987" s="14"/>
      <c r="C987" s="14"/>
      <c r="D987" s="30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330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  <c r="BS987" s="14"/>
      <c r="BT987" s="14"/>
      <c r="BU987" s="14"/>
      <c r="BV987" s="14"/>
      <c r="BW987" s="14"/>
      <c r="BX987" s="14"/>
      <c r="BY987" s="14"/>
      <c r="BZ987" s="14"/>
      <c r="CA987" s="14"/>
      <c r="CB987" s="14"/>
      <c r="CC987" s="14"/>
      <c r="CD987" s="14"/>
    </row>
    <row r="988">
      <c r="A988" s="14"/>
      <c r="B988" s="14"/>
      <c r="C988" s="14"/>
      <c r="D988" s="303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330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  <c r="BS988" s="14"/>
      <c r="BT988" s="14"/>
      <c r="BU988" s="14"/>
      <c r="BV988" s="14"/>
      <c r="BW988" s="14"/>
      <c r="BX988" s="14"/>
      <c r="BY988" s="14"/>
      <c r="BZ988" s="14"/>
      <c r="CA988" s="14"/>
      <c r="CB988" s="14"/>
      <c r="CC988" s="14"/>
      <c r="CD988" s="14"/>
    </row>
    <row r="989">
      <c r="A989" s="14"/>
      <c r="B989" s="14"/>
      <c r="C989" s="14"/>
      <c r="D989" s="303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330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  <c r="BS989" s="14"/>
      <c r="BT989" s="14"/>
      <c r="BU989" s="14"/>
      <c r="BV989" s="14"/>
      <c r="BW989" s="14"/>
      <c r="BX989" s="14"/>
      <c r="BY989" s="14"/>
      <c r="BZ989" s="14"/>
      <c r="CA989" s="14"/>
      <c r="CB989" s="14"/>
      <c r="CC989" s="14"/>
      <c r="CD989" s="14"/>
    </row>
    <row r="990">
      <c r="A990" s="14"/>
      <c r="B990" s="14"/>
      <c r="C990" s="14"/>
      <c r="D990" s="303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330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  <c r="BS990" s="14"/>
      <c r="BT990" s="14"/>
      <c r="BU990" s="14"/>
      <c r="BV990" s="14"/>
      <c r="BW990" s="14"/>
      <c r="BX990" s="14"/>
      <c r="BY990" s="14"/>
      <c r="BZ990" s="14"/>
      <c r="CA990" s="14"/>
      <c r="CB990" s="14"/>
      <c r="CC990" s="14"/>
      <c r="CD990" s="14"/>
    </row>
    <row r="991">
      <c r="A991" s="14"/>
      <c r="B991" s="14"/>
      <c r="C991" s="14"/>
      <c r="D991" s="303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330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  <c r="BS991" s="14"/>
      <c r="BT991" s="14"/>
      <c r="BU991" s="14"/>
      <c r="BV991" s="14"/>
      <c r="BW991" s="14"/>
      <c r="BX991" s="14"/>
      <c r="BY991" s="14"/>
      <c r="BZ991" s="14"/>
      <c r="CA991" s="14"/>
      <c r="CB991" s="14"/>
      <c r="CC991" s="14"/>
      <c r="CD991" s="14"/>
    </row>
    <row r="992">
      <c r="A992" s="14"/>
      <c r="B992" s="14"/>
      <c r="C992" s="14"/>
      <c r="D992" s="303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330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  <c r="BS992" s="14"/>
      <c r="BT992" s="14"/>
      <c r="BU992" s="14"/>
      <c r="BV992" s="14"/>
      <c r="BW992" s="14"/>
      <c r="BX992" s="14"/>
      <c r="BY992" s="14"/>
      <c r="BZ992" s="14"/>
      <c r="CA992" s="14"/>
      <c r="CB992" s="14"/>
      <c r="CC992" s="14"/>
      <c r="CD992" s="14"/>
    </row>
    <row r="993">
      <c r="A993" s="14"/>
      <c r="B993" s="14"/>
      <c r="C993" s="14"/>
      <c r="D993" s="303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330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  <c r="BS993" s="14"/>
      <c r="BT993" s="14"/>
      <c r="BU993" s="14"/>
      <c r="BV993" s="14"/>
      <c r="BW993" s="14"/>
      <c r="BX993" s="14"/>
      <c r="BY993" s="14"/>
      <c r="BZ993" s="14"/>
      <c r="CA993" s="14"/>
      <c r="CB993" s="14"/>
      <c r="CC993" s="14"/>
      <c r="CD993" s="14"/>
    </row>
    <row r="994">
      <c r="A994" s="14"/>
      <c r="B994" s="14"/>
      <c r="C994" s="14"/>
      <c r="D994" s="303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330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  <c r="BS994" s="14"/>
      <c r="BT994" s="14"/>
      <c r="BU994" s="14"/>
      <c r="BV994" s="14"/>
      <c r="BW994" s="14"/>
      <c r="BX994" s="14"/>
      <c r="BY994" s="14"/>
      <c r="BZ994" s="14"/>
      <c r="CA994" s="14"/>
      <c r="CB994" s="14"/>
      <c r="CC994" s="14"/>
      <c r="CD994" s="14"/>
    </row>
    <row r="995">
      <c r="A995" s="14"/>
      <c r="B995" s="14"/>
      <c r="C995" s="14"/>
      <c r="D995" s="303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330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  <c r="BS995" s="14"/>
      <c r="BT995" s="14"/>
      <c r="BU995" s="14"/>
      <c r="BV995" s="14"/>
      <c r="BW995" s="14"/>
      <c r="BX995" s="14"/>
      <c r="BY995" s="14"/>
      <c r="BZ995" s="14"/>
      <c r="CA995" s="14"/>
      <c r="CB995" s="14"/>
      <c r="CC995" s="14"/>
      <c r="CD995" s="14"/>
    </row>
    <row r="996">
      <c r="A996" s="14"/>
      <c r="B996" s="14"/>
      <c r="C996" s="14"/>
      <c r="D996" s="303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330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  <c r="BS996" s="14"/>
      <c r="BT996" s="14"/>
      <c r="BU996" s="14"/>
      <c r="BV996" s="14"/>
      <c r="BW996" s="14"/>
      <c r="BX996" s="14"/>
      <c r="BY996" s="14"/>
      <c r="BZ996" s="14"/>
      <c r="CA996" s="14"/>
      <c r="CB996" s="14"/>
      <c r="CC996" s="14"/>
      <c r="CD996" s="14"/>
    </row>
    <row r="997">
      <c r="A997" s="14"/>
      <c r="B997" s="14"/>
      <c r="C997" s="14"/>
      <c r="D997" s="303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330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  <c r="AT997" s="14"/>
      <c r="AU997" s="14"/>
      <c r="AV997" s="14"/>
      <c r="AW997" s="14"/>
      <c r="AX997" s="14"/>
      <c r="AY997" s="14"/>
      <c r="AZ997" s="14"/>
      <c r="BA997" s="14"/>
      <c r="BB997" s="14"/>
      <c r="BC997" s="14"/>
      <c r="BD997" s="14"/>
      <c r="BE997" s="14"/>
      <c r="BF997" s="14"/>
      <c r="BG997" s="14"/>
      <c r="BH997" s="14"/>
      <c r="BI997" s="14"/>
      <c r="BJ997" s="14"/>
      <c r="BK997" s="14"/>
      <c r="BL997" s="14"/>
      <c r="BM997" s="14"/>
      <c r="BN997" s="14"/>
      <c r="BO997" s="14"/>
      <c r="BP997" s="14"/>
      <c r="BQ997" s="14"/>
      <c r="BR997" s="14"/>
      <c r="BS997" s="14"/>
      <c r="BT997" s="14"/>
      <c r="BU997" s="14"/>
      <c r="BV997" s="14"/>
      <c r="BW997" s="14"/>
      <c r="BX997" s="14"/>
      <c r="BY997" s="14"/>
      <c r="BZ997" s="14"/>
      <c r="CA997" s="14"/>
      <c r="CB997" s="14"/>
      <c r="CC997" s="14"/>
      <c r="CD997" s="14"/>
    </row>
    <row r="998">
      <c r="A998" s="14"/>
      <c r="B998" s="14"/>
      <c r="C998" s="14"/>
      <c r="D998" s="303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330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  <c r="AT998" s="14"/>
      <c r="AU998" s="14"/>
      <c r="AV998" s="14"/>
      <c r="AW998" s="14"/>
      <c r="AX998" s="14"/>
      <c r="AY998" s="14"/>
      <c r="AZ998" s="14"/>
      <c r="BA998" s="14"/>
      <c r="BB998" s="14"/>
      <c r="BC998" s="14"/>
      <c r="BD998" s="14"/>
      <c r="BE998" s="14"/>
      <c r="BF998" s="14"/>
      <c r="BG998" s="14"/>
      <c r="BH998" s="14"/>
      <c r="BI998" s="14"/>
      <c r="BJ998" s="14"/>
      <c r="BK998" s="14"/>
      <c r="BL998" s="14"/>
      <c r="BM998" s="14"/>
      <c r="BN998" s="14"/>
      <c r="BO998" s="14"/>
      <c r="BP998" s="14"/>
      <c r="BQ998" s="14"/>
      <c r="BR998" s="14"/>
      <c r="BS998" s="14"/>
      <c r="BT998" s="14"/>
      <c r="BU998" s="14"/>
      <c r="BV998" s="14"/>
      <c r="BW998" s="14"/>
      <c r="BX998" s="14"/>
      <c r="BY998" s="14"/>
      <c r="BZ998" s="14"/>
      <c r="CA998" s="14"/>
      <c r="CB998" s="14"/>
      <c r="CC998" s="14"/>
      <c r="CD998" s="14"/>
    </row>
    <row r="999">
      <c r="A999" s="14"/>
      <c r="B999" s="14"/>
      <c r="C999" s="14"/>
      <c r="D999" s="303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330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  <c r="AT999" s="14"/>
      <c r="AU999" s="14"/>
      <c r="AV999" s="14"/>
      <c r="AW999" s="14"/>
      <c r="AX999" s="14"/>
      <c r="AY999" s="14"/>
      <c r="AZ999" s="14"/>
      <c r="BA999" s="14"/>
      <c r="BB999" s="14"/>
      <c r="BC999" s="14"/>
      <c r="BD999" s="14"/>
      <c r="BE999" s="14"/>
      <c r="BF999" s="14"/>
      <c r="BG999" s="14"/>
      <c r="BH999" s="14"/>
      <c r="BI999" s="14"/>
      <c r="BJ999" s="14"/>
      <c r="BK999" s="14"/>
      <c r="BL999" s="14"/>
      <c r="BM999" s="14"/>
      <c r="BN999" s="14"/>
      <c r="BO999" s="14"/>
      <c r="BP999" s="14"/>
      <c r="BQ999" s="14"/>
      <c r="BR999" s="14"/>
      <c r="BS999" s="14"/>
      <c r="BT999" s="14"/>
      <c r="BU999" s="14"/>
      <c r="BV999" s="14"/>
      <c r="BW999" s="14"/>
      <c r="BX999" s="14"/>
      <c r="BY999" s="14"/>
      <c r="BZ999" s="14"/>
      <c r="CA999" s="14"/>
      <c r="CB999" s="14"/>
      <c r="CC999" s="14"/>
      <c r="CD999" s="14"/>
    </row>
    <row r="1000">
      <c r="A1000" s="14"/>
      <c r="B1000" s="14"/>
      <c r="C1000" s="14"/>
      <c r="D1000" s="303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330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  <c r="AT1000" s="14"/>
      <c r="AU1000" s="14"/>
      <c r="AV1000" s="14"/>
      <c r="AW1000" s="14"/>
      <c r="AX1000" s="14"/>
      <c r="AY1000" s="14"/>
      <c r="AZ1000" s="14"/>
      <c r="BA1000" s="14"/>
      <c r="BB1000" s="14"/>
      <c r="BC1000" s="14"/>
      <c r="BD1000" s="14"/>
      <c r="BE1000" s="14"/>
      <c r="BF1000" s="14"/>
      <c r="BG1000" s="14"/>
      <c r="BH1000" s="14"/>
      <c r="BI1000" s="14"/>
      <c r="BJ1000" s="14"/>
      <c r="BK1000" s="14"/>
      <c r="BL1000" s="14"/>
      <c r="BM1000" s="14"/>
      <c r="BN1000" s="14"/>
      <c r="BO1000" s="14"/>
      <c r="BP1000" s="14"/>
      <c r="BQ1000" s="14"/>
      <c r="BR1000" s="14"/>
      <c r="BS1000" s="14"/>
      <c r="BT1000" s="14"/>
      <c r="BU1000" s="14"/>
      <c r="BV1000" s="14"/>
      <c r="BW1000" s="14"/>
      <c r="BX1000" s="14"/>
      <c r="BY1000" s="14"/>
      <c r="BZ1000" s="14"/>
      <c r="CA1000" s="14"/>
      <c r="CB1000" s="14"/>
      <c r="CC1000" s="14"/>
      <c r="CD1000" s="14"/>
    </row>
    <row r="1001">
      <c r="A1001" s="14"/>
      <c r="B1001" s="14"/>
      <c r="C1001" s="14"/>
      <c r="D1001" s="303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330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  <c r="AT1001" s="14"/>
      <c r="AU1001" s="14"/>
      <c r="AV1001" s="14"/>
      <c r="AW1001" s="14"/>
      <c r="AX1001" s="14"/>
      <c r="AY1001" s="14"/>
      <c r="AZ1001" s="14"/>
      <c r="BA1001" s="14"/>
      <c r="BB1001" s="14"/>
      <c r="BC1001" s="14"/>
      <c r="BD1001" s="14"/>
      <c r="BE1001" s="14"/>
      <c r="BF1001" s="14"/>
      <c r="BG1001" s="14"/>
      <c r="BH1001" s="14"/>
      <c r="BI1001" s="14"/>
      <c r="BJ1001" s="14"/>
      <c r="BK1001" s="14"/>
      <c r="BL1001" s="14"/>
      <c r="BM1001" s="14"/>
      <c r="BN1001" s="14"/>
      <c r="BO1001" s="14"/>
      <c r="BP1001" s="14"/>
      <c r="BQ1001" s="14"/>
      <c r="BR1001" s="14"/>
      <c r="BS1001" s="14"/>
      <c r="BT1001" s="14"/>
      <c r="BU1001" s="14"/>
      <c r="BV1001" s="14"/>
      <c r="BW1001" s="14"/>
      <c r="BX1001" s="14"/>
      <c r="BY1001" s="14"/>
      <c r="BZ1001" s="14"/>
      <c r="CA1001" s="14"/>
      <c r="CB1001" s="14"/>
      <c r="CC1001" s="14"/>
      <c r="CD1001" s="14"/>
    </row>
    <row r="1002">
      <c r="A1002" s="14"/>
      <c r="B1002" s="14"/>
      <c r="C1002" s="14"/>
      <c r="D1002" s="303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330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  <c r="AT1002" s="14"/>
      <c r="AU1002" s="14"/>
      <c r="AV1002" s="14"/>
      <c r="AW1002" s="14"/>
      <c r="AX1002" s="14"/>
      <c r="AY1002" s="14"/>
      <c r="AZ1002" s="14"/>
      <c r="BA1002" s="14"/>
      <c r="BB1002" s="14"/>
      <c r="BC1002" s="14"/>
      <c r="BD1002" s="14"/>
      <c r="BE1002" s="14"/>
      <c r="BF1002" s="14"/>
      <c r="BG1002" s="14"/>
      <c r="BH1002" s="14"/>
      <c r="BI1002" s="14"/>
      <c r="BJ1002" s="14"/>
      <c r="BK1002" s="14"/>
      <c r="BL1002" s="14"/>
      <c r="BM1002" s="14"/>
      <c r="BN1002" s="14"/>
      <c r="BO1002" s="14"/>
      <c r="BP1002" s="14"/>
      <c r="BQ1002" s="14"/>
      <c r="BR1002" s="14"/>
      <c r="BS1002" s="14"/>
      <c r="BT1002" s="14"/>
      <c r="BU1002" s="14"/>
      <c r="BV1002" s="14"/>
      <c r="BW1002" s="14"/>
      <c r="BX1002" s="14"/>
      <c r="BY1002" s="14"/>
      <c r="BZ1002" s="14"/>
      <c r="CA1002" s="14"/>
      <c r="CB1002" s="14"/>
      <c r="CC1002" s="14"/>
      <c r="CD1002" s="14"/>
    </row>
    <row r="1003">
      <c r="A1003" s="14"/>
      <c r="B1003" s="14"/>
      <c r="C1003" s="14"/>
      <c r="D1003" s="303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330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  <c r="AT1003" s="14"/>
      <c r="AU1003" s="14"/>
      <c r="AV1003" s="14"/>
      <c r="AW1003" s="14"/>
      <c r="AX1003" s="14"/>
      <c r="AY1003" s="14"/>
      <c r="AZ1003" s="14"/>
      <c r="BA1003" s="14"/>
      <c r="BB1003" s="14"/>
      <c r="BC1003" s="14"/>
      <c r="BD1003" s="14"/>
      <c r="BE1003" s="14"/>
      <c r="BF1003" s="14"/>
      <c r="BG1003" s="14"/>
      <c r="BH1003" s="14"/>
      <c r="BI1003" s="14"/>
      <c r="BJ1003" s="14"/>
      <c r="BK1003" s="14"/>
      <c r="BL1003" s="14"/>
      <c r="BM1003" s="14"/>
      <c r="BN1003" s="14"/>
      <c r="BO1003" s="14"/>
      <c r="BP1003" s="14"/>
      <c r="BQ1003" s="14"/>
      <c r="BR1003" s="14"/>
      <c r="BS1003" s="14"/>
      <c r="BT1003" s="14"/>
      <c r="BU1003" s="14"/>
      <c r="BV1003" s="14"/>
      <c r="BW1003" s="14"/>
      <c r="BX1003" s="14"/>
      <c r="BY1003" s="14"/>
      <c r="BZ1003" s="14"/>
      <c r="CA1003" s="14"/>
      <c r="CB1003" s="14"/>
      <c r="CC1003" s="14"/>
      <c r="CD1003" s="14"/>
    </row>
    <row r="1004">
      <c r="A1004" s="14"/>
      <c r="B1004" s="14"/>
      <c r="C1004" s="14"/>
      <c r="D1004" s="303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330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  <c r="AT1004" s="14"/>
      <c r="AU1004" s="14"/>
      <c r="AV1004" s="14"/>
      <c r="AW1004" s="14"/>
      <c r="AX1004" s="14"/>
      <c r="AY1004" s="14"/>
      <c r="AZ1004" s="14"/>
      <c r="BA1004" s="14"/>
      <c r="BB1004" s="14"/>
      <c r="BC1004" s="14"/>
      <c r="BD1004" s="14"/>
      <c r="BE1004" s="14"/>
      <c r="BF1004" s="14"/>
      <c r="BG1004" s="14"/>
      <c r="BH1004" s="14"/>
      <c r="BI1004" s="14"/>
      <c r="BJ1004" s="14"/>
      <c r="BK1004" s="14"/>
      <c r="BL1004" s="14"/>
      <c r="BM1004" s="14"/>
      <c r="BN1004" s="14"/>
      <c r="BO1004" s="14"/>
      <c r="BP1004" s="14"/>
      <c r="BQ1004" s="14"/>
      <c r="BR1004" s="14"/>
      <c r="BS1004" s="14"/>
      <c r="BT1004" s="14"/>
      <c r="BU1004" s="14"/>
      <c r="BV1004" s="14"/>
      <c r="BW1004" s="14"/>
      <c r="BX1004" s="14"/>
      <c r="BY1004" s="14"/>
      <c r="BZ1004" s="14"/>
      <c r="CA1004" s="14"/>
      <c r="CB1004" s="14"/>
      <c r="CC1004" s="14"/>
      <c r="CD1004" s="14"/>
    </row>
    <row r="1005">
      <c r="A1005" s="14"/>
      <c r="B1005" s="14"/>
      <c r="C1005" s="14"/>
      <c r="D1005" s="303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330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  <c r="AT1005" s="14"/>
      <c r="AU1005" s="14"/>
      <c r="AV1005" s="14"/>
      <c r="AW1005" s="14"/>
      <c r="AX1005" s="14"/>
      <c r="AY1005" s="14"/>
      <c r="AZ1005" s="14"/>
      <c r="BA1005" s="14"/>
      <c r="BB1005" s="14"/>
      <c r="BC1005" s="14"/>
      <c r="BD1005" s="14"/>
      <c r="BE1005" s="14"/>
      <c r="BF1005" s="14"/>
      <c r="BG1005" s="14"/>
      <c r="BH1005" s="14"/>
      <c r="BI1005" s="14"/>
      <c r="BJ1005" s="14"/>
      <c r="BK1005" s="14"/>
      <c r="BL1005" s="14"/>
      <c r="BM1005" s="14"/>
      <c r="BN1005" s="14"/>
      <c r="BO1005" s="14"/>
      <c r="BP1005" s="14"/>
      <c r="BQ1005" s="14"/>
      <c r="BR1005" s="14"/>
      <c r="BS1005" s="14"/>
      <c r="BT1005" s="14"/>
      <c r="BU1005" s="14"/>
      <c r="BV1005" s="14"/>
      <c r="BW1005" s="14"/>
      <c r="BX1005" s="14"/>
      <c r="BY1005" s="14"/>
      <c r="BZ1005" s="14"/>
      <c r="CA1005" s="14"/>
      <c r="CB1005" s="14"/>
      <c r="CC1005" s="14"/>
      <c r="CD1005" s="14"/>
    </row>
    <row r="1006">
      <c r="A1006" s="14"/>
      <c r="B1006" s="14"/>
      <c r="C1006" s="14"/>
      <c r="D1006" s="303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330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  <c r="AT1006" s="14"/>
      <c r="AU1006" s="14"/>
      <c r="AV1006" s="14"/>
      <c r="AW1006" s="14"/>
      <c r="AX1006" s="14"/>
      <c r="AY1006" s="14"/>
      <c r="AZ1006" s="14"/>
      <c r="BA1006" s="14"/>
      <c r="BB1006" s="14"/>
      <c r="BC1006" s="14"/>
      <c r="BD1006" s="14"/>
      <c r="BE1006" s="14"/>
      <c r="BF1006" s="14"/>
      <c r="BG1006" s="14"/>
      <c r="BH1006" s="14"/>
      <c r="BI1006" s="14"/>
      <c r="BJ1006" s="14"/>
      <c r="BK1006" s="14"/>
      <c r="BL1006" s="14"/>
      <c r="BM1006" s="14"/>
      <c r="BN1006" s="14"/>
      <c r="BO1006" s="14"/>
      <c r="BP1006" s="14"/>
      <c r="BQ1006" s="14"/>
      <c r="BR1006" s="14"/>
      <c r="BS1006" s="14"/>
      <c r="BT1006" s="14"/>
      <c r="BU1006" s="14"/>
      <c r="BV1006" s="14"/>
      <c r="BW1006" s="14"/>
      <c r="BX1006" s="14"/>
      <c r="BY1006" s="14"/>
      <c r="BZ1006" s="14"/>
      <c r="CA1006" s="14"/>
      <c r="CB1006" s="14"/>
      <c r="CC1006" s="14"/>
      <c r="CD1006" s="14"/>
    </row>
    <row r="1007">
      <c r="A1007" s="14"/>
      <c r="B1007" s="14"/>
      <c r="C1007" s="14"/>
      <c r="D1007" s="303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330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  <c r="AT1007" s="14"/>
      <c r="AU1007" s="14"/>
      <c r="AV1007" s="14"/>
      <c r="AW1007" s="14"/>
      <c r="AX1007" s="14"/>
      <c r="AY1007" s="14"/>
      <c r="AZ1007" s="14"/>
      <c r="BA1007" s="14"/>
      <c r="BB1007" s="14"/>
      <c r="BC1007" s="14"/>
      <c r="BD1007" s="14"/>
      <c r="BE1007" s="14"/>
      <c r="BF1007" s="14"/>
      <c r="BG1007" s="14"/>
      <c r="BH1007" s="14"/>
      <c r="BI1007" s="14"/>
      <c r="BJ1007" s="14"/>
      <c r="BK1007" s="14"/>
      <c r="BL1007" s="14"/>
      <c r="BM1007" s="14"/>
      <c r="BN1007" s="14"/>
      <c r="BO1007" s="14"/>
      <c r="BP1007" s="14"/>
      <c r="BQ1007" s="14"/>
      <c r="BR1007" s="14"/>
      <c r="BS1007" s="14"/>
      <c r="BT1007" s="14"/>
      <c r="BU1007" s="14"/>
      <c r="BV1007" s="14"/>
      <c r="BW1007" s="14"/>
      <c r="BX1007" s="14"/>
      <c r="BY1007" s="14"/>
      <c r="BZ1007" s="14"/>
      <c r="CA1007" s="14"/>
      <c r="CB1007" s="14"/>
      <c r="CC1007" s="14"/>
      <c r="CD1007" s="14"/>
    </row>
    <row r="1008">
      <c r="A1008" s="14"/>
      <c r="B1008" s="14"/>
      <c r="C1008" s="14"/>
      <c r="D1008" s="303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330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  <c r="AT1008" s="14"/>
      <c r="AU1008" s="14"/>
      <c r="AV1008" s="14"/>
      <c r="AW1008" s="14"/>
      <c r="AX1008" s="14"/>
      <c r="AY1008" s="14"/>
      <c r="AZ1008" s="14"/>
      <c r="BA1008" s="14"/>
      <c r="BB1008" s="14"/>
      <c r="BC1008" s="14"/>
      <c r="BD1008" s="14"/>
      <c r="BE1008" s="14"/>
      <c r="BF1008" s="14"/>
      <c r="BG1008" s="14"/>
      <c r="BH1008" s="14"/>
      <c r="BI1008" s="14"/>
      <c r="BJ1008" s="14"/>
      <c r="BK1008" s="14"/>
      <c r="BL1008" s="14"/>
      <c r="BM1008" s="14"/>
      <c r="BN1008" s="14"/>
      <c r="BO1008" s="14"/>
      <c r="BP1008" s="14"/>
      <c r="BQ1008" s="14"/>
      <c r="BR1008" s="14"/>
      <c r="BS1008" s="14"/>
      <c r="BT1008" s="14"/>
      <c r="BU1008" s="14"/>
      <c r="BV1008" s="14"/>
      <c r="BW1008" s="14"/>
      <c r="BX1008" s="14"/>
      <c r="BY1008" s="14"/>
      <c r="BZ1008" s="14"/>
      <c r="CA1008" s="14"/>
      <c r="CB1008" s="14"/>
      <c r="CC1008" s="14"/>
      <c r="CD1008" s="14"/>
    </row>
    <row r="1009">
      <c r="A1009" s="14"/>
      <c r="B1009" s="14"/>
      <c r="C1009" s="14"/>
      <c r="D1009" s="303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330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  <c r="AT1009" s="14"/>
      <c r="AU1009" s="14"/>
      <c r="AV1009" s="14"/>
      <c r="AW1009" s="14"/>
      <c r="AX1009" s="14"/>
      <c r="AY1009" s="14"/>
      <c r="AZ1009" s="14"/>
      <c r="BA1009" s="14"/>
      <c r="BB1009" s="14"/>
      <c r="BC1009" s="14"/>
      <c r="BD1009" s="14"/>
      <c r="BE1009" s="14"/>
      <c r="BF1009" s="14"/>
      <c r="BG1009" s="14"/>
      <c r="BH1009" s="14"/>
      <c r="BI1009" s="14"/>
      <c r="BJ1009" s="14"/>
      <c r="BK1009" s="14"/>
      <c r="BL1009" s="14"/>
      <c r="BM1009" s="14"/>
      <c r="BN1009" s="14"/>
      <c r="BO1009" s="14"/>
      <c r="BP1009" s="14"/>
      <c r="BQ1009" s="14"/>
      <c r="BR1009" s="14"/>
      <c r="BS1009" s="14"/>
      <c r="BT1009" s="14"/>
      <c r="BU1009" s="14"/>
      <c r="BV1009" s="14"/>
      <c r="BW1009" s="14"/>
      <c r="BX1009" s="14"/>
      <c r="BY1009" s="14"/>
      <c r="BZ1009" s="14"/>
      <c r="CA1009" s="14"/>
      <c r="CB1009" s="14"/>
      <c r="CC1009" s="14"/>
      <c r="CD1009" s="14"/>
    </row>
    <row r="1010">
      <c r="A1010" s="14"/>
      <c r="B1010" s="14"/>
      <c r="C1010" s="14"/>
      <c r="D1010" s="303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330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  <c r="AT1010" s="14"/>
      <c r="AU1010" s="14"/>
      <c r="AV1010" s="14"/>
      <c r="AW1010" s="14"/>
      <c r="AX1010" s="14"/>
      <c r="AY1010" s="14"/>
      <c r="AZ1010" s="14"/>
      <c r="BA1010" s="14"/>
      <c r="BB1010" s="14"/>
      <c r="BC1010" s="14"/>
      <c r="BD1010" s="14"/>
      <c r="BE1010" s="14"/>
      <c r="BF1010" s="14"/>
      <c r="BG1010" s="14"/>
      <c r="BH1010" s="14"/>
      <c r="BI1010" s="14"/>
      <c r="BJ1010" s="14"/>
      <c r="BK1010" s="14"/>
      <c r="BL1010" s="14"/>
      <c r="BM1010" s="14"/>
      <c r="BN1010" s="14"/>
      <c r="BO1010" s="14"/>
      <c r="BP1010" s="14"/>
      <c r="BQ1010" s="14"/>
      <c r="BR1010" s="14"/>
      <c r="BS1010" s="14"/>
      <c r="BT1010" s="14"/>
      <c r="BU1010" s="14"/>
      <c r="BV1010" s="14"/>
      <c r="BW1010" s="14"/>
      <c r="BX1010" s="14"/>
      <c r="BY1010" s="14"/>
      <c r="BZ1010" s="14"/>
      <c r="CA1010" s="14"/>
      <c r="CB1010" s="14"/>
      <c r="CC1010" s="14"/>
      <c r="CD1010" s="14"/>
    </row>
    <row r="1011">
      <c r="A1011" s="14"/>
      <c r="B1011" s="14"/>
      <c r="C1011" s="14"/>
      <c r="D1011" s="303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330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  <c r="AT1011" s="14"/>
      <c r="AU1011" s="14"/>
      <c r="AV1011" s="14"/>
      <c r="AW1011" s="14"/>
      <c r="AX1011" s="14"/>
      <c r="AY1011" s="14"/>
      <c r="AZ1011" s="14"/>
      <c r="BA1011" s="14"/>
      <c r="BB1011" s="14"/>
      <c r="BC1011" s="14"/>
      <c r="BD1011" s="14"/>
      <c r="BE1011" s="14"/>
      <c r="BF1011" s="14"/>
      <c r="BG1011" s="14"/>
      <c r="BH1011" s="14"/>
      <c r="BI1011" s="14"/>
      <c r="BJ1011" s="14"/>
      <c r="BK1011" s="14"/>
      <c r="BL1011" s="14"/>
      <c r="BM1011" s="14"/>
      <c r="BN1011" s="14"/>
      <c r="BO1011" s="14"/>
      <c r="BP1011" s="14"/>
      <c r="BQ1011" s="14"/>
      <c r="BR1011" s="14"/>
      <c r="BS1011" s="14"/>
      <c r="BT1011" s="14"/>
      <c r="BU1011" s="14"/>
      <c r="BV1011" s="14"/>
      <c r="BW1011" s="14"/>
      <c r="BX1011" s="14"/>
      <c r="BY1011" s="14"/>
      <c r="BZ1011" s="14"/>
      <c r="CA1011" s="14"/>
      <c r="CB1011" s="14"/>
      <c r="CC1011" s="14"/>
      <c r="CD1011" s="14"/>
    </row>
    <row r="1012">
      <c r="A1012" s="14"/>
      <c r="B1012" s="14"/>
      <c r="C1012" s="14"/>
      <c r="D1012" s="303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330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  <c r="AT1012" s="14"/>
      <c r="AU1012" s="14"/>
      <c r="AV1012" s="14"/>
      <c r="AW1012" s="14"/>
      <c r="AX1012" s="14"/>
      <c r="AY1012" s="14"/>
      <c r="AZ1012" s="14"/>
      <c r="BA1012" s="14"/>
      <c r="BB1012" s="14"/>
      <c r="BC1012" s="14"/>
      <c r="BD1012" s="14"/>
      <c r="BE1012" s="14"/>
      <c r="BF1012" s="14"/>
      <c r="BG1012" s="14"/>
      <c r="BH1012" s="14"/>
      <c r="BI1012" s="14"/>
      <c r="BJ1012" s="14"/>
      <c r="BK1012" s="14"/>
      <c r="BL1012" s="14"/>
      <c r="BM1012" s="14"/>
      <c r="BN1012" s="14"/>
      <c r="BO1012" s="14"/>
      <c r="BP1012" s="14"/>
      <c r="BQ1012" s="14"/>
      <c r="BR1012" s="14"/>
      <c r="BS1012" s="14"/>
      <c r="BT1012" s="14"/>
      <c r="BU1012" s="14"/>
      <c r="BV1012" s="14"/>
      <c r="BW1012" s="14"/>
      <c r="BX1012" s="14"/>
      <c r="BY1012" s="14"/>
      <c r="BZ1012" s="14"/>
      <c r="CA1012" s="14"/>
      <c r="CB1012" s="14"/>
      <c r="CC1012" s="14"/>
      <c r="CD1012" s="14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2" t="s">
        <v>1</v>
      </c>
      <c r="B1" s="2" t="s">
        <v>3</v>
      </c>
      <c r="C1" s="4" t="s">
        <v>5</v>
      </c>
      <c r="D1" s="2" t="s">
        <v>6</v>
      </c>
      <c r="E1" s="8" t="s">
        <v>4</v>
      </c>
      <c r="F1" s="8" t="s">
        <v>8</v>
      </c>
      <c r="G1" s="11" t="s">
        <v>9</v>
      </c>
      <c r="H1" s="11">
        <v>4.7</v>
      </c>
      <c r="I1" s="2"/>
      <c r="J1" s="19" t="s">
        <v>11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>
      <c r="A2" s="24" t="s">
        <v>14</v>
      </c>
      <c r="B2" s="26">
        <v>2741.0</v>
      </c>
      <c r="C2" s="28">
        <v>1304.92</v>
      </c>
      <c r="D2" s="35">
        <f t="shared" ref="D2:D25" si="1">(C2/$H$1)/F2</f>
        <v>55.52851064</v>
      </c>
      <c r="E2" s="39" t="s">
        <v>18</v>
      </c>
      <c r="F2" s="26">
        <v>5.0</v>
      </c>
      <c r="G2" s="19" t="s">
        <v>25</v>
      </c>
      <c r="H2" s="41"/>
      <c r="I2" s="43" t="s">
        <v>31</v>
      </c>
      <c r="J2" s="44" t="s">
        <v>38</v>
      </c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>
      <c r="A3" s="24" t="s">
        <v>14</v>
      </c>
      <c r="B3" s="26">
        <v>2738.0</v>
      </c>
      <c r="C3" s="28">
        <v>1304.92</v>
      </c>
      <c r="D3" s="35">
        <f t="shared" si="1"/>
        <v>55.52851064</v>
      </c>
      <c r="E3" s="35" t="s">
        <v>57</v>
      </c>
      <c r="F3" s="26">
        <v>5.0</v>
      </c>
      <c r="G3" s="41"/>
      <c r="H3" s="41"/>
      <c r="I3" s="43" t="s">
        <v>31</v>
      </c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>
      <c r="A4" s="48">
        <v>46143.0</v>
      </c>
      <c r="B4" s="50">
        <v>2708.0</v>
      </c>
      <c r="C4" s="51">
        <v>593.5</v>
      </c>
      <c r="D4" s="50">
        <f t="shared" si="1"/>
        <v>42.09219858</v>
      </c>
      <c r="E4" s="50" t="s">
        <v>65</v>
      </c>
      <c r="F4" s="50">
        <v>3.0</v>
      </c>
      <c r="G4" s="41"/>
      <c r="H4" s="41"/>
      <c r="I4" s="43" t="s">
        <v>67</v>
      </c>
      <c r="J4" s="43" t="s">
        <v>68</v>
      </c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>
      <c r="A5" s="56" t="s">
        <v>70</v>
      </c>
      <c r="B5" s="58">
        <v>2723.0</v>
      </c>
      <c r="C5" s="28">
        <v>287.83</v>
      </c>
      <c r="D5" s="58">
        <f t="shared" si="1"/>
        <v>61.24042553</v>
      </c>
      <c r="E5" s="58" t="s">
        <v>73</v>
      </c>
      <c r="F5" s="58">
        <v>1.0</v>
      </c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>
      <c r="A6" s="62" t="s">
        <v>76</v>
      </c>
      <c r="B6" s="63">
        <v>2742.0</v>
      </c>
      <c r="C6" s="28">
        <v>266.75</v>
      </c>
      <c r="D6" s="63">
        <f t="shared" si="1"/>
        <v>56.75531915</v>
      </c>
      <c r="E6" s="63" t="s">
        <v>77</v>
      </c>
      <c r="F6" s="63">
        <v>1.0</v>
      </c>
      <c r="H6" s="45"/>
      <c r="I6" s="19" t="s">
        <v>78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>
      <c r="A7" s="48">
        <v>46143.0</v>
      </c>
      <c r="B7" s="50">
        <v>2703.0</v>
      </c>
      <c r="C7" s="51">
        <v>593.5</v>
      </c>
      <c r="D7" s="50">
        <f t="shared" si="1"/>
        <v>42.09219858</v>
      </c>
      <c r="E7" s="50" t="s">
        <v>74</v>
      </c>
      <c r="F7" s="50">
        <v>3.0</v>
      </c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>
      <c r="A8" s="48">
        <v>46143.0</v>
      </c>
      <c r="B8" s="50">
        <v>2702.0</v>
      </c>
      <c r="C8" s="51">
        <v>593.5</v>
      </c>
      <c r="D8" s="50">
        <f t="shared" si="1"/>
        <v>42.09219858</v>
      </c>
      <c r="E8" s="66" t="s">
        <v>82</v>
      </c>
      <c r="F8" s="50">
        <v>3.0</v>
      </c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>
      <c r="A9" s="56" t="s">
        <v>85</v>
      </c>
      <c r="B9" s="72">
        <v>2704.0</v>
      </c>
      <c r="C9" s="51">
        <v>39.25</v>
      </c>
      <c r="D9" s="72">
        <f t="shared" si="1"/>
        <v>8.35106383</v>
      </c>
      <c r="E9" s="72" t="s">
        <v>87</v>
      </c>
      <c r="F9" s="72">
        <v>1.0</v>
      </c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>
      <c r="A10" s="62" t="s">
        <v>89</v>
      </c>
      <c r="B10" s="19">
        <v>2731.0</v>
      </c>
      <c r="C10" s="51">
        <v>250.58</v>
      </c>
      <c r="D10" s="19">
        <f t="shared" si="1"/>
        <v>17.77163121</v>
      </c>
      <c r="E10" s="19" t="s">
        <v>90</v>
      </c>
      <c r="F10" s="19">
        <v>3.0</v>
      </c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>
      <c r="A11" s="62" t="s">
        <v>89</v>
      </c>
      <c r="B11" s="19">
        <v>2733.0</v>
      </c>
      <c r="C11" s="51">
        <v>250.58</v>
      </c>
      <c r="D11" s="19">
        <f t="shared" si="1"/>
        <v>17.77163121</v>
      </c>
      <c r="E11" s="19" t="s">
        <v>95</v>
      </c>
      <c r="F11" s="19">
        <v>3.0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>
      <c r="A12" s="62" t="s">
        <v>89</v>
      </c>
      <c r="B12" s="19">
        <v>2739.0</v>
      </c>
      <c r="C12" s="51">
        <v>250.58</v>
      </c>
      <c r="D12" s="19">
        <f t="shared" si="1"/>
        <v>17.77163121</v>
      </c>
      <c r="E12" s="19" t="s">
        <v>100</v>
      </c>
      <c r="F12" s="19">
        <v>3.0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>
      <c r="A13" s="56" t="s">
        <v>101</v>
      </c>
      <c r="B13" s="72">
        <v>2727.0</v>
      </c>
      <c r="C13" s="51">
        <v>164.75</v>
      </c>
      <c r="D13" s="72">
        <f t="shared" si="1"/>
        <v>35.05319149</v>
      </c>
      <c r="E13" s="72" t="s">
        <v>102</v>
      </c>
      <c r="F13" s="72">
        <v>1.0</v>
      </c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>
      <c r="A14" s="48">
        <v>46143.0</v>
      </c>
      <c r="B14" s="66">
        <v>2728.0</v>
      </c>
      <c r="C14" s="51">
        <v>593.5</v>
      </c>
      <c r="D14" s="66" t="str">
        <f t="shared" si="1"/>
        <v>#DIV/0!</v>
      </c>
      <c r="E14" s="66" t="s">
        <v>105</v>
      </c>
      <c r="F14" s="66">
        <v>0.0</v>
      </c>
      <c r="G14" s="19" t="s">
        <v>106</v>
      </c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>
      <c r="A15" s="48">
        <v>46143.0</v>
      </c>
      <c r="B15" s="66">
        <v>2729.0</v>
      </c>
      <c r="C15" s="51">
        <v>593.5</v>
      </c>
      <c r="D15" s="66" t="str">
        <f t="shared" si="1"/>
        <v>#DIV/0!</v>
      </c>
      <c r="E15" s="66" t="s">
        <v>105</v>
      </c>
      <c r="F15" s="66">
        <v>0.0</v>
      </c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>
      <c r="A16" s="95" t="s">
        <v>109</v>
      </c>
      <c r="B16" s="96">
        <v>2721.0</v>
      </c>
      <c r="C16" s="51">
        <v>0.0</v>
      </c>
      <c r="D16" s="96" t="str">
        <f t="shared" si="1"/>
        <v>#DIV/0!</v>
      </c>
      <c r="E16" s="96" t="s">
        <v>105</v>
      </c>
      <c r="F16" s="96">
        <v>0.0</v>
      </c>
      <c r="G16" s="98" t="s">
        <v>111</v>
      </c>
      <c r="H16" s="101" t="s">
        <v>115</v>
      </c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>
      <c r="A17" s="56" t="s">
        <v>117</v>
      </c>
      <c r="B17" s="72">
        <v>2719.0</v>
      </c>
      <c r="C17" s="51">
        <v>556.92</v>
      </c>
      <c r="D17" s="72">
        <f t="shared" si="1"/>
        <v>59.24680851</v>
      </c>
      <c r="E17" s="72" t="s">
        <v>81</v>
      </c>
      <c r="F17" s="72">
        <v>2.0</v>
      </c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>
      <c r="A18" s="56" t="s">
        <v>117</v>
      </c>
      <c r="B18" s="72">
        <v>2722.0</v>
      </c>
      <c r="C18" s="51">
        <v>556.92</v>
      </c>
      <c r="D18" s="72">
        <f t="shared" si="1"/>
        <v>59.24680851</v>
      </c>
      <c r="E18" s="72" t="s">
        <v>120</v>
      </c>
      <c r="F18" s="72">
        <v>2.0</v>
      </c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>
      <c r="A19" s="62" t="s">
        <v>121</v>
      </c>
      <c r="B19" s="19">
        <v>2743.0</v>
      </c>
      <c r="C19" s="51">
        <v>447.16</v>
      </c>
      <c r="D19" s="19">
        <f t="shared" si="1"/>
        <v>95.14042553</v>
      </c>
      <c r="E19" s="19" t="s">
        <v>122</v>
      </c>
      <c r="F19" s="19">
        <v>1.0</v>
      </c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>
      <c r="A20" s="95" t="s">
        <v>123</v>
      </c>
      <c r="B20" s="96">
        <v>2709.0</v>
      </c>
      <c r="C20" s="51">
        <v>482.92</v>
      </c>
      <c r="D20" s="96">
        <f t="shared" si="1"/>
        <v>51.37446809</v>
      </c>
      <c r="E20" s="96" t="s">
        <v>124</v>
      </c>
      <c r="F20" s="96">
        <v>2.0</v>
      </c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>
      <c r="A21" s="95" t="s">
        <v>123</v>
      </c>
      <c r="B21" s="96">
        <v>2720.0</v>
      </c>
      <c r="C21" s="51">
        <v>482.92</v>
      </c>
      <c r="D21" s="96">
        <f t="shared" si="1"/>
        <v>51.37446809</v>
      </c>
      <c r="E21" s="96" t="s">
        <v>126</v>
      </c>
      <c r="F21" s="96">
        <v>2.0</v>
      </c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>
      <c r="A22" s="24" t="s">
        <v>14</v>
      </c>
      <c r="B22" s="115">
        <v>2736.0</v>
      </c>
      <c r="C22" s="28">
        <v>1304.92</v>
      </c>
      <c r="D22" s="115">
        <f t="shared" si="1"/>
        <v>55.52851064</v>
      </c>
      <c r="E22" s="115" t="s">
        <v>129</v>
      </c>
      <c r="F22" s="115">
        <v>5.0</v>
      </c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>
      <c r="A23" s="24" t="s">
        <v>14</v>
      </c>
      <c r="B23" s="115">
        <v>2737.0</v>
      </c>
      <c r="C23" s="28">
        <v>1304.92</v>
      </c>
      <c r="D23" s="115">
        <f t="shared" si="1"/>
        <v>55.52851064</v>
      </c>
      <c r="E23" s="115" t="s">
        <v>128</v>
      </c>
      <c r="F23" s="115">
        <v>5.0</v>
      </c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>
      <c r="A24" s="24" t="s">
        <v>14</v>
      </c>
      <c r="B24" s="115">
        <v>2740.0</v>
      </c>
      <c r="C24" s="28">
        <v>1304.92</v>
      </c>
      <c r="D24" s="115">
        <f t="shared" si="1"/>
        <v>55.52851064</v>
      </c>
      <c r="E24" s="115" t="s">
        <v>98</v>
      </c>
      <c r="F24" s="115">
        <v>5.0</v>
      </c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>
      <c r="A25" s="24" t="s">
        <v>14</v>
      </c>
      <c r="B25" s="115">
        <v>2732.0</v>
      </c>
      <c r="C25" s="28">
        <v>1304.92</v>
      </c>
      <c r="D25" s="115" t="str">
        <f t="shared" si="1"/>
        <v>#DIV/0!</v>
      </c>
      <c r="E25" s="115" t="s">
        <v>105</v>
      </c>
      <c r="F25" s="115">
        <v>0.0</v>
      </c>
      <c r="G25" s="45"/>
      <c r="H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>
      <c r="A26" s="62"/>
      <c r="B26" s="19"/>
      <c r="C26" s="8"/>
      <c r="D26" s="19"/>
      <c r="E26" s="19"/>
      <c r="F26" s="19"/>
      <c r="G26" s="45"/>
      <c r="H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>
      <c r="A27" s="45"/>
      <c r="C27" s="19"/>
      <c r="D27" s="19"/>
      <c r="E27" s="19"/>
      <c r="G27" s="45"/>
      <c r="H27" s="45"/>
      <c r="J27" s="19"/>
      <c r="K27" s="19"/>
      <c r="L27" s="19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>
      <c r="A28" s="119" t="s">
        <v>136</v>
      </c>
      <c r="B28" s="119" t="s">
        <v>137</v>
      </c>
      <c r="C28" s="119" t="s">
        <v>138</v>
      </c>
      <c r="D28" s="119" t="s">
        <v>139</v>
      </c>
      <c r="E28" s="119" t="s">
        <v>140</v>
      </c>
      <c r="F28" s="120" t="s">
        <v>141</v>
      </c>
      <c r="G28" s="19" t="s">
        <v>142</v>
      </c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>
      <c r="A29" s="122">
        <v>1.0</v>
      </c>
      <c r="B29" s="123">
        <v>46143.0</v>
      </c>
      <c r="C29" s="51">
        <v>1529.16</v>
      </c>
      <c r="D29" s="125">
        <v>1.0</v>
      </c>
      <c r="E29" s="51">
        <v>3.0</v>
      </c>
      <c r="F29" s="126">
        <f t="shared" ref="F29:F39" si="2">(C29/E29)/(13-$A$29)</f>
        <v>42.47666667</v>
      </c>
      <c r="G29" s="127">
        <v>2702.0</v>
      </c>
      <c r="H29" s="128">
        <v>3044000.0</v>
      </c>
      <c r="I29" s="128" t="s">
        <v>147</v>
      </c>
      <c r="J29" s="130" t="s">
        <v>82</v>
      </c>
      <c r="K29" s="130" t="s">
        <v>109</v>
      </c>
      <c r="L29" s="62"/>
      <c r="M29" s="131"/>
      <c r="N29" s="131"/>
      <c r="O29" s="131"/>
      <c r="P29" s="13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>
      <c r="A30" s="133"/>
      <c r="B30" s="134" t="s">
        <v>107</v>
      </c>
      <c r="C30" s="51">
        <v>1217.0</v>
      </c>
      <c r="D30" s="125">
        <v>1.0</v>
      </c>
      <c r="E30" s="51">
        <v>3.0</v>
      </c>
      <c r="F30" s="126">
        <f t="shared" si="2"/>
        <v>33.80555556</v>
      </c>
      <c r="G30" s="127">
        <v>2703.0</v>
      </c>
      <c r="H30" s="128" t="s">
        <v>60</v>
      </c>
      <c r="I30" s="128" t="s">
        <v>150</v>
      </c>
      <c r="J30" s="130" t="s">
        <v>74</v>
      </c>
      <c r="K30" s="130" t="s">
        <v>109</v>
      </c>
      <c r="L30" s="62"/>
      <c r="M30" s="131"/>
      <c r="N30" s="131"/>
      <c r="O30" s="131"/>
      <c r="P30" s="13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>
      <c r="A31" s="133"/>
      <c r="B31" s="134" t="s">
        <v>79</v>
      </c>
      <c r="C31" s="51">
        <v>1025.0</v>
      </c>
      <c r="D31" s="125">
        <v>1.0</v>
      </c>
      <c r="E31" s="51">
        <v>2.0</v>
      </c>
      <c r="F31" s="126">
        <f t="shared" si="2"/>
        <v>42.70833333</v>
      </c>
      <c r="G31" s="127">
        <v>2704.0</v>
      </c>
      <c r="H31" s="128">
        <v>3044000.0</v>
      </c>
      <c r="I31" s="128" t="s">
        <v>147</v>
      </c>
      <c r="J31" s="130" t="s">
        <v>87</v>
      </c>
      <c r="K31" s="130" t="s">
        <v>85</v>
      </c>
      <c r="L31" s="62"/>
      <c r="M31" s="131"/>
      <c r="N31" s="131"/>
      <c r="O31" s="131"/>
      <c r="P31" s="13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>
      <c r="A32" s="136"/>
      <c r="B32" s="125" t="s">
        <v>157</v>
      </c>
      <c r="C32" s="51">
        <v>850.0</v>
      </c>
      <c r="D32" s="125">
        <v>1.0</v>
      </c>
      <c r="E32" s="51">
        <v>1.0</v>
      </c>
      <c r="F32" s="126">
        <f t="shared" si="2"/>
        <v>70.83333333</v>
      </c>
      <c r="G32" s="127">
        <v>2708.0</v>
      </c>
      <c r="H32" s="128">
        <v>3044000.0</v>
      </c>
      <c r="I32" s="128" t="s">
        <v>147</v>
      </c>
      <c r="J32" s="130" t="s">
        <v>65</v>
      </c>
      <c r="K32" s="130" t="s">
        <v>109</v>
      </c>
      <c r="L32" s="62"/>
      <c r="M32" s="131"/>
      <c r="N32" s="131"/>
      <c r="O32" s="131"/>
      <c r="P32" s="131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>
      <c r="A33" s="137"/>
      <c r="B33" s="125" t="s">
        <v>159</v>
      </c>
      <c r="C33" s="51">
        <v>970.0</v>
      </c>
      <c r="D33" s="125">
        <v>1.0</v>
      </c>
      <c r="E33" s="51">
        <v>2.0</v>
      </c>
      <c r="F33" s="126">
        <f t="shared" si="2"/>
        <v>40.41666667</v>
      </c>
      <c r="G33" s="127">
        <v>2709.0</v>
      </c>
      <c r="H33" s="128">
        <v>3044000.0</v>
      </c>
      <c r="I33" s="128" t="s">
        <v>147</v>
      </c>
      <c r="J33" s="130" t="s">
        <v>124</v>
      </c>
      <c r="K33" s="130" t="s">
        <v>123</v>
      </c>
      <c r="L33" s="62"/>
      <c r="M33" s="131"/>
      <c r="N33" s="131"/>
      <c r="O33" s="131"/>
      <c r="P33" s="131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>
      <c r="A34" s="137"/>
      <c r="B34" s="141" t="s">
        <v>96</v>
      </c>
      <c r="C34" s="142">
        <v>2978.0</v>
      </c>
      <c r="D34" s="141">
        <v>1.0</v>
      </c>
      <c r="E34" s="142">
        <v>5.0</v>
      </c>
      <c r="F34" s="126">
        <f t="shared" si="2"/>
        <v>49.63333333</v>
      </c>
      <c r="G34" s="127">
        <v>2719.0</v>
      </c>
      <c r="H34" s="128">
        <v>3044000.0</v>
      </c>
      <c r="I34" s="128" t="s">
        <v>147</v>
      </c>
      <c r="J34" s="130" t="s">
        <v>81</v>
      </c>
      <c r="K34" s="130" t="s">
        <v>117</v>
      </c>
      <c r="L34" s="62"/>
      <c r="M34" s="131"/>
      <c r="N34" s="131"/>
      <c r="O34" s="131"/>
      <c r="P34" s="131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>
      <c r="B35" s="125" t="s">
        <v>70</v>
      </c>
      <c r="C35" s="51">
        <v>465.0</v>
      </c>
      <c r="D35" s="125">
        <v>1.0</v>
      </c>
      <c r="E35" s="51">
        <v>1.0</v>
      </c>
      <c r="F35" s="126">
        <f t="shared" si="2"/>
        <v>38.75</v>
      </c>
      <c r="G35" s="127">
        <v>2720.0</v>
      </c>
      <c r="H35" s="128">
        <v>3044000.0</v>
      </c>
      <c r="I35" s="128" t="s">
        <v>147</v>
      </c>
      <c r="J35" s="130" t="s">
        <v>126</v>
      </c>
      <c r="K35" s="130" t="s">
        <v>123</v>
      </c>
      <c r="L35" s="62"/>
      <c r="M35" s="131"/>
      <c r="N35" s="131"/>
      <c r="O35" s="131"/>
      <c r="P35" s="131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>
      <c r="B36" s="141" t="s">
        <v>76</v>
      </c>
      <c r="C36" s="142">
        <v>555.0</v>
      </c>
      <c r="D36" s="141">
        <v>1.0</v>
      </c>
      <c r="E36" s="142">
        <v>1.0</v>
      </c>
      <c r="F36" s="126">
        <f t="shared" si="2"/>
        <v>46.25</v>
      </c>
      <c r="G36" s="127">
        <v>2722.0</v>
      </c>
      <c r="H36" s="128">
        <v>3044000.0</v>
      </c>
      <c r="I36" s="128" t="s">
        <v>147</v>
      </c>
      <c r="J36" s="130" t="s">
        <v>120</v>
      </c>
      <c r="K36" s="130" t="s">
        <v>117</v>
      </c>
      <c r="L36" s="62"/>
      <c r="M36" s="131"/>
      <c r="N36" s="131"/>
      <c r="O36" s="131"/>
      <c r="P36" s="131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>
      <c r="B37" s="141" t="s">
        <v>85</v>
      </c>
      <c r="C37" s="142">
        <v>171.83</v>
      </c>
      <c r="D37" s="141">
        <v>1.0</v>
      </c>
      <c r="E37" s="142">
        <v>1.0</v>
      </c>
      <c r="F37" s="126">
        <f t="shared" si="2"/>
        <v>14.31916667</v>
      </c>
      <c r="G37" s="127">
        <v>2723.0</v>
      </c>
      <c r="H37" s="128">
        <v>3044000.0</v>
      </c>
      <c r="I37" s="128" t="s">
        <v>147</v>
      </c>
      <c r="J37" s="130" t="s">
        <v>73</v>
      </c>
      <c r="K37" s="130" t="s">
        <v>70</v>
      </c>
      <c r="L37" s="62"/>
      <c r="M37" s="131"/>
      <c r="N37" s="131"/>
      <c r="O37" s="131"/>
      <c r="P37" s="131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>
      <c r="B38" s="141" t="s">
        <v>166</v>
      </c>
      <c r="C38" s="142">
        <v>270.0</v>
      </c>
      <c r="D38" s="141">
        <v>1.0</v>
      </c>
      <c r="E38" s="142">
        <v>1.0</v>
      </c>
      <c r="F38" s="126">
        <f t="shared" si="2"/>
        <v>22.5</v>
      </c>
      <c r="G38" s="127">
        <v>2727.0</v>
      </c>
      <c r="H38" s="128">
        <v>3044000.0</v>
      </c>
      <c r="I38" s="128" t="s">
        <v>147</v>
      </c>
      <c r="J38" s="130" t="s">
        <v>102</v>
      </c>
      <c r="K38" s="130" t="s">
        <v>101</v>
      </c>
      <c r="L38" s="62"/>
      <c r="M38" s="131"/>
      <c r="N38" s="131"/>
      <c r="O38" s="131"/>
      <c r="P38" s="131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>
      <c r="A39" s="149" t="s">
        <v>168</v>
      </c>
      <c r="B39" s="149"/>
      <c r="C39" s="149">
        <f>SUM(C29:C38)</f>
        <v>10030.99</v>
      </c>
      <c r="D39" s="149"/>
      <c r="E39" s="149">
        <f>SUM(E29:E38)</f>
        <v>20</v>
      </c>
      <c r="F39" s="126">
        <f t="shared" si="2"/>
        <v>41.79579167</v>
      </c>
      <c r="G39" s="127">
        <v>2731.0</v>
      </c>
      <c r="H39" s="128">
        <v>3044000.0</v>
      </c>
      <c r="I39" s="128" t="s">
        <v>147</v>
      </c>
      <c r="J39" s="130" t="s">
        <v>90</v>
      </c>
      <c r="K39" s="130" t="s">
        <v>89</v>
      </c>
      <c r="L39" s="62"/>
      <c r="M39" s="131"/>
      <c r="N39" s="131"/>
      <c r="O39" s="131"/>
      <c r="P39" s="131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>
      <c r="A40" s="136"/>
      <c r="B40" s="137"/>
      <c r="C40" s="137"/>
      <c r="D40" s="137"/>
      <c r="E40" s="149" t="s">
        <v>169</v>
      </c>
      <c r="F40" s="126">
        <f>AVERAGE(F29:F38)</f>
        <v>40.16930556</v>
      </c>
      <c r="G40" s="127">
        <v>2733.0</v>
      </c>
      <c r="H40" s="128">
        <v>3044000.0</v>
      </c>
      <c r="I40" s="128" t="s">
        <v>147</v>
      </c>
      <c r="J40" s="130" t="s">
        <v>95</v>
      </c>
      <c r="K40" s="130" t="s">
        <v>89</v>
      </c>
      <c r="L40" s="62"/>
      <c r="M40" s="131"/>
      <c r="N40" s="131"/>
      <c r="O40" s="131"/>
      <c r="P40" s="131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>
      <c r="A41" s="137"/>
      <c r="B41" s="137"/>
      <c r="C41" s="133"/>
      <c r="D41" s="133"/>
      <c r="E41" s="133"/>
      <c r="F41" s="152"/>
      <c r="G41" s="127">
        <v>2736.0</v>
      </c>
      <c r="H41" s="128">
        <v>3044000.0</v>
      </c>
      <c r="I41" s="128" t="s">
        <v>147</v>
      </c>
      <c r="J41" s="130" t="s">
        <v>129</v>
      </c>
      <c r="K41" s="130" t="s">
        <v>14</v>
      </c>
      <c r="L41" s="62"/>
      <c r="M41" s="131"/>
      <c r="N41" s="131"/>
      <c r="O41" s="131"/>
      <c r="P41" s="131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>
      <c r="A42" s="137"/>
      <c r="B42" s="137"/>
      <c r="C42" s="137"/>
      <c r="D42" s="137"/>
      <c r="E42" s="137"/>
      <c r="F42" s="154"/>
      <c r="G42" s="127">
        <v>2737.0</v>
      </c>
      <c r="H42" s="128">
        <v>3044000.0</v>
      </c>
      <c r="I42" s="128" t="s">
        <v>147</v>
      </c>
      <c r="J42" s="130" t="s">
        <v>128</v>
      </c>
      <c r="K42" s="130" t="s">
        <v>14</v>
      </c>
      <c r="L42" s="62"/>
      <c r="M42" s="131"/>
      <c r="N42" s="131"/>
      <c r="O42" s="131"/>
      <c r="P42" s="131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>
      <c r="A43" s="155" t="s">
        <v>176</v>
      </c>
      <c r="C43" s="137"/>
      <c r="D43" s="137"/>
      <c r="E43" s="137"/>
      <c r="F43" s="154"/>
      <c r="G43" s="127">
        <v>2738.0</v>
      </c>
      <c r="H43" s="128">
        <v>3044000.0</v>
      </c>
      <c r="I43" s="128" t="s">
        <v>147</v>
      </c>
      <c r="J43" s="130" t="s">
        <v>57</v>
      </c>
      <c r="K43" s="130" t="s">
        <v>14</v>
      </c>
      <c r="L43" s="62"/>
      <c r="M43" s="131"/>
      <c r="N43" s="131"/>
      <c r="O43" s="131"/>
      <c r="P43" s="131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>
      <c r="C44" s="137"/>
      <c r="D44" s="137"/>
      <c r="E44" s="137"/>
      <c r="F44" s="154"/>
      <c r="G44" s="127">
        <v>2739.0</v>
      </c>
      <c r="H44" s="128">
        <v>3044000.0</v>
      </c>
      <c r="I44" s="128" t="s">
        <v>147</v>
      </c>
      <c r="J44" s="130" t="s">
        <v>100</v>
      </c>
      <c r="K44" s="130" t="s">
        <v>89</v>
      </c>
      <c r="L44" s="62"/>
      <c r="M44" s="131"/>
      <c r="N44" s="131"/>
      <c r="O44" s="131"/>
      <c r="P44" s="131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>
      <c r="A45" s="137"/>
      <c r="B45" s="137"/>
      <c r="C45" s="137"/>
      <c r="D45" s="136"/>
      <c r="E45" s="137"/>
      <c r="F45" s="154"/>
      <c r="G45" s="127">
        <v>2740.0</v>
      </c>
      <c r="H45" s="128">
        <v>3044000.0</v>
      </c>
      <c r="I45" s="128" t="s">
        <v>147</v>
      </c>
      <c r="J45" s="130" t="s">
        <v>98</v>
      </c>
      <c r="K45" s="130" t="s">
        <v>14</v>
      </c>
      <c r="L45" s="62"/>
      <c r="M45" s="131"/>
      <c r="N45" s="131"/>
      <c r="O45" s="131"/>
      <c r="P45" s="131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>
      <c r="A46" s="155" t="s">
        <v>180</v>
      </c>
      <c r="C46" s="137"/>
      <c r="D46" s="136"/>
      <c r="E46" s="137"/>
      <c r="F46" s="154"/>
      <c r="G46" s="127">
        <v>2741.0</v>
      </c>
      <c r="H46" s="128">
        <v>3044000.0</v>
      </c>
      <c r="I46" s="128" t="s">
        <v>147</v>
      </c>
      <c r="J46" s="130" t="s">
        <v>18</v>
      </c>
      <c r="K46" s="130" t="s">
        <v>14</v>
      </c>
      <c r="L46" s="62"/>
      <c r="M46" s="131"/>
      <c r="N46" s="131"/>
      <c r="O46" s="131"/>
      <c r="P46" s="131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>
      <c r="C47" s="137"/>
      <c r="D47" s="136"/>
      <c r="E47" s="137"/>
      <c r="F47" s="154"/>
      <c r="G47" s="127">
        <v>2742.0</v>
      </c>
      <c r="H47" s="128">
        <v>3044000.0</v>
      </c>
      <c r="I47" s="128" t="s">
        <v>147</v>
      </c>
      <c r="J47" s="130" t="s">
        <v>77</v>
      </c>
      <c r="K47" s="130" t="s">
        <v>76</v>
      </c>
      <c r="L47" s="62"/>
      <c r="M47" s="131"/>
      <c r="N47" s="131"/>
      <c r="O47" s="131"/>
      <c r="P47" s="131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>
      <c r="G48" s="157">
        <v>2743.0</v>
      </c>
      <c r="H48" s="158">
        <v>3044000.0</v>
      </c>
      <c r="I48" s="158" t="s">
        <v>147</v>
      </c>
      <c r="J48" s="159" t="s">
        <v>122</v>
      </c>
      <c r="K48" s="159" t="s">
        <v>121</v>
      </c>
      <c r="L48" s="62"/>
      <c r="M48" s="131"/>
      <c r="N48" s="131"/>
      <c r="O48" s="131"/>
      <c r="P48" s="131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>
      <c r="G49" s="62"/>
      <c r="H49" s="131"/>
      <c r="I49" s="131"/>
      <c r="J49" s="131"/>
      <c r="K49" s="131"/>
      <c r="L49" s="62"/>
      <c r="M49" s="131"/>
      <c r="N49" s="131"/>
      <c r="O49" s="131"/>
      <c r="P49" s="131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>
      <c r="G50" s="62"/>
      <c r="H50" s="131"/>
      <c r="I50" s="131"/>
      <c r="J50" s="131"/>
      <c r="K50" s="131"/>
      <c r="L50" s="62"/>
      <c r="M50" s="131"/>
      <c r="N50" s="131"/>
      <c r="O50" s="131"/>
      <c r="P50" s="131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>
      <c r="G51" s="62"/>
      <c r="H51" s="131"/>
      <c r="I51" s="131"/>
      <c r="J51" s="131"/>
      <c r="K51" s="131"/>
      <c r="L51" s="62"/>
      <c r="M51" s="131"/>
      <c r="N51" s="131"/>
      <c r="O51" s="131"/>
      <c r="P51" s="131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>
      <c r="G52" s="62"/>
      <c r="H52" s="131"/>
      <c r="I52" s="131"/>
      <c r="J52" s="131"/>
      <c r="K52" s="131"/>
      <c r="L52" s="62"/>
      <c r="M52" s="131"/>
      <c r="N52" s="131"/>
      <c r="O52" s="131"/>
      <c r="P52" s="131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>
      <c r="A54" s="45"/>
      <c r="X54" s="45"/>
      <c r="Y54" s="45"/>
      <c r="Z54" s="45"/>
      <c r="AA54" s="45"/>
    </row>
    <row r="55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>
      <c r="A58" s="167" t="s">
        <v>188</v>
      </c>
      <c r="B58" s="168"/>
      <c r="C58" s="168"/>
      <c r="D58" s="168"/>
      <c r="E58" s="168"/>
      <c r="F58" s="168"/>
      <c r="G58" s="168"/>
      <c r="H58" s="168"/>
      <c r="I58" s="168"/>
      <c r="J58" s="168"/>
      <c r="K58" s="168"/>
      <c r="L58" s="168"/>
      <c r="M58" s="168"/>
      <c r="N58" s="168"/>
      <c r="O58" s="168"/>
      <c r="P58" s="168"/>
      <c r="Q58" s="168"/>
      <c r="R58" s="168"/>
      <c r="S58" s="168"/>
      <c r="T58" s="168"/>
      <c r="U58" s="168"/>
      <c r="V58" s="168"/>
      <c r="W58" s="169"/>
      <c r="X58" s="45"/>
      <c r="Y58" s="45"/>
      <c r="Z58" s="45"/>
      <c r="AA58" s="45"/>
    </row>
    <row r="59">
      <c r="A59" s="170" t="s">
        <v>189</v>
      </c>
      <c r="B59" s="171"/>
      <c r="C59" s="141" t="s">
        <v>190</v>
      </c>
      <c r="D59" s="171"/>
      <c r="E59" s="141" t="s">
        <v>191</v>
      </c>
      <c r="F59" s="141" t="s">
        <v>192</v>
      </c>
      <c r="G59" s="141" t="s">
        <v>193</v>
      </c>
      <c r="H59" s="171"/>
      <c r="I59" s="141" t="s">
        <v>194</v>
      </c>
      <c r="J59" s="141" t="s">
        <v>195</v>
      </c>
      <c r="K59" s="171"/>
      <c r="L59" s="141" t="s">
        <v>196</v>
      </c>
      <c r="M59" s="141" t="s">
        <v>197</v>
      </c>
      <c r="N59" s="141" t="s">
        <v>198</v>
      </c>
      <c r="O59" s="171"/>
      <c r="P59" s="141" t="s">
        <v>199</v>
      </c>
      <c r="Q59" s="171"/>
      <c r="R59" s="170" t="s">
        <v>202</v>
      </c>
      <c r="S59" s="141" t="s">
        <v>203</v>
      </c>
      <c r="T59" s="170" t="s">
        <v>204</v>
      </c>
      <c r="U59" s="141" t="s">
        <v>205</v>
      </c>
      <c r="V59" s="141" t="s">
        <v>206</v>
      </c>
      <c r="W59" s="141" t="s">
        <v>207</v>
      </c>
      <c r="X59" s="45"/>
      <c r="Y59" s="45"/>
      <c r="Z59" s="45"/>
      <c r="AA59" s="45"/>
    </row>
    <row r="60">
      <c r="A60" s="173" t="s">
        <v>208</v>
      </c>
      <c r="B60" s="174"/>
      <c r="C60" s="176"/>
      <c r="D60" s="171"/>
      <c r="E60" s="177">
        <v>60.0</v>
      </c>
      <c r="F60" s="177">
        <v>0.0</v>
      </c>
      <c r="G60" s="177">
        <v>67.74</v>
      </c>
      <c r="H60" s="171"/>
      <c r="I60" s="177">
        <v>0.0</v>
      </c>
      <c r="J60" s="177">
        <v>67.26</v>
      </c>
      <c r="K60" s="174"/>
      <c r="L60" s="177">
        <v>0.0</v>
      </c>
      <c r="M60" s="177">
        <v>1.0</v>
      </c>
      <c r="N60" s="177">
        <v>1.0</v>
      </c>
      <c r="O60" s="171"/>
      <c r="P60" s="177">
        <v>0.0</v>
      </c>
      <c r="Q60" s="171"/>
      <c r="R60" s="181">
        <v>19.375</v>
      </c>
      <c r="S60" s="182">
        <v>7.388888888888889</v>
      </c>
      <c r="T60" s="181">
        <v>11.98611111111111</v>
      </c>
      <c r="U60" s="182">
        <v>1.1770833333333333</v>
      </c>
      <c r="V60" s="183">
        <v>0.0</v>
      </c>
      <c r="W60" s="182">
        <v>1.1770833333333333</v>
      </c>
      <c r="X60" s="45"/>
      <c r="Y60" s="45"/>
      <c r="Z60" s="45"/>
      <c r="AA60" s="45"/>
    </row>
    <row r="61">
      <c r="A61" s="186"/>
      <c r="B61" s="188"/>
      <c r="C61" s="189" t="s">
        <v>210</v>
      </c>
      <c r="D61" s="174"/>
      <c r="E61" s="191"/>
      <c r="F61" s="195">
        <v>0.0</v>
      </c>
      <c r="G61" s="195">
        <v>67.74</v>
      </c>
      <c r="H61" s="171"/>
      <c r="I61" s="195">
        <v>0.0</v>
      </c>
      <c r="J61" s="195">
        <v>67.26</v>
      </c>
      <c r="K61" s="174"/>
      <c r="L61" s="195">
        <v>0.0</v>
      </c>
      <c r="M61" s="195">
        <v>1.0</v>
      </c>
      <c r="N61" s="195">
        <v>1.0</v>
      </c>
      <c r="O61" s="171"/>
      <c r="P61" s="195">
        <v>0.0</v>
      </c>
      <c r="Q61" s="174"/>
      <c r="R61" s="199">
        <v>19.375</v>
      </c>
      <c r="S61" s="200">
        <v>7.388888888888889</v>
      </c>
      <c r="T61" s="199">
        <v>11.98611111111111</v>
      </c>
      <c r="U61" s="200">
        <v>1.1770833333333333</v>
      </c>
      <c r="V61" s="202">
        <v>0.0</v>
      </c>
      <c r="W61" s="200">
        <v>1.1770833333333333</v>
      </c>
      <c r="X61" s="45"/>
      <c r="Y61" s="45"/>
      <c r="Z61" s="45"/>
      <c r="AA61" s="45"/>
    </row>
    <row r="62">
      <c r="A62" s="173" t="s">
        <v>212</v>
      </c>
      <c r="B62" s="174"/>
      <c r="C62" s="176"/>
      <c r="D62" s="171"/>
      <c r="E62" s="177">
        <v>60.0</v>
      </c>
      <c r="F62" s="177">
        <v>100.0</v>
      </c>
      <c r="G62" s="177">
        <v>77.17</v>
      </c>
      <c r="H62" s="171"/>
      <c r="I62" s="177">
        <v>100.0</v>
      </c>
      <c r="J62" s="177">
        <v>77.27</v>
      </c>
      <c r="K62" s="174"/>
      <c r="L62" s="177">
        <v>1.0</v>
      </c>
      <c r="M62" s="177">
        <v>0.0</v>
      </c>
      <c r="N62" s="177">
        <v>1.0</v>
      </c>
      <c r="O62" s="171"/>
      <c r="P62" s="177">
        <v>0.0</v>
      </c>
      <c r="Q62" s="171"/>
      <c r="R62" s="181">
        <v>23.125</v>
      </c>
      <c r="S62" s="182">
        <v>12.010416666666666</v>
      </c>
      <c r="T62" s="181">
        <v>11.114583333333334</v>
      </c>
      <c r="U62" s="182">
        <v>2.7083333333333335</v>
      </c>
      <c r="V62" s="183">
        <v>0.7256944444444444</v>
      </c>
      <c r="W62" s="182">
        <v>1.9826388888888888</v>
      </c>
      <c r="X62" s="45"/>
      <c r="Y62" s="45"/>
      <c r="Z62" s="45"/>
      <c r="AA62" s="45"/>
    </row>
    <row r="63">
      <c r="A63" s="186"/>
      <c r="B63" s="188"/>
      <c r="C63" s="189" t="s">
        <v>210</v>
      </c>
      <c r="D63" s="174"/>
      <c r="E63" s="191"/>
      <c r="F63" s="195">
        <v>100.0</v>
      </c>
      <c r="G63" s="195">
        <v>77.17</v>
      </c>
      <c r="H63" s="171"/>
      <c r="I63" s="195">
        <v>100.0</v>
      </c>
      <c r="J63" s="195">
        <v>77.27</v>
      </c>
      <c r="K63" s="174"/>
      <c r="L63" s="195">
        <v>1.0</v>
      </c>
      <c r="M63" s="195">
        <v>0.0</v>
      </c>
      <c r="N63" s="195">
        <v>1.0</v>
      </c>
      <c r="O63" s="171"/>
      <c r="P63" s="195">
        <v>0.0</v>
      </c>
      <c r="Q63" s="174"/>
      <c r="R63" s="199">
        <v>23.125</v>
      </c>
      <c r="S63" s="200">
        <v>12.010416666666666</v>
      </c>
      <c r="T63" s="205">
        <v>11.114583333333334</v>
      </c>
      <c r="U63" s="202">
        <v>2.7083333333333335</v>
      </c>
      <c r="V63" s="202">
        <v>0.7256944444444444</v>
      </c>
      <c r="W63" s="202">
        <v>1.9826388888888888</v>
      </c>
      <c r="X63" s="45"/>
      <c r="Y63" s="45"/>
      <c r="Z63" s="45"/>
      <c r="AA63" s="45"/>
    </row>
    <row r="64">
      <c r="A64" s="173" t="s">
        <v>214</v>
      </c>
      <c r="B64" s="174"/>
      <c r="C64" s="176"/>
      <c r="D64" s="171"/>
      <c r="E64" s="177">
        <v>60.0</v>
      </c>
      <c r="F64" s="177">
        <v>0.0</v>
      </c>
      <c r="G64" s="177">
        <v>93.2</v>
      </c>
      <c r="H64" s="171"/>
      <c r="I64" s="177">
        <v>0.0</v>
      </c>
      <c r="J64" s="177">
        <v>93.88</v>
      </c>
      <c r="K64" s="174"/>
      <c r="L64" s="177">
        <v>0.0</v>
      </c>
      <c r="M64" s="177">
        <v>0.0</v>
      </c>
      <c r="N64" s="177">
        <v>0.0</v>
      </c>
      <c r="O64" s="171"/>
      <c r="P64" s="177">
        <v>0.0</v>
      </c>
      <c r="Q64" s="171"/>
      <c r="R64" s="181">
        <v>1.28125</v>
      </c>
      <c r="S64" s="182">
        <v>1.2916666666666667</v>
      </c>
      <c r="T64" s="207">
        <v>0.010416666666666666</v>
      </c>
      <c r="U64" s="183">
        <v>0.0</v>
      </c>
      <c r="V64" s="183">
        <v>0.0</v>
      </c>
      <c r="W64" s="183">
        <v>0.0</v>
      </c>
      <c r="X64" s="45"/>
      <c r="Y64" s="45"/>
      <c r="Z64" s="45"/>
      <c r="AA64" s="45"/>
    </row>
    <row r="65">
      <c r="A65" s="186"/>
      <c r="B65" s="188"/>
      <c r="C65" s="189" t="s">
        <v>216</v>
      </c>
      <c r="D65" s="174"/>
      <c r="E65" s="191"/>
      <c r="F65" s="195">
        <v>0.0</v>
      </c>
      <c r="G65" s="195">
        <v>93.2</v>
      </c>
      <c r="H65" s="171"/>
      <c r="I65" s="195">
        <v>0.0</v>
      </c>
      <c r="J65" s="195">
        <v>93.88</v>
      </c>
      <c r="K65" s="174"/>
      <c r="L65" s="195">
        <v>0.0</v>
      </c>
      <c r="M65" s="195">
        <v>0.0</v>
      </c>
      <c r="N65" s="195">
        <v>0.0</v>
      </c>
      <c r="O65" s="171"/>
      <c r="P65" s="195">
        <v>0.0</v>
      </c>
      <c r="Q65" s="174"/>
      <c r="R65" s="205">
        <v>1.28125</v>
      </c>
      <c r="S65" s="202">
        <v>1.2916666666666667</v>
      </c>
      <c r="T65" s="208">
        <v>0.010416666666666666</v>
      </c>
      <c r="U65" s="202">
        <v>0.0</v>
      </c>
      <c r="V65" s="202">
        <v>0.0</v>
      </c>
      <c r="W65" s="202">
        <v>0.0</v>
      </c>
      <c r="X65" s="45"/>
      <c r="Y65" s="45"/>
      <c r="Z65" s="45"/>
      <c r="AA65" s="45"/>
    </row>
    <row r="66">
      <c r="A66" s="173" t="s">
        <v>217</v>
      </c>
      <c r="B66" s="174"/>
      <c r="C66" s="176"/>
      <c r="D66" s="171"/>
      <c r="E66" s="177">
        <v>60.0</v>
      </c>
      <c r="F66" s="177">
        <v>0.0</v>
      </c>
      <c r="G66" s="177">
        <v>100.0</v>
      </c>
      <c r="H66" s="171"/>
      <c r="I66" s="177">
        <v>0.0</v>
      </c>
      <c r="J66" s="177">
        <v>100.0</v>
      </c>
      <c r="K66" s="174"/>
      <c r="L66" s="177">
        <v>0.0</v>
      </c>
      <c r="M66" s="177">
        <v>0.0</v>
      </c>
      <c r="N66" s="177">
        <v>0.0</v>
      </c>
      <c r="O66" s="171"/>
      <c r="P66" s="177">
        <v>0.0</v>
      </c>
      <c r="Q66" s="171"/>
      <c r="R66" s="209">
        <v>0.34375</v>
      </c>
      <c r="S66" s="183">
        <v>0.625</v>
      </c>
      <c r="T66" s="207">
        <v>-0.28125</v>
      </c>
      <c r="U66" s="183">
        <v>0.0</v>
      </c>
      <c r="V66" s="183">
        <v>0.0</v>
      </c>
      <c r="W66" s="183">
        <v>0.0</v>
      </c>
      <c r="X66" s="45"/>
      <c r="Y66" s="45"/>
      <c r="Z66" s="45"/>
      <c r="AA66" s="45"/>
    </row>
    <row r="67">
      <c r="A67" s="210"/>
      <c r="B67" s="188"/>
      <c r="C67" s="189" t="s">
        <v>216</v>
      </c>
      <c r="D67" s="174"/>
      <c r="E67" s="171"/>
      <c r="F67" s="195">
        <v>0.0</v>
      </c>
      <c r="G67" s="195">
        <v>100.0</v>
      </c>
      <c r="H67" s="171"/>
      <c r="I67" s="195">
        <v>0.0</v>
      </c>
      <c r="J67" s="195">
        <v>100.0</v>
      </c>
      <c r="K67" s="174"/>
      <c r="L67" s="195">
        <v>0.0</v>
      </c>
      <c r="M67" s="195">
        <v>0.0</v>
      </c>
      <c r="N67" s="195">
        <v>0.0</v>
      </c>
      <c r="O67" s="171"/>
      <c r="P67" s="195">
        <v>0.0</v>
      </c>
      <c r="Q67" s="174"/>
      <c r="R67" s="205">
        <v>0.34375</v>
      </c>
      <c r="S67" s="202">
        <v>0.625</v>
      </c>
      <c r="T67" s="208">
        <v>-0.28125</v>
      </c>
      <c r="U67" s="202">
        <v>0.0</v>
      </c>
      <c r="V67" s="202">
        <v>0.0</v>
      </c>
      <c r="W67" s="202">
        <v>0.0</v>
      </c>
      <c r="X67" s="45"/>
      <c r="Y67" s="45"/>
      <c r="Z67" s="45"/>
      <c r="AA67" s="45"/>
    </row>
    <row r="68">
      <c r="A68" s="186"/>
      <c r="B68" s="188"/>
      <c r="C68" s="189" t="s">
        <v>210</v>
      </c>
      <c r="D68" s="174"/>
      <c r="E68" s="191"/>
      <c r="F68" s="195">
        <v>0.0</v>
      </c>
      <c r="G68" s="195">
        <v>0.0</v>
      </c>
      <c r="H68" s="171"/>
      <c r="I68" s="195">
        <v>0.0</v>
      </c>
      <c r="J68" s="195">
        <v>0.0</v>
      </c>
      <c r="K68" s="174"/>
      <c r="L68" s="195">
        <v>0.0</v>
      </c>
      <c r="M68" s="195">
        <v>0.0</v>
      </c>
      <c r="N68" s="195">
        <v>0.0</v>
      </c>
      <c r="O68" s="171"/>
      <c r="P68" s="195">
        <v>0.0</v>
      </c>
      <c r="Q68" s="174"/>
      <c r="R68" s="199">
        <v>0.0</v>
      </c>
      <c r="S68" s="200">
        <v>0.0</v>
      </c>
      <c r="T68" s="199">
        <v>0.0</v>
      </c>
      <c r="U68" s="202">
        <v>0.0</v>
      </c>
      <c r="V68" s="202">
        <v>0.0</v>
      </c>
      <c r="W68" s="200">
        <v>0.0</v>
      </c>
      <c r="X68" s="45"/>
      <c r="Y68" s="45"/>
      <c r="Z68" s="45"/>
      <c r="AA68" s="45"/>
    </row>
    <row r="69">
      <c r="A69" s="173" t="s">
        <v>222</v>
      </c>
      <c r="B69" s="174"/>
      <c r="C69" s="176"/>
      <c r="D69" s="171"/>
      <c r="E69" s="177">
        <v>60.0</v>
      </c>
      <c r="F69" s="177">
        <v>100.0</v>
      </c>
      <c r="G69" s="177">
        <v>67.95</v>
      </c>
      <c r="H69" s="171"/>
      <c r="I69" s="177">
        <v>0.0</v>
      </c>
      <c r="J69" s="177">
        <v>0.0</v>
      </c>
      <c r="K69" s="174"/>
      <c r="L69" s="177">
        <v>1.0</v>
      </c>
      <c r="M69" s="177">
        <v>0.0</v>
      </c>
      <c r="N69" s="177">
        <v>1.0</v>
      </c>
      <c r="O69" s="171"/>
      <c r="P69" s="177">
        <v>0.0</v>
      </c>
      <c r="Q69" s="171"/>
      <c r="R69" s="181">
        <v>7.159722222222222</v>
      </c>
      <c r="S69" s="182">
        <v>5.524305555555555</v>
      </c>
      <c r="T69" s="181">
        <v>1.6354166666666667</v>
      </c>
      <c r="U69" s="183">
        <v>0.16666666666666666</v>
      </c>
      <c r="V69" s="183">
        <v>0.3194444444444444</v>
      </c>
      <c r="W69" s="212">
        <v>-0.1527777777777778</v>
      </c>
      <c r="X69" s="45"/>
      <c r="Y69" s="45"/>
      <c r="Z69" s="45"/>
      <c r="AA69" s="45"/>
    </row>
    <row r="70">
      <c r="A70" s="210"/>
      <c r="B70" s="188"/>
      <c r="C70" s="189" t="s">
        <v>216</v>
      </c>
      <c r="D70" s="174"/>
      <c r="E70" s="171"/>
      <c r="F70" s="195">
        <v>100.0</v>
      </c>
      <c r="G70" s="195">
        <v>67.95</v>
      </c>
      <c r="H70" s="171"/>
      <c r="I70" s="195">
        <v>0.0</v>
      </c>
      <c r="J70" s="195">
        <v>0.0</v>
      </c>
      <c r="K70" s="174"/>
      <c r="L70" s="195">
        <v>1.0</v>
      </c>
      <c r="M70" s="195">
        <v>0.0</v>
      </c>
      <c r="N70" s="195">
        <v>1.0</v>
      </c>
      <c r="O70" s="171"/>
      <c r="P70" s="195">
        <v>0.0</v>
      </c>
      <c r="Q70" s="174"/>
      <c r="R70" s="199">
        <v>5.284722222222222</v>
      </c>
      <c r="S70" s="202">
        <v>5.524305555555555</v>
      </c>
      <c r="T70" s="213">
        <v>-0.23958333333333334</v>
      </c>
      <c r="U70" s="202">
        <v>0.16666666666666666</v>
      </c>
      <c r="V70" s="202">
        <v>0.3194444444444444</v>
      </c>
      <c r="W70" s="214">
        <v>-0.1527777777777778</v>
      </c>
      <c r="X70" s="45"/>
      <c r="Y70" s="45"/>
      <c r="Z70" s="45"/>
      <c r="AA70" s="45"/>
    </row>
    <row r="71">
      <c r="A71" s="186"/>
      <c r="B71" s="188"/>
      <c r="C71" s="189" t="s">
        <v>210</v>
      </c>
      <c r="D71" s="174"/>
      <c r="E71" s="191"/>
      <c r="F71" s="195">
        <v>0.0</v>
      </c>
      <c r="G71" s="195">
        <v>0.0</v>
      </c>
      <c r="H71" s="171"/>
      <c r="I71" s="195">
        <v>0.0</v>
      </c>
      <c r="J71" s="195">
        <v>0.0</v>
      </c>
      <c r="K71" s="174"/>
      <c r="L71" s="195">
        <v>0.0</v>
      </c>
      <c r="M71" s="195">
        <v>0.0</v>
      </c>
      <c r="N71" s="195">
        <v>0.0</v>
      </c>
      <c r="O71" s="171"/>
      <c r="P71" s="195">
        <v>0.0</v>
      </c>
      <c r="Q71" s="174"/>
      <c r="R71" s="199">
        <v>1.875</v>
      </c>
      <c r="S71" s="200">
        <v>0.0</v>
      </c>
      <c r="T71" s="199">
        <v>1.875</v>
      </c>
      <c r="U71" s="200">
        <v>0.0</v>
      </c>
      <c r="V71" s="202">
        <v>0.0</v>
      </c>
      <c r="W71" s="200">
        <v>0.0</v>
      </c>
      <c r="X71" s="45"/>
      <c r="Y71" s="45"/>
      <c r="Z71" s="45"/>
      <c r="AA71" s="45"/>
    </row>
    <row r="72">
      <c r="A72" s="173" t="s">
        <v>223</v>
      </c>
      <c r="B72" s="174"/>
      <c r="C72" s="176"/>
      <c r="D72" s="171"/>
      <c r="E72" s="177">
        <v>60.0</v>
      </c>
      <c r="F72" s="177">
        <v>57.05</v>
      </c>
      <c r="G72" s="177">
        <v>63.34</v>
      </c>
      <c r="H72" s="171"/>
      <c r="I72" s="177">
        <v>57.58</v>
      </c>
      <c r="J72" s="177">
        <v>63.53</v>
      </c>
      <c r="K72" s="174"/>
      <c r="L72" s="177">
        <v>2.0</v>
      </c>
      <c r="M72" s="177">
        <v>1.0</v>
      </c>
      <c r="N72" s="177">
        <v>3.0</v>
      </c>
      <c r="O72" s="171"/>
      <c r="P72" s="177">
        <v>0.0</v>
      </c>
      <c r="Q72" s="171"/>
      <c r="R72" s="181">
        <v>50.708333333333336</v>
      </c>
      <c r="S72" s="182">
        <v>40.267361111111114</v>
      </c>
      <c r="T72" s="181">
        <v>10.440972222222221</v>
      </c>
      <c r="U72" s="182">
        <v>2.625</v>
      </c>
      <c r="V72" s="183">
        <v>1.625</v>
      </c>
      <c r="W72" s="182">
        <v>1.0</v>
      </c>
      <c r="X72" s="45"/>
      <c r="Y72" s="45"/>
      <c r="Z72" s="45"/>
      <c r="AA72" s="45"/>
    </row>
    <row r="73">
      <c r="A73" s="186"/>
      <c r="B73" s="188"/>
      <c r="C73" s="189" t="s">
        <v>210</v>
      </c>
      <c r="D73" s="174"/>
      <c r="E73" s="191"/>
      <c r="F73" s="195">
        <v>57.05</v>
      </c>
      <c r="G73" s="195">
        <v>63.34</v>
      </c>
      <c r="H73" s="171"/>
      <c r="I73" s="195">
        <v>57.58</v>
      </c>
      <c r="J73" s="195">
        <v>63.53</v>
      </c>
      <c r="K73" s="174"/>
      <c r="L73" s="195">
        <v>2.0</v>
      </c>
      <c r="M73" s="195">
        <v>1.0</v>
      </c>
      <c r="N73" s="195">
        <v>3.0</v>
      </c>
      <c r="O73" s="171"/>
      <c r="P73" s="195">
        <v>0.0</v>
      </c>
      <c r="Q73" s="174"/>
      <c r="R73" s="199">
        <v>50.708333333333336</v>
      </c>
      <c r="S73" s="202">
        <v>40.267361111111114</v>
      </c>
      <c r="T73" s="199">
        <v>10.440972222222221</v>
      </c>
      <c r="U73" s="200">
        <v>2.625</v>
      </c>
      <c r="V73" s="202">
        <v>1.625</v>
      </c>
      <c r="W73" s="200">
        <v>1.0</v>
      </c>
      <c r="X73" s="45"/>
      <c r="Y73" s="45"/>
      <c r="Z73" s="45"/>
      <c r="AA73" s="45"/>
    </row>
    <row r="74">
      <c r="A74" s="173" t="s">
        <v>224</v>
      </c>
      <c r="B74" s="174"/>
      <c r="C74" s="176"/>
      <c r="D74" s="171"/>
      <c r="E74" s="177">
        <v>60.0</v>
      </c>
      <c r="F74" s="177">
        <v>89.31</v>
      </c>
      <c r="G74" s="177">
        <v>20.69</v>
      </c>
      <c r="H74" s="171"/>
      <c r="I74" s="177">
        <v>80.0</v>
      </c>
      <c r="J74" s="177">
        <v>20.66</v>
      </c>
      <c r="K74" s="174"/>
      <c r="L74" s="177">
        <v>0.0</v>
      </c>
      <c r="M74" s="177">
        <v>1.0</v>
      </c>
      <c r="N74" s="177">
        <v>1.0</v>
      </c>
      <c r="O74" s="171"/>
      <c r="P74" s="177">
        <v>0.0</v>
      </c>
      <c r="Q74" s="171"/>
      <c r="R74" s="209">
        <v>11.25</v>
      </c>
      <c r="S74" s="183">
        <v>4.385416666666667</v>
      </c>
      <c r="T74" s="209">
        <v>6.864583333333333</v>
      </c>
      <c r="U74" s="183">
        <v>1.617361111111111</v>
      </c>
      <c r="V74" s="183">
        <v>1.0694444444444444</v>
      </c>
      <c r="W74" s="183">
        <v>0.5479166666666667</v>
      </c>
      <c r="X74" s="45"/>
      <c r="Y74" s="45"/>
      <c r="Z74" s="45"/>
      <c r="AA74" s="45"/>
    </row>
    <row r="75">
      <c r="A75" s="210"/>
      <c r="B75" s="188"/>
      <c r="C75" s="189" t="s">
        <v>216</v>
      </c>
      <c r="D75" s="174"/>
      <c r="E75" s="171"/>
      <c r="F75" s="195">
        <v>0.0</v>
      </c>
      <c r="G75" s="195">
        <v>0.0</v>
      </c>
      <c r="H75" s="171"/>
      <c r="I75" s="195">
        <v>0.0</v>
      </c>
      <c r="J75" s="195">
        <v>0.0</v>
      </c>
      <c r="K75" s="174"/>
      <c r="L75" s="195">
        <v>0.0</v>
      </c>
      <c r="M75" s="195">
        <v>0.0</v>
      </c>
      <c r="N75" s="195">
        <v>0.0</v>
      </c>
      <c r="O75" s="171"/>
      <c r="P75" s="195">
        <v>0.0</v>
      </c>
      <c r="Q75" s="174"/>
      <c r="R75" s="199">
        <v>0.0</v>
      </c>
      <c r="S75" s="202">
        <v>0.0</v>
      </c>
      <c r="T75" s="199">
        <v>0.0</v>
      </c>
      <c r="U75" s="200">
        <v>0.0</v>
      </c>
      <c r="V75" s="202">
        <v>0.0</v>
      </c>
      <c r="W75" s="200">
        <v>0.0</v>
      </c>
      <c r="X75" s="45"/>
      <c r="Y75" s="45"/>
      <c r="Z75" s="45"/>
      <c r="AA75" s="45"/>
    </row>
    <row r="76">
      <c r="A76" s="186"/>
      <c r="B76" s="188"/>
      <c r="C76" s="189" t="s">
        <v>210</v>
      </c>
      <c r="D76" s="174"/>
      <c r="E76" s="191"/>
      <c r="F76" s="195">
        <v>89.31</v>
      </c>
      <c r="G76" s="195">
        <v>20.69</v>
      </c>
      <c r="H76" s="171"/>
      <c r="I76" s="195">
        <v>80.0</v>
      </c>
      <c r="J76" s="195">
        <v>20.66</v>
      </c>
      <c r="K76" s="174"/>
      <c r="L76" s="195">
        <v>0.0</v>
      </c>
      <c r="M76" s="195">
        <v>1.0</v>
      </c>
      <c r="N76" s="195">
        <v>1.0</v>
      </c>
      <c r="O76" s="171"/>
      <c r="P76" s="195">
        <v>0.0</v>
      </c>
      <c r="Q76" s="174"/>
      <c r="R76" s="199">
        <v>11.25</v>
      </c>
      <c r="S76" s="200">
        <v>4.385416666666667</v>
      </c>
      <c r="T76" s="199">
        <v>6.864583333333333</v>
      </c>
      <c r="U76" s="200">
        <v>1.617361111111111</v>
      </c>
      <c r="V76" s="200">
        <v>1.0694444444444444</v>
      </c>
      <c r="W76" s="200">
        <v>0.5479166666666667</v>
      </c>
      <c r="X76" s="45"/>
      <c r="Y76" s="45"/>
      <c r="Z76" s="45"/>
      <c r="AA76" s="45"/>
    </row>
    <row r="77">
      <c r="A77" s="173" t="s">
        <v>227</v>
      </c>
      <c r="B77" s="174"/>
      <c r="C77" s="176"/>
      <c r="D77" s="171"/>
      <c r="E77" s="177">
        <v>60.0</v>
      </c>
      <c r="F77" s="177">
        <v>51.73</v>
      </c>
      <c r="G77" s="177">
        <v>60.5</v>
      </c>
      <c r="H77" s="171"/>
      <c r="I77" s="177">
        <v>95.45</v>
      </c>
      <c r="J77" s="177">
        <v>122.05</v>
      </c>
      <c r="K77" s="174"/>
      <c r="L77" s="177">
        <v>1.0</v>
      </c>
      <c r="M77" s="177">
        <v>3.0</v>
      </c>
      <c r="N77" s="177">
        <v>4.0</v>
      </c>
      <c r="O77" s="171"/>
      <c r="P77" s="177">
        <v>0.0</v>
      </c>
      <c r="Q77" s="171"/>
      <c r="R77" s="181">
        <v>63.71527777777778</v>
      </c>
      <c r="S77" s="182">
        <v>38.986111111111114</v>
      </c>
      <c r="T77" s="181">
        <v>24.729166666666668</v>
      </c>
      <c r="U77" s="183">
        <v>6.375</v>
      </c>
      <c r="V77" s="183">
        <v>3.0347222222222223</v>
      </c>
      <c r="W77" s="182">
        <v>3.3402777777777777</v>
      </c>
      <c r="X77" s="45"/>
      <c r="Y77" s="45"/>
      <c r="Z77" s="45"/>
      <c r="AA77" s="45"/>
    </row>
    <row r="78">
      <c r="A78" s="210"/>
      <c r="B78" s="188"/>
      <c r="C78" s="189" t="s">
        <v>216</v>
      </c>
      <c r="D78" s="174"/>
      <c r="E78" s="171"/>
      <c r="F78" s="195">
        <v>68.97</v>
      </c>
      <c r="G78" s="195">
        <v>69.4</v>
      </c>
      <c r="H78" s="171"/>
      <c r="I78" s="195">
        <v>190.91</v>
      </c>
      <c r="J78" s="195">
        <v>129.03</v>
      </c>
      <c r="K78" s="174"/>
      <c r="L78" s="195">
        <v>1.0</v>
      </c>
      <c r="M78" s="195">
        <v>2.0</v>
      </c>
      <c r="N78" s="195">
        <v>3.0</v>
      </c>
      <c r="O78" s="171"/>
      <c r="P78" s="195">
        <v>0.0</v>
      </c>
      <c r="Q78" s="174"/>
      <c r="R78" s="199">
        <v>20.131944444444443</v>
      </c>
      <c r="S78" s="200">
        <v>26.822916666666668</v>
      </c>
      <c r="T78" s="213">
        <v>-6.690972222222222</v>
      </c>
      <c r="U78" s="200">
        <v>6.375</v>
      </c>
      <c r="V78" s="200">
        <v>1.4722222222222223</v>
      </c>
      <c r="W78" s="200">
        <v>4.902777777777778</v>
      </c>
      <c r="X78" s="45"/>
      <c r="Y78" s="45"/>
      <c r="Z78" s="45"/>
      <c r="AA78" s="45"/>
    </row>
    <row r="79">
      <c r="A79" s="186"/>
      <c r="B79" s="188"/>
      <c r="C79" s="189" t="s">
        <v>210</v>
      </c>
      <c r="D79" s="174"/>
      <c r="E79" s="191"/>
      <c r="F79" s="195">
        <v>0.0</v>
      </c>
      <c r="G79" s="195">
        <v>53.15</v>
      </c>
      <c r="H79" s="171"/>
      <c r="I79" s="195">
        <v>0.0</v>
      </c>
      <c r="J79" s="195">
        <v>115.25</v>
      </c>
      <c r="K79" s="174"/>
      <c r="L79" s="195">
        <v>0.0</v>
      </c>
      <c r="M79" s="195">
        <v>1.0</v>
      </c>
      <c r="N79" s="195">
        <v>1.0</v>
      </c>
      <c r="O79" s="171"/>
      <c r="P79" s="195">
        <v>0.0</v>
      </c>
      <c r="Q79" s="174"/>
      <c r="R79" s="199">
        <v>43.583333333333336</v>
      </c>
      <c r="S79" s="200">
        <v>12.163194444444445</v>
      </c>
      <c r="T79" s="199">
        <v>31.42013888888889</v>
      </c>
      <c r="U79" s="200">
        <v>0.0</v>
      </c>
      <c r="V79" s="202">
        <v>1.5625</v>
      </c>
      <c r="W79" s="228">
        <v>-1.5625</v>
      </c>
      <c r="X79" s="45"/>
      <c r="Y79" s="45"/>
      <c r="Z79" s="45"/>
      <c r="AA79" s="45"/>
    </row>
    <row r="80">
      <c r="A80" s="173" t="s">
        <v>228</v>
      </c>
      <c r="B80" s="174"/>
      <c r="C80" s="176"/>
      <c r="D80" s="171"/>
      <c r="E80" s="177">
        <v>60.0</v>
      </c>
      <c r="F80" s="177">
        <v>99.17</v>
      </c>
      <c r="G80" s="177">
        <v>49.89</v>
      </c>
      <c r="H80" s="171"/>
      <c r="I80" s="177">
        <v>100.0</v>
      </c>
      <c r="J80" s="177">
        <v>50.22</v>
      </c>
      <c r="K80" s="174"/>
      <c r="L80" s="177">
        <v>2.0</v>
      </c>
      <c r="M80" s="177">
        <v>0.0</v>
      </c>
      <c r="N80" s="177">
        <v>2.0</v>
      </c>
      <c r="O80" s="171"/>
      <c r="P80" s="177">
        <v>0.0</v>
      </c>
      <c r="Q80" s="171"/>
      <c r="R80" s="209">
        <v>42.708333333333336</v>
      </c>
      <c r="S80" s="183">
        <v>19.50347222222222</v>
      </c>
      <c r="T80" s="181">
        <v>23.20486111111111</v>
      </c>
      <c r="U80" s="183">
        <v>7.083333333333333</v>
      </c>
      <c r="V80" s="183">
        <v>2.4444444444444446</v>
      </c>
      <c r="W80" s="183">
        <v>4.638888888888889</v>
      </c>
      <c r="X80" s="45"/>
      <c r="Y80" s="45"/>
      <c r="Z80" s="45"/>
      <c r="AA80" s="45"/>
    </row>
    <row r="81">
      <c r="A81" s="210"/>
      <c r="B81" s="188"/>
      <c r="C81" s="189" t="s">
        <v>216</v>
      </c>
      <c r="D81" s="174"/>
      <c r="E81" s="171"/>
      <c r="F81" s="195">
        <v>0.0</v>
      </c>
      <c r="G81" s="195">
        <v>0.0</v>
      </c>
      <c r="H81" s="171"/>
      <c r="I81" s="195">
        <v>0.0</v>
      </c>
      <c r="J81" s="195">
        <v>0.0</v>
      </c>
      <c r="K81" s="174"/>
      <c r="L81" s="195">
        <v>0.0</v>
      </c>
      <c r="M81" s="195">
        <v>0.0</v>
      </c>
      <c r="N81" s="195">
        <v>0.0</v>
      </c>
      <c r="O81" s="171"/>
      <c r="P81" s="195">
        <v>0.0</v>
      </c>
      <c r="Q81" s="174"/>
      <c r="R81" s="199">
        <v>0.0</v>
      </c>
      <c r="S81" s="200">
        <v>0.8680555555555556</v>
      </c>
      <c r="T81" s="213">
        <v>-0.8680555555555556</v>
      </c>
      <c r="U81" s="200">
        <v>0.0</v>
      </c>
      <c r="V81" s="202">
        <v>0.0</v>
      </c>
      <c r="W81" s="200">
        <v>0.0</v>
      </c>
      <c r="X81" s="45"/>
      <c r="Y81" s="45"/>
      <c r="Z81" s="45"/>
      <c r="AA81" s="45"/>
    </row>
    <row r="82">
      <c r="A82" s="186"/>
      <c r="B82" s="188"/>
      <c r="C82" s="189" t="s">
        <v>210</v>
      </c>
      <c r="D82" s="174"/>
      <c r="E82" s="191"/>
      <c r="F82" s="195">
        <v>99.17</v>
      </c>
      <c r="G82" s="195">
        <v>49.89</v>
      </c>
      <c r="H82" s="171"/>
      <c r="I82" s="195">
        <v>100.0</v>
      </c>
      <c r="J82" s="195">
        <v>50.22</v>
      </c>
      <c r="K82" s="174"/>
      <c r="L82" s="195">
        <v>2.0</v>
      </c>
      <c r="M82" s="195">
        <v>0.0</v>
      </c>
      <c r="N82" s="195">
        <v>2.0</v>
      </c>
      <c r="O82" s="171"/>
      <c r="P82" s="195">
        <v>0.0</v>
      </c>
      <c r="Q82" s="174"/>
      <c r="R82" s="199">
        <v>42.708333333333336</v>
      </c>
      <c r="S82" s="200">
        <v>18.635416666666668</v>
      </c>
      <c r="T82" s="199">
        <v>24.072916666666668</v>
      </c>
      <c r="U82" s="200">
        <v>7.083333333333333</v>
      </c>
      <c r="V82" s="202">
        <v>2.4444444444444446</v>
      </c>
      <c r="W82" s="200">
        <v>4.638888888888889</v>
      </c>
      <c r="X82" s="45"/>
      <c r="Y82" s="45"/>
      <c r="Z82" s="45"/>
      <c r="AA82" s="45"/>
    </row>
    <row r="83">
      <c r="A83" s="173" t="s">
        <v>232</v>
      </c>
      <c r="B83" s="174"/>
      <c r="C83" s="176"/>
      <c r="D83" s="171"/>
      <c r="E83" s="177">
        <v>60.0</v>
      </c>
      <c r="F83" s="177">
        <v>100.0</v>
      </c>
      <c r="G83" s="177">
        <v>78.81</v>
      </c>
      <c r="H83" s="171"/>
      <c r="I83" s="177">
        <v>100.0</v>
      </c>
      <c r="J83" s="177">
        <v>79.53</v>
      </c>
      <c r="K83" s="174"/>
      <c r="L83" s="177">
        <v>1.0</v>
      </c>
      <c r="M83" s="177">
        <v>0.0</v>
      </c>
      <c r="N83" s="177">
        <v>1.0</v>
      </c>
      <c r="O83" s="171"/>
      <c r="P83" s="177">
        <v>0.0</v>
      </c>
      <c r="Q83" s="171"/>
      <c r="R83" s="181">
        <v>35.416666666666664</v>
      </c>
      <c r="S83" s="182">
        <v>16.78472222222222</v>
      </c>
      <c r="T83" s="181">
        <v>18.631944444444443</v>
      </c>
      <c r="U83" s="182">
        <v>3.125</v>
      </c>
      <c r="V83" s="183">
        <v>2.1770833333333335</v>
      </c>
      <c r="W83" s="182">
        <v>0.9479166666666666</v>
      </c>
      <c r="X83" s="45"/>
      <c r="Y83" s="45"/>
      <c r="Z83" s="45"/>
      <c r="AA83" s="45"/>
    </row>
    <row r="84">
      <c r="A84" s="186"/>
      <c r="B84" s="188"/>
      <c r="C84" s="189" t="s">
        <v>210</v>
      </c>
      <c r="D84" s="174"/>
      <c r="E84" s="191"/>
      <c r="F84" s="195">
        <v>100.0</v>
      </c>
      <c r="G84" s="195">
        <v>78.81</v>
      </c>
      <c r="H84" s="171"/>
      <c r="I84" s="195">
        <v>100.0</v>
      </c>
      <c r="J84" s="195">
        <v>79.53</v>
      </c>
      <c r="K84" s="174"/>
      <c r="L84" s="195">
        <v>1.0</v>
      </c>
      <c r="M84" s="195">
        <v>0.0</v>
      </c>
      <c r="N84" s="195">
        <v>1.0</v>
      </c>
      <c r="O84" s="171"/>
      <c r="P84" s="195">
        <v>0.0</v>
      </c>
      <c r="Q84" s="174"/>
      <c r="R84" s="199">
        <v>35.416666666666664</v>
      </c>
      <c r="S84" s="200">
        <v>16.78472222222222</v>
      </c>
      <c r="T84" s="199">
        <v>18.631944444444443</v>
      </c>
      <c r="U84" s="200">
        <v>3.125</v>
      </c>
      <c r="V84" s="200">
        <v>2.1770833333333335</v>
      </c>
      <c r="W84" s="200">
        <v>0.9479166666666666</v>
      </c>
      <c r="X84" s="45"/>
      <c r="Y84" s="45"/>
      <c r="Z84" s="45"/>
      <c r="AA84" s="45"/>
    </row>
    <row r="85">
      <c r="A85" s="173" t="s">
        <v>236</v>
      </c>
      <c r="B85" s="174"/>
      <c r="C85" s="176"/>
      <c r="D85" s="171"/>
      <c r="E85" s="177">
        <v>60.0</v>
      </c>
      <c r="F85" s="177">
        <v>21.54</v>
      </c>
      <c r="G85" s="177">
        <v>43.3</v>
      </c>
      <c r="H85" s="171"/>
      <c r="I85" s="177">
        <v>31.82</v>
      </c>
      <c r="J85" s="177">
        <v>54.93</v>
      </c>
      <c r="K85" s="174"/>
      <c r="L85" s="177">
        <v>1.0</v>
      </c>
      <c r="M85" s="177">
        <v>2.0</v>
      </c>
      <c r="N85" s="177">
        <v>3.0</v>
      </c>
      <c r="O85" s="171"/>
      <c r="P85" s="177">
        <v>0.0</v>
      </c>
      <c r="Q85" s="171"/>
      <c r="R85" s="181">
        <v>40.416666666666664</v>
      </c>
      <c r="S85" s="182">
        <v>20.29513888888889</v>
      </c>
      <c r="T85" s="181">
        <v>20.12152777777778</v>
      </c>
      <c r="U85" s="182">
        <v>3.7395833333333335</v>
      </c>
      <c r="V85" s="182">
        <v>0.6423611111111112</v>
      </c>
      <c r="W85" s="182">
        <v>3.0972222222222223</v>
      </c>
      <c r="X85" s="45"/>
      <c r="Y85" s="45"/>
      <c r="Z85" s="45"/>
      <c r="AA85" s="45"/>
    </row>
    <row r="86">
      <c r="A86" s="186"/>
      <c r="B86" s="188"/>
      <c r="C86" s="189" t="s">
        <v>210</v>
      </c>
      <c r="D86" s="174"/>
      <c r="E86" s="191"/>
      <c r="F86" s="195">
        <v>21.54</v>
      </c>
      <c r="G86" s="195">
        <v>43.3</v>
      </c>
      <c r="H86" s="171"/>
      <c r="I86" s="195">
        <v>31.82</v>
      </c>
      <c r="J86" s="195">
        <v>54.93</v>
      </c>
      <c r="K86" s="174"/>
      <c r="L86" s="195">
        <v>1.0</v>
      </c>
      <c r="M86" s="195">
        <v>2.0</v>
      </c>
      <c r="N86" s="195">
        <v>3.0</v>
      </c>
      <c r="O86" s="171"/>
      <c r="P86" s="195">
        <v>0.0</v>
      </c>
      <c r="Q86" s="174"/>
      <c r="R86" s="199">
        <v>40.416666666666664</v>
      </c>
      <c r="S86" s="200">
        <v>20.29513888888889</v>
      </c>
      <c r="T86" s="199">
        <v>20.12152777777778</v>
      </c>
      <c r="U86" s="200">
        <v>3.7395833333333335</v>
      </c>
      <c r="V86" s="200">
        <v>0.6423611111111112</v>
      </c>
      <c r="W86" s="200">
        <v>3.0972222222222223</v>
      </c>
      <c r="X86" s="45"/>
      <c r="Y86" s="45"/>
      <c r="Z86" s="45"/>
      <c r="AA86" s="45"/>
    </row>
    <row r="87">
      <c r="A87" s="173" t="s">
        <v>240</v>
      </c>
      <c r="B87" s="174"/>
      <c r="C87" s="176"/>
      <c r="D87" s="171"/>
      <c r="E87" s="177">
        <v>60.0</v>
      </c>
      <c r="F87" s="177">
        <v>77.58</v>
      </c>
      <c r="G87" s="177">
        <v>65.36</v>
      </c>
      <c r="H87" s="171"/>
      <c r="I87" s="177">
        <v>121.21</v>
      </c>
      <c r="J87" s="177">
        <v>105.83</v>
      </c>
      <c r="K87" s="174"/>
      <c r="L87" s="177">
        <v>2.0</v>
      </c>
      <c r="M87" s="177">
        <v>3.0</v>
      </c>
      <c r="N87" s="177">
        <v>5.0</v>
      </c>
      <c r="O87" s="171"/>
      <c r="P87" s="177">
        <v>0.0</v>
      </c>
      <c r="Q87" s="171"/>
      <c r="R87" s="181">
        <v>124.08333333333333</v>
      </c>
      <c r="S87" s="182">
        <v>69.71180555555556</v>
      </c>
      <c r="T87" s="181">
        <v>54.37152777777778</v>
      </c>
      <c r="U87" s="182">
        <v>10.0</v>
      </c>
      <c r="V87" s="182">
        <v>5.815972222222222</v>
      </c>
      <c r="W87" s="182">
        <v>4.184027777777778</v>
      </c>
      <c r="X87" s="45"/>
      <c r="Y87" s="45"/>
      <c r="Z87" s="45"/>
      <c r="AA87" s="45"/>
    </row>
    <row r="88">
      <c r="A88" s="210"/>
      <c r="B88" s="188"/>
      <c r="C88" s="189" t="s">
        <v>210</v>
      </c>
      <c r="D88" s="174"/>
      <c r="E88" s="171"/>
      <c r="F88" s="195">
        <v>77.58</v>
      </c>
      <c r="G88" s="195">
        <v>65.36</v>
      </c>
      <c r="H88" s="171"/>
      <c r="I88" s="195">
        <v>121.21</v>
      </c>
      <c r="J88" s="195">
        <v>105.83</v>
      </c>
      <c r="K88" s="174"/>
      <c r="L88" s="195">
        <v>2.0</v>
      </c>
      <c r="M88" s="195">
        <v>3.0</v>
      </c>
      <c r="N88" s="195">
        <v>5.0</v>
      </c>
      <c r="O88" s="191"/>
      <c r="P88" s="195">
        <v>0.0</v>
      </c>
      <c r="Q88" s="237"/>
      <c r="R88" s="199">
        <v>124.08333333333333</v>
      </c>
      <c r="S88" s="200">
        <v>69.71180555555556</v>
      </c>
      <c r="T88" s="199">
        <v>54.37152777777778</v>
      </c>
      <c r="U88" s="200">
        <v>10.0</v>
      </c>
      <c r="V88" s="200">
        <v>5.815972222222222</v>
      </c>
      <c r="W88" s="200">
        <v>4.184027777777778</v>
      </c>
      <c r="X88" s="45"/>
      <c r="Y88" s="45"/>
      <c r="Z88" s="45"/>
      <c r="AA88" s="45"/>
    </row>
    <row r="89">
      <c r="A89" s="238"/>
      <c r="B89" s="168"/>
      <c r="C89" s="168"/>
      <c r="D89" s="168"/>
      <c r="E89" s="168"/>
      <c r="F89" s="168"/>
      <c r="G89" s="168"/>
      <c r="H89" s="168"/>
      <c r="I89" s="168"/>
      <c r="J89" s="169"/>
      <c r="K89" s="171"/>
      <c r="L89" s="239" t="s">
        <v>241</v>
      </c>
      <c r="M89" s="168"/>
      <c r="N89" s="168"/>
      <c r="O89" s="168"/>
      <c r="P89" s="168"/>
      <c r="Q89" s="168"/>
      <c r="R89" s="168"/>
      <c r="S89" s="168"/>
      <c r="T89" s="168"/>
      <c r="U89" s="168"/>
      <c r="V89" s="168"/>
      <c r="W89" s="169"/>
      <c r="X89" s="45"/>
      <c r="Y89" s="45"/>
      <c r="Z89" s="45"/>
      <c r="AA89" s="45"/>
    </row>
    <row r="90">
      <c r="A90" s="238"/>
      <c r="B90" s="168"/>
      <c r="C90" s="168"/>
      <c r="D90" s="168"/>
      <c r="E90" s="168"/>
      <c r="F90" s="168"/>
      <c r="G90" s="168"/>
      <c r="H90" s="168"/>
      <c r="I90" s="168"/>
      <c r="J90" s="169"/>
      <c r="K90" s="171"/>
      <c r="L90" s="177">
        <v>11.0</v>
      </c>
      <c r="M90" s="177">
        <v>11.0</v>
      </c>
      <c r="N90" s="177">
        <v>22.0</v>
      </c>
      <c r="O90" s="171"/>
      <c r="P90" s="177">
        <v>0.0</v>
      </c>
      <c r="Q90" s="171"/>
      <c r="R90" s="181">
        <v>419.5833333333333</v>
      </c>
      <c r="S90" s="182">
        <v>236.77430555555554</v>
      </c>
      <c r="T90" s="181">
        <v>182.80902777777777</v>
      </c>
      <c r="U90" s="182">
        <v>38.61736111111111</v>
      </c>
      <c r="V90" s="182">
        <v>17.854166666666668</v>
      </c>
      <c r="W90" s="182">
        <v>20.763194444444444</v>
      </c>
      <c r="X90" s="45"/>
      <c r="Y90" s="45"/>
      <c r="Z90" s="45"/>
      <c r="AA90" s="45"/>
    </row>
    <row r="91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>
      <c r="A224" s="45"/>
      <c r="B224" s="45"/>
      <c r="C224" s="45"/>
      <c r="D224" s="45"/>
      <c r="E224" s="45"/>
      <c r="F224" s="45"/>
      <c r="G224" s="45"/>
      <c r="H224" s="45"/>
      <c r="I224" s="45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>
      <c r="A225" s="45"/>
      <c r="B225" s="45"/>
      <c r="C225" s="45"/>
      <c r="D225" s="45"/>
      <c r="E225" s="45"/>
      <c r="F225" s="45"/>
      <c r="G225" s="45"/>
      <c r="H225" s="45"/>
      <c r="I225" s="45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>
      <c r="A226" s="45"/>
      <c r="B226" s="45"/>
      <c r="C226" s="45"/>
      <c r="D226" s="45"/>
      <c r="E226" s="45"/>
      <c r="F226" s="45"/>
      <c r="G226" s="45"/>
      <c r="H226" s="45"/>
      <c r="I226" s="45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>
      <c r="A227" s="45"/>
      <c r="B227" s="45"/>
      <c r="C227" s="45"/>
      <c r="D227" s="45"/>
      <c r="E227" s="45"/>
      <c r="F227" s="45"/>
      <c r="G227" s="45"/>
      <c r="H227" s="45"/>
      <c r="I227" s="45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>
      <c r="A228" s="45"/>
      <c r="B228" s="45"/>
      <c r="C228" s="45"/>
      <c r="D228" s="45"/>
      <c r="E228" s="45"/>
      <c r="F228" s="45"/>
      <c r="G228" s="45"/>
      <c r="H228" s="45"/>
      <c r="I228" s="45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>
      <c r="A229" s="45"/>
      <c r="B229" s="45"/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>
      <c r="A230" s="45"/>
      <c r="B230" s="45"/>
      <c r="C230" s="45"/>
      <c r="D230" s="45"/>
      <c r="E230" s="45"/>
      <c r="F230" s="45"/>
      <c r="G230" s="45"/>
      <c r="H230" s="45"/>
      <c r="I230" s="45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>
      <c r="A231" s="45"/>
      <c r="B231" s="45"/>
      <c r="C231" s="45"/>
      <c r="D231" s="45"/>
      <c r="E231" s="45"/>
      <c r="F231" s="45"/>
      <c r="G231" s="45"/>
      <c r="H231" s="45"/>
      <c r="I231" s="45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>
      <c r="A232" s="45"/>
      <c r="B232" s="45"/>
      <c r="C232" s="45"/>
      <c r="D232" s="45"/>
      <c r="E232" s="45"/>
      <c r="F232" s="45"/>
      <c r="G232" s="45"/>
      <c r="H232" s="45"/>
      <c r="I232" s="45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>
      <c r="A233" s="45"/>
      <c r="B233" s="45"/>
      <c r="C233" s="45"/>
      <c r="D233" s="45"/>
      <c r="E233" s="45"/>
      <c r="F233" s="45"/>
      <c r="G233" s="45"/>
      <c r="H233" s="45"/>
      <c r="I233" s="45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>
      <c r="A234" s="45"/>
      <c r="B234" s="45"/>
      <c r="C234" s="45"/>
      <c r="D234" s="45"/>
      <c r="E234" s="45"/>
      <c r="F234" s="45"/>
      <c r="G234" s="45"/>
      <c r="H234" s="45"/>
      <c r="I234" s="45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>
      <c r="A235" s="45"/>
      <c r="B235" s="45"/>
      <c r="C235" s="45"/>
      <c r="D235" s="45"/>
      <c r="E235" s="45"/>
      <c r="F235" s="45"/>
      <c r="G235" s="45"/>
      <c r="H235" s="45"/>
      <c r="I235" s="45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>
      <c r="A236" s="45"/>
      <c r="B236" s="45"/>
      <c r="C236" s="45"/>
      <c r="D236" s="45"/>
      <c r="E236" s="45"/>
      <c r="F236" s="45"/>
      <c r="G236" s="45"/>
      <c r="H236" s="45"/>
      <c r="I236" s="45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>
      <c r="A237" s="45"/>
      <c r="B237" s="45"/>
      <c r="C237" s="45"/>
      <c r="D237" s="45"/>
      <c r="E237" s="45"/>
      <c r="F237" s="45"/>
      <c r="G237" s="45"/>
      <c r="H237" s="45"/>
      <c r="I237" s="45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>
      <c r="A238" s="45"/>
      <c r="B238" s="45"/>
      <c r="C238" s="45"/>
      <c r="D238" s="45"/>
      <c r="E238" s="45"/>
      <c r="F238" s="45"/>
      <c r="G238" s="45"/>
      <c r="H238" s="45"/>
      <c r="I238" s="45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>
      <c r="A239" s="45"/>
      <c r="B239" s="45"/>
      <c r="C239" s="45"/>
      <c r="D239" s="45"/>
      <c r="E239" s="45"/>
      <c r="F239" s="45"/>
      <c r="G239" s="45"/>
      <c r="H239" s="45"/>
      <c r="I239" s="45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>
      <c r="A240" s="45"/>
      <c r="B240" s="45"/>
      <c r="C240" s="45"/>
      <c r="D240" s="45"/>
      <c r="E240" s="45"/>
      <c r="F240" s="45"/>
      <c r="G240" s="45"/>
      <c r="H240" s="45"/>
      <c r="I240" s="45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>
      <c r="A241" s="45"/>
      <c r="B241" s="45"/>
      <c r="C241" s="45"/>
      <c r="D241" s="45"/>
      <c r="E241" s="45"/>
      <c r="F241" s="45"/>
      <c r="G241" s="45"/>
      <c r="H241" s="45"/>
      <c r="I241" s="45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>
      <c r="A242" s="45"/>
      <c r="B242" s="45"/>
      <c r="C242" s="45"/>
      <c r="D242" s="45"/>
      <c r="E242" s="45"/>
      <c r="F242" s="45"/>
      <c r="G242" s="45"/>
      <c r="H242" s="45"/>
      <c r="I242" s="45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>
      <c r="A243" s="45"/>
      <c r="B243" s="45"/>
      <c r="C243" s="45"/>
      <c r="D243" s="45"/>
      <c r="E243" s="45"/>
      <c r="F243" s="45"/>
      <c r="G243" s="45"/>
      <c r="H243" s="45"/>
      <c r="I243" s="45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>
      <c r="A244" s="45"/>
      <c r="B244" s="45"/>
      <c r="C244" s="45"/>
      <c r="D244" s="45"/>
      <c r="E244" s="45"/>
      <c r="F244" s="45"/>
      <c r="G244" s="45"/>
      <c r="H244" s="45"/>
      <c r="I244" s="45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>
      <c r="A245" s="45"/>
      <c r="B245" s="45"/>
      <c r="C245" s="45"/>
      <c r="D245" s="45"/>
      <c r="E245" s="45"/>
      <c r="F245" s="45"/>
      <c r="G245" s="45"/>
      <c r="H245" s="45"/>
      <c r="I245" s="45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>
      <c r="A246" s="45"/>
      <c r="B246" s="45"/>
      <c r="C246" s="45"/>
      <c r="D246" s="45"/>
      <c r="E246" s="45"/>
      <c r="F246" s="45"/>
      <c r="G246" s="45"/>
      <c r="H246" s="45"/>
      <c r="I246" s="45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>
      <c r="A247" s="45"/>
      <c r="B247" s="45"/>
      <c r="C247" s="45"/>
      <c r="D247" s="45"/>
      <c r="E247" s="45"/>
      <c r="F247" s="45"/>
      <c r="G247" s="45"/>
      <c r="H247" s="45"/>
      <c r="I247" s="45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>
      <c r="A248" s="45"/>
      <c r="B248" s="45"/>
      <c r="C248" s="45"/>
      <c r="D248" s="45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>
      <c r="A249" s="45"/>
      <c r="B249" s="45"/>
      <c r="C249" s="45"/>
      <c r="D249" s="45"/>
      <c r="E249" s="45"/>
      <c r="F249" s="45"/>
      <c r="G249" s="45"/>
      <c r="H249" s="45"/>
      <c r="I249" s="45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>
      <c r="A250" s="45"/>
      <c r="B250" s="45"/>
      <c r="C250" s="45"/>
      <c r="D250" s="45"/>
      <c r="E250" s="45"/>
      <c r="F250" s="45"/>
      <c r="G250" s="45"/>
      <c r="H250" s="45"/>
      <c r="I250" s="45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>
      <c r="A251" s="45"/>
      <c r="B251" s="45"/>
      <c r="C251" s="45"/>
      <c r="D251" s="45"/>
      <c r="E251" s="45"/>
      <c r="F251" s="45"/>
      <c r="G251" s="45"/>
      <c r="H251" s="45"/>
      <c r="I251" s="45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>
      <c r="A252" s="45"/>
      <c r="B252" s="45"/>
      <c r="C252" s="45"/>
      <c r="D252" s="45"/>
      <c r="E252" s="45"/>
      <c r="F252" s="45"/>
      <c r="G252" s="45"/>
      <c r="H252" s="45"/>
      <c r="I252" s="45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>
      <c r="A253" s="45"/>
      <c r="B253" s="45"/>
      <c r="C253" s="45"/>
      <c r="D253" s="45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>
      <c r="A254" s="45"/>
      <c r="B254" s="45"/>
      <c r="C254" s="45"/>
      <c r="D254" s="45"/>
      <c r="E254" s="45"/>
      <c r="F254" s="45"/>
      <c r="G254" s="45"/>
      <c r="H254" s="45"/>
      <c r="I254" s="45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>
      <c r="A255" s="45"/>
      <c r="B255" s="45"/>
      <c r="C255" s="45"/>
      <c r="D255" s="45"/>
      <c r="E255" s="45"/>
      <c r="F255" s="45"/>
      <c r="G255" s="45"/>
      <c r="H255" s="45"/>
      <c r="I255" s="45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>
      <c r="A256" s="45"/>
      <c r="B256" s="45"/>
      <c r="C256" s="45"/>
      <c r="D256" s="45"/>
      <c r="E256" s="45"/>
      <c r="F256" s="45"/>
      <c r="G256" s="45"/>
      <c r="H256" s="45"/>
      <c r="I256" s="45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>
      <c r="A257" s="45"/>
      <c r="B257" s="45"/>
      <c r="C257" s="45"/>
      <c r="D257" s="45"/>
      <c r="E257" s="45"/>
      <c r="F257" s="45"/>
      <c r="G257" s="45"/>
      <c r="H257" s="45"/>
      <c r="I257" s="45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>
      <c r="A258" s="45"/>
      <c r="B258" s="45"/>
      <c r="C258" s="45"/>
      <c r="D258" s="45"/>
      <c r="E258" s="45"/>
      <c r="F258" s="45"/>
      <c r="G258" s="45"/>
      <c r="H258" s="45"/>
      <c r="I258" s="45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>
      <c r="A259" s="45"/>
      <c r="B259" s="45"/>
      <c r="C259" s="45"/>
      <c r="D259" s="45"/>
      <c r="E259" s="45"/>
      <c r="F259" s="45"/>
      <c r="G259" s="45"/>
      <c r="H259" s="45"/>
      <c r="I259" s="45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>
      <c r="A260" s="45"/>
      <c r="B260" s="45"/>
      <c r="C260" s="45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>
      <c r="A261" s="45"/>
      <c r="B261" s="45"/>
      <c r="C261" s="45"/>
      <c r="D261" s="45"/>
      <c r="E261" s="45"/>
      <c r="F261" s="45"/>
      <c r="G261" s="45"/>
      <c r="H261" s="45"/>
      <c r="I261" s="45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>
      <c r="A262" s="45"/>
      <c r="B262" s="45"/>
      <c r="C262" s="45"/>
      <c r="D262" s="45"/>
      <c r="E262" s="45"/>
      <c r="F262" s="45"/>
      <c r="G262" s="45"/>
      <c r="H262" s="45"/>
      <c r="I262" s="45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>
      <c r="A263" s="45"/>
      <c r="B263" s="45"/>
      <c r="C263" s="45"/>
      <c r="D263" s="45"/>
      <c r="E263" s="45"/>
      <c r="F263" s="45"/>
      <c r="G263" s="45"/>
      <c r="H263" s="45"/>
      <c r="I263" s="45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>
      <c r="A264" s="45"/>
      <c r="B264" s="45"/>
      <c r="C264" s="45"/>
      <c r="D264" s="45"/>
      <c r="E264" s="45"/>
      <c r="F264" s="45"/>
      <c r="G264" s="45"/>
      <c r="H264" s="45"/>
      <c r="I264" s="45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>
      <c r="A265" s="45"/>
      <c r="B265" s="45"/>
      <c r="C265" s="45"/>
      <c r="D265" s="45"/>
      <c r="E265" s="45"/>
      <c r="F265" s="45"/>
      <c r="G265" s="45"/>
      <c r="H265" s="45"/>
      <c r="I265" s="45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>
      <c r="A266" s="45"/>
      <c r="B266" s="45"/>
      <c r="C266" s="45"/>
      <c r="D266" s="45"/>
      <c r="E266" s="45"/>
      <c r="F266" s="45"/>
      <c r="G266" s="45"/>
      <c r="H266" s="45"/>
      <c r="I266" s="45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>
      <c r="A267" s="45"/>
      <c r="B267" s="45"/>
      <c r="C267" s="45"/>
      <c r="D267" s="45"/>
      <c r="E267" s="45"/>
      <c r="F267" s="45"/>
      <c r="G267" s="45"/>
      <c r="H267" s="45"/>
      <c r="I267" s="45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>
      <c r="A268" s="45"/>
      <c r="B268" s="45"/>
      <c r="C268" s="45"/>
      <c r="D268" s="45"/>
      <c r="E268" s="45"/>
      <c r="F268" s="45"/>
      <c r="G268" s="45"/>
      <c r="H268" s="45"/>
      <c r="I268" s="45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>
      <c r="A269" s="45"/>
      <c r="B269" s="45"/>
      <c r="C269" s="45"/>
      <c r="D269" s="45"/>
      <c r="E269" s="45"/>
      <c r="F269" s="45"/>
      <c r="G269" s="45"/>
      <c r="H269" s="45"/>
      <c r="I269" s="45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>
      <c r="A270" s="45"/>
      <c r="B270" s="45"/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>
      <c r="A271" s="45"/>
      <c r="B271" s="45"/>
      <c r="C271" s="45"/>
      <c r="D271" s="45"/>
      <c r="E271" s="45"/>
      <c r="F271" s="45"/>
      <c r="G271" s="45"/>
      <c r="H271" s="45"/>
      <c r="I271" s="45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>
      <c r="A272" s="45"/>
      <c r="B272" s="45"/>
      <c r="C272" s="45"/>
      <c r="D272" s="45"/>
      <c r="E272" s="45"/>
      <c r="F272" s="45"/>
      <c r="G272" s="45"/>
      <c r="H272" s="45"/>
      <c r="I272" s="45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>
      <c r="A273" s="45"/>
      <c r="B273" s="45"/>
      <c r="C273" s="45"/>
      <c r="D273" s="45"/>
      <c r="E273" s="45"/>
      <c r="F273" s="45"/>
      <c r="G273" s="45"/>
      <c r="H273" s="45"/>
      <c r="I273" s="45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>
      <c r="A274" s="45"/>
      <c r="B274" s="45"/>
      <c r="C274" s="45"/>
      <c r="D274" s="45"/>
      <c r="E274" s="45"/>
      <c r="F274" s="45"/>
      <c r="G274" s="45"/>
      <c r="H274" s="45"/>
      <c r="I274" s="45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>
      <c r="A275" s="45"/>
      <c r="B275" s="45"/>
      <c r="C275" s="45"/>
      <c r="D275" s="45"/>
      <c r="E275" s="45"/>
      <c r="F275" s="45"/>
      <c r="G275" s="45"/>
      <c r="H275" s="45"/>
      <c r="I275" s="45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>
      <c r="A276" s="45"/>
      <c r="B276" s="45"/>
      <c r="C276" s="45"/>
      <c r="D276" s="45"/>
      <c r="E276" s="45"/>
      <c r="F276" s="45"/>
      <c r="G276" s="45"/>
      <c r="H276" s="45"/>
      <c r="I276" s="45"/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>
      <c r="A277" s="45"/>
      <c r="B277" s="45"/>
      <c r="C277" s="45"/>
      <c r="D277" s="45"/>
      <c r="E277" s="45"/>
      <c r="F277" s="45"/>
      <c r="G277" s="45"/>
      <c r="H277" s="45"/>
      <c r="I277" s="45"/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>
      <c r="A278" s="45"/>
      <c r="B278" s="45"/>
      <c r="C278" s="45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>
      <c r="A279" s="45"/>
      <c r="B279" s="45"/>
      <c r="C279" s="45"/>
      <c r="D279" s="45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>
      <c r="A280" s="45"/>
      <c r="B280" s="45"/>
      <c r="C280" s="45"/>
      <c r="D280" s="45"/>
      <c r="E280" s="45"/>
      <c r="F280" s="45"/>
      <c r="G280" s="45"/>
      <c r="H280" s="45"/>
      <c r="I280" s="45"/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>
      <c r="A281" s="45"/>
      <c r="B281" s="45"/>
      <c r="C281" s="45"/>
      <c r="D281" s="45"/>
      <c r="E281" s="45"/>
      <c r="F281" s="45"/>
      <c r="G281" s="45"/>
      <c r="H281" s="45"/>
      <c r="I281" s="45"/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>
      <c r="A282" s="45"/>
      <c r="B282" s="45"/>
      <c r="C282" s="45"/>
      <c r="D282" s="45"/>
      <c r="E282" s="45"/>
      <c r="F282" s="45"/>
      <c r="G282" s="45"/>
      <c r="H282" s="45"/>
      <c r="I282" s="45"/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>
      <c r="A283" s="45"/>
      <c r="B283" s="45"/>
      <c r="C283" s="45"/>
      <c r="D283" s="45"/>
      <c r="E283" s="45"/>
      <c r="F283" s="45"/>
      <c r="G283" s="45"/>
      <c r="H283" s="45"/>
      <c r="I283" s="45"/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>
      <c r="A284" s="45"/>
      <c r="B284" s="45"/>
      <c r="C284" s="45"/>
      <c r="D284" s="45"/>
      <c r="E284" s="45"/>
      <c r="F284" s="45"/>
      <c r="G284" s="45"/>
      <c r="H284" s="45"/>
      <c r="I284" s="45"/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>
      <c r="A285" s="45"/>
      <c r="B285" s="45"/>
      <c r="C285" s="45"/>
      <c r="D285" s="45"/>
      <c r="E285" s="45"/>
      <c r="F285" s="45"/>
      <c r="G285" s="45"/>
      <c r="H285" s="45"/>
      <c r="I285" s="45"/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>
      <c r="A286" s="45"/>
      <c r="B286" s="45"/>
      <c r="C286" s="45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>
      <c r="A287" s="45"/>
      <c r="B287" s="45"/>
      <c r="C287" s="45"/>
      <c r="D287" s="45"/>
      <c r="E287" s="45"/>
      <c r="F287" s="45"/>
      <c r="G287" s="45"/>
      <c r="H287" s="45"/>
      <c r="I287" s="45"/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>
      <c r="A288" s="45"/>
      <c r="B288" s="45"/>
      <c r="C288" s="45"/>
      <c r="D288" s="45"/>
      <c r="E288" s="45"/>
      <c r="F288" s="45"/>
      <c r="G288" s="45"/>
      <c r="H288" s="45"/>
      <c r="I288" s="45"/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>
      <c r="A289" s="45"/>
      <c r="B289" s="45"/>
      <c r="C289" s="45"/>
      <c r="D289" s="45"/>
      <c r="E289" s="45"/>
      <c r="F289" s="45"/>
      <c r="G289" s="45"/>
      <c r="H289" s="45"/>
      <c r="I289" s="45"/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>
      <c r="A290" s="45"/>
      <c r="B290" s="45"/>
      <c r="C290" s="45"/>
      <c r="D290" s="45"/>
      <c r="E290" s="45"/>
      <c r="F290" s="45"/>
      <c r="G290" s="45"/>
      <c r="H290" s="45"/>
      <c r="I290" s="45"/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>
      <c r="A291" s="45"/>
      <c r="B291" s="45"/>
      <c r="C291" s="45"/>
      <c r="D291" s="45"/>
      <c r="E291" s="45"/>
      <c r="F291" s="45"/>
      <c r="G291" s="45"/>
      <c r="H291" s="45"/>
      <c r="I291" s="45"/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>
      <c r="A292" s="45"/>
      <c r="B292" s="45"/>
      <c r="C292" s="45"/>
      <c r="D292" s="45"/>
      <c r="E292" s="45"/>
      <c r="F292" s="45"/>
      <c r="G292" s="45"/>
      <c r="H292" s="45"/>
      <c r="I292" s="45"/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>
      <c r="A293" s="45"/>
      <c r="B293" s="45"/>
      <c r="C293" s="45"/>
      <c r="D293" s="45"/>
      <c r="E293" s="45"/>
      <c r="F293" s="45"/>
      <c r="G293" s="45"/>
      <c r="H293" s="45"/>
      <c r="I293" s="45"/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>
      <c r="A294" s="45"/>
      <c r="B294" s="45"/>
      <c r="C294" s="45"/>
      <c r="D294" s="45"/>
      <c r="E294" s="45"/>
      <c r="F294" s="45"/>
      <c r="G294" s="45"/>
      <c r="H294" s="45"/>
      <c r="I294" s="45"/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>
      <c r="A295" s="45"/>
      <c r="B295" s="45"/>
      <c r="C295" s="45"/>
      <c r="D295" s="45"/>
      <c r="E295" s="45"/>
      <c r="F295" s="45"/>
      <c r="G295" s="45"/>
      <c r="H295" s="45"/>
      <c r="I295" s="45"/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>
      <c r="A296" s="45"/>
      <c r="B296" s="45"/>
      <c r="C296" s="45"/>
      <c r="D296" s="45"/>
      <c r="E296" s="45"/>
      <c r="F296" s="45"/>
      <c r="G296" s="45"/>
      <c r="H296" s="45"/>
      <c r="I296" s="45"/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>
      <c r="A297" s="45"/>
      <c r="B297" s="45"/>
      <c r="C297" s="45"/>
      <c r="D297" s="45"/>
      <c r="E297" s="45"/>
      <c r="F297" s="45"/>
      <c r="G297" s="45"/>
      <c r="H297" s="45"/>
      <c r="I297" s="45"/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>
      <c r="A298" s="45"/>
      <c r="B298" s="45"/>
      <c r="C298" s="45"/>
      <c r="D298" s="45"/>
      <c r="E298" s="45"/>
      <c r="F298" s="45"/>
      <c r="G298" s="45"/>
      <c r="H298" s="45"/>
      <c r="I298" s="45"/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>
      <c r="A299" s="45"/>
      <c r="B299" s="45"/>
      <c r="C299" s="45"/>
      <c r="D299" s="45"/>
      <c r="E299" s="45"/>
      <c r="F299" s="45"/>
      <c r="G299" s="45"/>
      <c r="H299" s="45"/>
      <c r="I299" s="45"/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>
      <c r="A300" s="45"/>
      <c r="B300" s="45"/>
      <c r="C300" s="45"/>
      <c r="D300" s="45"/>
      <c r="E300" s="45"/>
      <c r="F300" s="45"/>
      <c r="G300" s="45"/>
      <c r="H300" s="45"/>
      <c r="I300" s="45"/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>
      <c r="A301" s="45"/>
      <c r="B301" s="45"/>
      <c r="C301" s="45"/>
      <c r="D301" s="45"/>
      <c r="E301" s="45"/>
      <c r="F301" s="45"/>
      <c r="G301" s="45"/>
      <c r="H301" s="45"/>
      <c r="I301" s="45"/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>
      <c r="A302" s="45"/>
      <c r="B302" s="45"/>
      <c r="C302" s="45"/>
      <c r="D302" s="45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>
      <c r="A303" s="45"/>
      <c r="B303" s="45"/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>
      <c r="A304" s="45"/>
      <c r="B304" s="45"/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>
      <c r="A305" s="45"/>
      <c r="B305" s="45"/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>
      <c r="A306" s="45"/>
      <c r="B306" s="45"/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>
      <c r="A307" s="45"/>
      <c r="B307" s="45"/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>
      <c r="A308" s="45"/>
      <c r="B308" s="45"/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>
      <c r="A309" s="45"/>
      <c r="B309" s="45"/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>
      <c r="A310" s="45"/>
      <c r="B310" s="45"/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>
      <c r="A311" s="45"/>
      <c r="B311" s="45"/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>
      <c r="A312" s="45"/>
      <c r="B312" s="45"/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>
      <c r="A313" s="45"/>
      <c r="B313" s="45"/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>
      <c r="A314" s="45"/>
      <c r="B314" s="45"/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>
      <c r="A315" s="45"/>
      <c r="B315" s="45"/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>
      <c r="A316" s="45"/>
      <c r="B316" s="45"/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>
      <c r="A317" s="45"/>
      <c r="B317" s="45"/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>
      <c r="A318" s="45"/>
      <c r="B318" s="45"/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>
      <c r="A319" s="45"/>
      <c r="B319" s="45"/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>
      <c r="A320" s="45"/>
      <c r="B320" s="45"/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>
      <c r="A321" s="45"/>
      <c r="B321" s="45"/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>
      <c r="A322" s="45"/>
      <c r="B322" s="45"/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>
      <c r="A323" s="45"/>
      <c r="B323" s="45"/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>
      <c r="A324" s="45"/>
      <c r="B324" s="45"/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>
      <c r="A325" s="45"/>
      <c r="B325" s="45"/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>
      <c r="A326" s="45"/>
      <c r="B326" s="45"/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>
      <c r="A327" s="45"/>
      <c r="B327" s="45"/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>
      <c r="A328" s="45"/>
      <c r="B328" s="45"/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>
      <c r="A329" s="45"/>
      <c r="B329" s="45"/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>
      <c r="A330" s="45"/>
      <c r="B330" s="45"/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>
      <c r="A331" s="45"/>
      <c r="B331" s="45"/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>
      <c r="A332" s="45"/>
      <c r="B332" s="45"/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>
      <c r="A333" s="45"/>
      <c r="B333" s="45"/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>
      <c r="A334" s="45"/>
      <c r="B334" s="45"/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>
      <c r="A335" s="45"/>
      <c r="B335" s="45"/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>
      <c r="A336" s="45"/>
      <c r="B336" s="45"/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>
      <c r="A337" s="45"/>
      <c r="B337" s="45"/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>
      <c r="A338" s="45"/>
      <c r="B338" s="45"/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>
      <c r="A339" s="45"/>
      <c r="B339" s="45"/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>
      <c r="A340" s="45"/>
      <c r="B340" s="45"/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>
      <c r="A341" s="45"/>
      <c r="B341" s="45"/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>
      <c r="A342" s="45"/>
      <c r="B342" s="45"/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>
      <c r="A343" s="45"/>
      <c r="B343" s="45"/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>
      <c r="A344" s="45"/>
      <c r="B344" s="45"/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>
      <c r="A345" s="45"/>
      <c r="B345" s="45"/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>
      <c r="A346" s="45"/>
      <c r="B346" s="45"/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>
      <c r="A347" s="45"/>
      <c r="B347" s="45"/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>
      <c r="A348" s="45"/>
      <c r="B348" s="45"/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>
      <c r="A349" s="45"/>
      <c r="B349" s="45"/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>
      <c r="A350" s="45"/>
      <c r="B350" s="45"/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>
      <c r="A351" s="45"/>
      <c r="B351" s="45"/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>
      <c r="A352" s="45"/>
      <c r="B352" s="45"/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>
      <c r="A353" s="45"/>
      <c r="B353" s="45"/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>
      <c r="A354" s="45"/>
      <c r="B354" s="45"/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>
      <c r="A355" s="45"/>
      <c r="B355" s="45"/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>
      <c r="A356" s="45"/>
      <c r="B356" s="45"/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>
      <c r="A357" s="45"/>
      <c r="B357" s="45"/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>
      <c r="A358" s="45"/>
      <c r="B358" s="45"/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>
      <c r="A359" s="45"/>
      <c r="B359" s="45"/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>
      <c r="A360" s="45"/>
      <c r="B360" s="45"/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>
      <c r="A361" s="45"/>
      <c r="B361" s="45"/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>
      <c r="A362" s="45"/>
      <c r="B362" s="45"/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>
      <c r="A363" s="45"/>
      <c r="B363" s="45"/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>
      <c r="A364" s="45"/>
      <c r="B364" s="45"/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>
      <c r="A365" s="45"/>
      <c r="B365" s="45"/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>
      <c r="A366" s="45"/>
      <c r="B366" s="45"/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>
      <c r="A367" s="45"/>
      <c r="B367" s="45"/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>
      <c r="A368" s="45"/>
      <c r="B368" s="45"/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>
      <c r="A369" s="45"/>
      <c r="B369" s="45"/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>
      <c r="A370" s="45"/>
      <c r="B370" s="45"/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>
      <c r="A371" s="45"/>
      <c r="B371" s="45"/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>
      <c r="A372" s="45"/>
      <c r="B372" s="45"/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>
      <c r="A373" s="45"/>
      <c r="B373" s="45"/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>
      <c r="A374" s="45"/>
      <c r="B374" s="45"/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>
      <c r="A375" s="45"/>
      <c r="B375" s="45"/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>
      <c r="A376" s="45"/>
      <c r="B376" s="45"/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>
      <c r="A377" s="45"/>
      <c r="B377" s="45"/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>
      <c r="A378" s="45"/>
      <c r="B378" s="45"/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>
      <c r="A379" s="45"/>
      <c r="B379" s="45"/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>
      <c r="A380" s="45"/>
      <c r="B380" s="45"/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>
      <c r="A381" s="45"/>
      <c r="B381" s="45"/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>
      <c r="A382" s="45"/>
      <c r="B382" s="45"/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>
      <c r="A383" s="45"/>
      <c r="B383" s="45"/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>
      <c r="A384" s="45"/>
      <c r="B384" s="45"/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>
      <c r="A385" s="45"/>
      <c r="B385" s="45"/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>
      <c r="A386" s="45"/>
      <c r="B386" s="45"/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>
      <c r="A387" s="45"/>
      <c r="B387" s="45"/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>
      <c r="A388" s="45"/>
      <c r="B388" s="45"/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>
      <c r="A389" s="45"/>
      <c r="B389" s="45"/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>
      <c r="A390" s="45"/>
      <c r="B390" s="45"/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>
      <c r="A391" s="45"/>
      <c r="B391" s="45"/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>
      <c r="A392" s="45"/>
      <c r="B392" s="45"/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>
      <c r="A393" s="45"/>
      <c r="B393" s="45"/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>
      <c r="A394" s="45"/>
      <c r="B394" s="45"/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>
      <c r="A395" s="45"/>
      <c r="B395" s="45"/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>
      <c r="A396" s="45"/>
      <c r="B396" s="45"/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>
      <c r="A397" s="45"/>
      <c r="B397" s="45"/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>
      <c r="A398" s="45"/>
      <c r="B398" s="45"/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>
      <c r="A399" s="45"/>
      <c r="B399" s="45"/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>
      <c r="A400" s="45"/>
      <c r="B400" s="45"/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>
      <c r="A401" s="45"/>
      <c r="B401" s="45"/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>
      <c r="A402" s="45"/>
      <c r="B402" s="45"/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>
      <c r="A403" s="45"/>
      <c r="B403" s="45"/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>
      <c r="A404" s="45"/>
      <c r="B404" s="45"/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>
      <c r="A405" s="45"/>
      <c r="B405" s="45"/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>
      <c r="A406" s="45"/>
      <c r="B406" s="45"/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>
      <c r="A407" s="45"/>
      <c r="B407" s="45"/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>
      <c r="A408" s="45"/>
      <c r="B408" s="45"/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>
      <c r="A409" s="45"/>
      <c r="B409" s="45"/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>
      <c r="A410" s="45"/>
      <c r="B410" s="45"/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>
      <c r="A411" s="45"/>
      <c r="B411" s="45"/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>
      <c r="A412" s="45"/>
      <c r="B412" s="45"/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>
      <c r="A413" s="45"/>
      <c r="B413" s="45"/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>
      <c r="A414" s="45"/>
      <c r="B414" s="45"/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>
      <c r="A415" s="45"/>
      <c r="B415" s="45"/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>
      <c r="A416" s="45"/>
      <c r="B416" s="45"/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>
      <c r="A417" s="45"/>
      <c r="B417" s="45"/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>
      <c r="A418" s="45"/>
      <c r="B418" s="45"/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>
      <c r="A419" s="45"/>
      <c r="B419" s="45"/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>
      <c r="A420" s="45"/>
      <c r="B420" s="45"/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>
      <c r="A421" s="45"/>
      <c r="B421" s="45"/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>
      <c r="A422" s="45"/>
      <c r="B422" s="45"/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>
      <c r="A423" s="45"/>
      <c r="B423" s="45"/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>
      <c r="A424" s="45"/>
      <c r="B424" s="45"/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>
      <c r="A425" s="45"/>
      <c r="B425" s="45"/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>
      <c r="A426" s="45"/>
      <c r="B426" s="45"/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>
      <c r="A427" s="45"/>
      <c r="B427" s="45"/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>
      <c r="A428" s="45"/>
      <c r="B428" s="45"/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>
      <c r="A429" s="45"/>
      <c r="B429" s="45"/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>
      <c r="A430" s="45"/>
      <c r="B430" s="45"/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>
      <c r="A431" s="45"/>
      <c r="B431" s="45"/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>
      <c r="A432" s="45"/>
      <c r="B432" s="45"/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>
      <c r="A433" s="45"/>
      <c r="B433" s="45"/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>
      <c r="A434" s="45"/>
      <c r="B434" s="45"/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>
      <c r="A435" s="45"/>
      <c r="B435" s="45"/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>
      <c r="A436" s="45"/>
      <c r="B436" s="45"/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>
      <c r="A437" s="45"/>
      <c r="B437" s="45"/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>
      <c r="A438" s="45"/>
      <c r="B438" s="45"/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>
      <c r="A439" s="45"/>
      <c r="B439" s="45"/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>
      <c r="A440" s="45"/>
      <c r="B440" s="45"/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>
      <c r="A441" s="45"/>
      <c r="B441" s="45"/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>
      <c r="A442" s="45"/>
      <c r="B442" s="45"/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>
      <c r="A443" s="45"/>
      <c r="B443" s="45"/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>
      <c r="A444" s="45"/>
      <c r="B444" s="45"/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>
      <c r="A445" s="45"/>
      <c r="B445" s="45"/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>
      <c r="A446" s="45"/>
      <c r="B446" s="45"/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>
      <c r="A447" s="45"/>
      <c r="B447" s="45"/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>
      <c r="A448" s="45"/>
      <c r="B448" s="45"/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>
      <c r="A449" s="45"/>
      <c r="B449" s="45"/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>
      <c r="A450" s="45"/>
      <c r="B450" s="45"/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>
      <c r="A451" s="45"/>
      <c r="B451" s="45"/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>
      <c r="A452" s="45"/>
      <c r="B452" s="45"/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>
      <c r="A453" s="45"/>
      <c r="B453" s="45"/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>
      <c r="A454" s="45"/>
      <c r="B454" s="45"/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>
      <c r="A455" s="45"/>
      <c r="B455" s="45"/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>
      <c r="A456" s="45"/>
      <c r="B456" s="45"/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>
      <c r="A457" s="45"/>
      <c r="B457" s="45"/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>
      <c r="A458" s="45"/>
      <c r="B458" s="45"/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>
      <c r="A459" s="45"/>
      <c r="B459" s="45"/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>
      <c r="A460" s="45"/>
      <c r="B460" s="45"/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>
      <c r="A461" s="45"/>
      <c r="B461" s="45"/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>
      <c r="A462" s="45"/>
      <c r="B462" s="45"/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>
      <c r="A463" s="45"/>
      <c r="B463" s="45"/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>
      <c r="A464" s="45"/>
      <c r="B464" s="45"/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>
      <c r="A465" s="45"/>
      <c r="B465" s="45"/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>
      <c r="A466" s="45"/>
      <c r="B466" s="45"/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>
      <c r="A467" s="45"/>
      <c r="B467" s="45"/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>
      <c r="A468" s="45"/>
      <c r="B468" s="45"/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>
      <c r="A469" s="45"/>
      <c r="B469" s="45"/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>
      <c r="A470" s="45"/>
      <c r="B470" s="45"/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>
      <c r="A471" s="45"/>
      <c r="B471" s="45"/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>
      <c r="A472" s="45"/>
      <c r="B472" s="45"/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>
      <c r="A473" s="45"/>
      <c r="B473" s="45"/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>
      <c r="A474" s="45"/>
      <c r="B474" s="45"/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>
      <c r="A475" s="45"/>
      <c r="B475" s="45"/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>
      <c r="A476" s="45"/>
      <c r="B476" s="45"/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>
      <c r="A477" s="45"/>
      <c r="B477" s="45"/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>
      <c r="A478" s="45"/>
      <c r="B478" s="45"/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>
      <c r="A479" s="45"/>
      <c r="B479" s="45"/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>
      <c r="A480" s="45"/>
      <c r="B480" s="45"/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>
      <c r="A481" s="45"/>
      <c r="B481" s="45"/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>
      <c r="A482" s="45"/>
      <c r="B482" s="45"/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>
      <c r="A483" s="45"/>
      <c r="B483" s="45"/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>
      <c r="A484" s="45"/>
      <c r="B484" s="45"/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>
      <c r="A485" s="45"/>
      <c r="B485" s="45"/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>
      <c r="A486" s="45"/>
      <c r="B486" s="45"/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>
      <c r="A487" s="45"/>
      <c r="B487" s="45"/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>
      <c r="A488" s="45"/>
      <c r="B488" s="45"/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>
      <c r="A489" s="45"/>
      <c r="B489" s="45"/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>
      <c r="A490" s="45"/>
      <c r="B490" s="45"/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>
      <c r="A491" s="45"/>
      <c r="B491" s="45"/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>
      <c r="A492" s="45"/>
      <c r="B492" s="45"/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>
      <c r="A493" s="45"/>
      <c r="B493" s="45"/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>
      <c r="A494" s="45"/>
      <c r="B494" s="45"/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>
      <c r="A495" s="45"/>
      <c r="B495" s="45"/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>
      <c r="A496" s="45"/>
      <c r="B496" s="45"/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>
      <c r="A497" s="45"/>
      <c r="B497" s="45"/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>
      <c r="A498" s="45"/>
      <c r="B498" s="45"/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>
      <c r="A499" s="45"/>
      <c r="B499" s="45"/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>
      <c r="A500" s="45"/>
      <c r="B500" s="45"/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>
      <c r="A501" s="45"/>
      <c r="B501" s="45"/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>
      <c r="A502" s="45"/>
      <c r="B502" s="45"/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>
      <c r="A503" s="45"/>
      <c r="B503" s="45"/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>
      <c r="A504" s="45"/>
      <c r="B504" s="45"/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>
      <c r="A505" s="45"/>
      <c r="B505" s="45"/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>
      <c r="A506" s="45"/>
      <c r="B506" s="45"/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>
      <c r="A507" s="45"/>
      <c r="B507" s="45"/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>
      <c r="A508" s="45"/>
      <c r="B508" s="45"/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>
      <c r="A509" s="45"/>
      <c r="B509" s="45"/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>
      <c r="A510" s="45"/>
      <c r="B510" s="45"/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>
      <c r="A511" s="45"/>
      <c r="B511" s="45"/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>
      <c r="A512" s="45"/>
      <c r="B512" s="45"/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>
      <c r="A513" s="45"/>
      <c r="B513" s="45"/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>
      <c r="A514" s="45"/>
      <c r="B514" s="45"/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>
      <c r="A515" s="45"/>
      <c r="B515" s="45"/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>
      <c r="A516" s="45"/>
      <c r="B516" s="45"/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>
      <c r="A517" s="45"/>
      <c r="B517" s="45"/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>
      <c r="A518" s="45"/>
      <c r="B518" s="45"/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>
      <c r="A519" s="45"/>
      <c r="B519" s="45"/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>
      <c r="A520" s="45"/>
      <c r="B520" s="45"/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>
      <c r="A521" s="45"/>
      <c r="B521" s="45"/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>
      <c r="A522" s="45"/>
      <c r="B522" s="45"/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>
      <c r="A523" s="45"/>
      <c r="B523" s="45"/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>
      <c r="A524" s="45"/>
      <c r="B524" s="45"/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>
      <c r="A525" s="45"/>
      <c r="B525" s="45"/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>
      <c r="A526" s="45"/>
      <c r="B526" s="45"/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>
      <c r="A527" s="45"/>
      <c r="B527" s="45"/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>
      <c r="A528" s="45"/>
      <c r="B528" s="45"/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>
      <c r="A529" s="45"/>
      <c r="B529" s="45"/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>
      <c r="A530" s="45"/>
      <c r="B530" s="45"/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>
      <c r="A531" s="45"/>
      <c r="B531" s="45"/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>
      <c r="A532" s="45"/>
      <c r="B532" s="45"/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>
      <c r="A533" s="45"/>
      <c r="B533" s="45"/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>
      <c r="A534" s="45"/>
      <c r="B534" s="45"/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>
      <c r="A535" s="45"/>
      <c r="B535" s="45"/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>
      <c r="A536" s="45"/>
      <c r="B536" s="45"/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>
      <c r="A537" s="45"/>
      <c r="B537" s="45"/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>
      <c r="A538" s="45"/>
      <c r="B538" s="45"/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>
      <c r="A539" s="45"/>
      <c r="B539" s="45"/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>
      <c r="A540" s="45"/>
      <c r="B540" s="45"/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>
      <c r="A541" s="45"/>
      <c r="B541" s="45"/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>
      <c r="A542" s="45"/>
      <c r="B542" s="45"/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>
      <c r="A543" s="45"/>
      <c r="B543" s="45"/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>
      <c r="A544" s="45"/>
      <c r="B544" s="45"/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>
      <c r="A545" s="45"/>
      <c r="B545" s="45"/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>
      <c r="A546" s="45"/>
      <c r="B546" s="45"/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>
      <c r="A547" s="45"/>
      <c r="B547" s="45"/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>
      <c r="A548" s="45"/>
      <c r="B548" s="45"/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>
      <c r="A549" s="45"/>
      <c r="B549" s="45"/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>
      <c r="A550" s="45"/>
      <c r="B550" s="45"/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>
      <c r="A551" s="45"/>
      <c r="B551" s="45"/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>
      <c r="A552" s="45"/>
      <c r="B552" s="45"/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>
      <c r="A553" s="45"/>
      <c r="B553" s="45"/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>
      <c r="A554" s="45"/>
      <c r="B554" s="45"/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>
      <c r="A555" s="45"/>
      <c r="B555" s="45"/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>
      <c r="A556" s="45"/>
      <c r="B556" s="45"/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>
      <c r="A557" s="45"/>
      <c r="B557" s="45"/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>
      <c r="A558" s="45"/>
      <c r="B558" s="45"/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>
      <c r="A559" s="45"/>
      <c r="B559" s="45"/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>
      <c r="A560" s="45"/>
      <c r="B560" s="45"/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>
      <c r="A561" s="45"/>
      <c r="B561" s="45"/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>
      <c r="A562" s="45"/>
      <c r="B562" s="45"/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>
      <c r="A563" s="45"/>
      <c r="B563" s="45"/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>
      <c r="A564" s="45"/>
      <c r="B564" s="45"/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>
      <c r="A565" s="45"/>
      <c r="B565" s="45"/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>
      <c r="A566" s="45"/>
      <c r="B566" s="45"/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>
      <c r="A567" s="45"/>
      <c r="B567" s="45"/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>
      <c r="A568" s="45"/>
      <c r="B568" s="45"/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>
      <c r="A569" s="45"/>
      <c r="B569" s="45"/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>
      <c r="A570" s="45"/>
      <c r="B570" s="45"/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>
      <c r="A571" s="45"/>
      <c r="B571" s="45"/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>
      <c r="A572" s="45"/>
      <c r="B572" s="45"/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>
      <c r="A573" s="45"/>
      <c r="B573" s="45"/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>
      <c r="A574" s="45"/>
      <c r="B574" s="45"/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>
      <c r="A575" s="45"/>
      <c r="B575" s="45"/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>
      <c r="A576" s="45"/>
      <c r="B576" s="45"/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>
      <c r="A577" s="45"/>
      <c r="B577" s="45"/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>
      <c r="A578" s="45"/>
      <c r="B578" s="45"/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>
      <c r="A579" s="45"/>
      <c r="B579" s="45"/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>
      <c r="A580" s="45"/>
      <c r="B580" s="45"/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>
      <c r="A581" s="45"/>
      <c r="B581" s="45"/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>
      <c r="A582" s="45"/>
      <c r="B582" s="45"/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>
      <c r="A583" s="45"/>
      <c r="B583" s="45"/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>
      <c r="A584" s="45"/>
      <c r="B584" s="45"/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>
      <c r="A585" s="45"/>
      <c r="B585" s="45"/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>
      <c r="A586" s="45"/>
      <c r="B586" s="45"/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>
      <c r="A587" s="45"/>
      <c r="B587" s="45"/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>
      <c r="A588" s="45"/>
      <c r="B588" s="45"/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>
      <c r="A589" s="45"/>
      <c r="B589" s="45"/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>
      <c r="A590" s="45"/>
      <c r="B590" s="45"/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>
      <c r="A591" s="45"/>
      <c r="B591" s="45"/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>
      <c r="A592" s="45"/>
      <c r="B592" s="45"/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>
      <c r="A593" s="45"/>
      <c r="B593" s="45"/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>
      <c r="A594" s="45"/>
      <c r="B594" s="45"/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>
      <c r="A595" s="45"/>
      <c r="B595" s="45"/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>
      <c r="A596" s="45"/>
      <c r="B596" s="45"/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>
      <c r="A597" s="45"/>
      <c r="B597" s="45"/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>
      <c r="A598" s="45"/>
      <c r="B598" s="45"/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>
      <c r="A599" s="45"/>
      <c r="B599" s="45"/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>
      <c r="A600" s="45"/>
      <c r="B600" s="45"/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>
      <c r="A601" s="45"/>
      <c r="B601" s="45"/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>
      <c r="A602" s="45"/>
      <c r="B602" s="45"/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>
      <c r="A603" s="45"/>
      <c r="B603" s="45"/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>
      <c r="A604" s="45"/>
      <c r="B604" s="45"/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>
      <c r="A605" s="45"/>
      <c r="B605" s="45"/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>
      <c r="A606" s="45"/>
      <c r="B606" s="45"/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>
      <c r="A607" s="45"/>
      <c r="B607" s="45"/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>
      <c r="A608" s="45"/>
      <c r="B608" s="45"/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>
      <c r="A609" s="45"/>
      <c r="B609" s="45"/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>
      <c r="A610" s="45"/>
      <c r="B610" s="45"/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>
      <c r="A611" s="45"/>
      <c r="B611" s="45"/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>
      <c r="A612" s="45"/>
      <c r="B612" s="45"/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>
      <c r="A613" s="45"/>
      <c r="B613" s="45"/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>
      <c r="A614" s="45"/>
      <c r="B614" s="45"/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>
      <c r="A615" s="45"/>
      <c r="B615" s="45"/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>
      <c r="A616" s="45"/>
      <c r="B616" s="45"/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>
      <c r="A617" s="45"/>
      <c r="B617" s="45"/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>
      <c r="A618" s="45"/>
      <c r="B618" s="45"/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>
      <c r="A619" s="45"/>
      <c r="B619" s="45"/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>
      <c r="A620" s="45"/>
      <c r="B620" s="45"/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>
      <c r="A621" s="45"/>
      <c r="B621" s="45"/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>
      <c r="A622" s="45"/>
      <c r="B622" s="45"/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>
      <c r="A623" s="45"/>
      <c r="B623" s="45"/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>
      <c r="A624" s="45"/>
      <c r="B624" s="45"/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>
      <c r="A625" s="45"/>
      <c r="B625" s="45"/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>
      <c r="A626" s="45"/>
      <c r="B626" s="45"/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>
      <c r="A627" s="45"/>
      <c r="B627" s="45"/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>
      <c r="A628" s="45"/>
      <c r="B628" s="45"/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>
      <c r="A629" s="45"/>
      <c r="B629" s="45"/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>
      <c r="A630" s="45"/>
      <c r="B630" s="45"/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>
      <c r="A631" s="45"/>
      <c r="B631" s="45"/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>
      <c r="A632" s="45"/>
      <c r="B632" s="45"/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>
      <c r="A633" s="45"/>
      <c r="B633" s="45"/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>
      <c r="A634" s="45"/>
      <c r="B634" s="45"/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>
      <c r="A635" s="45"/>
      <c r="B635" s="45"/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>
      <c r="A636" s="45"/>
      <c r="B636" s="45"/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>
      <c r="A637" s="45"/>
      <c r="B637" s="45"/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>
      <c r="A638" s="45"/>
      <c r="B638" s="45"/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>
      <c r="A639" s="45"/>
      <c r="B639" s="45"/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>
      <c r="A640" s="45"/>
      <c r="B640" s="45"/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>
      <c r="A641" s="45"/>
      <c r="B641" s="45"/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>
      <c r="A642" s="45"/>
      <c r="B642" s="45"/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>
      <c r="A643" s="45"/>
      <c r="B643" s="45"/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>
      <c r="A644" s="45"/>
      <c r="B644" s="45"/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>
      <c r="A645" s="45"/>
      <c r="B645" s="45"/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>
      <c r="A646" s="45"/>
      <c r="B646" s="45"/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>
      <c r="A647" s="45"/>
      <c r="B647" s="45"/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>
      <c r="A648" s="45"/>
      <c r="B648" s="45"/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>
      <c r="A649" s="45"/>
      <c r="B649" s="45"/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>
      <c r="A650" s="45"/>
      <c r="B650" s="45"/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>
      <c r="A651" s="45"/>
      <c r="B651" s="45"/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>
      <c r="A652" s="45"/>
      <c r="B652" s="45"/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>
      <c r="A653" s="45"/>
      <c r="B653" s="45"/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>
      <c r="A654" s="45"/>
      <c r="B654" s="45"/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>
      <c r="A655" s="45"/>
      <c r="B655" s="45"/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>
      <c r="A656" s="45"/>
      <c r="B656" s="45"/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>
      <c r="A657" s="45"/>
      <c r="B657" s="45"/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>
      <c r="A658" s="45"/>
      <c r="B658" s="45"/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>
      <c r="A659" s="45"/>
      <c r="B659" s="45"/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>
      <c r="A660" s="45"/>
      <c r="B660" s="45"/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>
      <c r="A661" s="45"/>
      <c r="B661" s="45"/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>
      <c r="A662" s="45"/>
      <c r="B662" s="45"/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>
      <c r="A663" s="45"/>
      <c r="B663" s="45"/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>
      <c r="A664" s="45"/>
      <c r="B664" s="45"/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>
      <c r="A665" s="45"/>
      <c r="B665" s="45"/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>
      <c r="A666" s="45"/>
      <c r="B666" s="45"/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>
      <c r="A667" s="45"/>
      <c r="B667" s="45"/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>
      <c r="A668" s="45"/>
      <c r="B668" s="45"/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>
      <c r="A669" s="45"/>
      <c r="B669" s="45"/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>
      <c r="A670" s="45"/>
      <c r="B670" s="45"/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>
      <c r="A671" s="45"/>
      <c r="B671" s="45"/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>
      <c r="A672" s="45"/>
      <c r="B672" s="45"/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>
      <c r="A673" s="45"/>
      <c r="B673" s="45"/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>
      <c r="A674" s="45"/>
      <c r="B674" s="45"/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>
      <c r="A675" s="45"/>
      <c r="B675" s="45"/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>
      <c r="A676" s="45"/>
      <c r="B676" s="45"/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>
      <c r="A677" s="45"/>
      <c r="B677" s="45"/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>
      <c r="A678" s="45"/>
      <c r="B678" s="45"/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>
      <c r="A679" s="45"/>
      <c r="B679" s="45"/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>
      <c r="A680" s="45"/>
      <c r="B680" s="45"/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>
      <c r="A681" s="45"/>
      <c r="B681" s="45"/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>
      <c r="A682" s="45"/>
      <c r="B682" s="45"/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>
      <c r="A683" s="45"/>
      <c r="B683" s="45"/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>
      <c r="A684" s="45"/>
      <c r="B684" s="45"/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>
      <c r="A685" s="45"/>
      <c r="B685" s="45"/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>
      <c r="A686" s="45"/>
      <c r="B686" s="45"/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>
      <c r="A687" s="45"/>
      <c r="B687" s="45"/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>
      <c r="A688" s="45"/>
      <c r="B688" s="45"/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>
      <c r="A689" s="45"/>
      <c r="B689" s="45"/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>
      <c r="A690" s="45"/>
      <c r="B690" s="45"/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>
      <c r="A691" s="45"/>
      <c r="B691" s="45"/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>
      <c r="A692" s="45"/>
      <c r="B692" s="45"/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>
      <c r="A693" s="45"/>
      <c r="B693" s="45"/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>
      <c r="A694" s="45"/>
      <c r="B694" s="45"/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>
      <c r="A695" s="45"/>
      <c r="B695" s="45"/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>
      <c r="A696" s="45"/>
      <c r="B696" s="45"/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>
      <c r="A697" s="45"/>
      <c r="B697" s="45"/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>
      <c r="A698" s="45"/>
      <c r="B698" s="45"/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>
      <c r="A699" s="45"/>
      <c r="B699" s="45"/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>
      <c r="A700" s="45"/>
      <c r="B700" s="45"/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>
      <c r="A701" s="45"/>
      <c r="B701" s="45"/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>
      <c r="A702" s="45"/>
      <c r="B702" s="45"/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>
      <c r="A703" s="45"/>
      <c r="B703" s="45"/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>
      <c r="A704" s="45"/>
      <c r="B704" s="45"/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>
      <c r="A705" s="45"/>
      <c r="B705" s="45"/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>
      <c r="A706" s="45"/>
      <c r="B706" s="45"/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>
      <c r="A707" s="45"/>
      <c r="B707" s="45"/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>
      <c r="A708" s="45"/>
      <c r="B708" s="45"/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>
      <c r="A709" s="45"/>
      <c r="B709" s="45"/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>
      <c r="A710" s="45"/>
      <c r="B710" s="45"/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>
      <c r="A711" s="45"/>
      <c r="B711" s="45"/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>
      <c r="A712" s="45"/>
      <c r="B712" s="45"/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>
      <c r="A713" s="45"/>
      <c r="B713" s="45"/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>
      <c r="A714" s="45"/>
      <c r="B714" s="45"/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>
      <c r="A715" s="45"/>
      <c r="B715" s="45"/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>
      <c r="A716" s="45"/>
      <c r="B716" s="45"/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>
      <c r="A717" s="45"/>
      <c r="B717" s="45"/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>
      <c r="A718" s="45"/>
      <c r="B718" s="45"/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>
      <c r="A719" s="45"/>
      <c r="B719" s="45"/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>
      <c r="A720" s="45"/>
      <c r="B720" s="45"/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>
      <c r="A721" s="45"/>
      <c r="B721" s="45"/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>
      <c r="A722" s="45"/>
      <c r="B722" s="45"/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>
      <c r="A723" s="45"/>
      <c r="B723" s="45"/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>
      <c r="A724" s="45"/>
      <c r="B724" s="45"/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>
      <c r="A725" s="45"/>
      <c r="B725" s="45"/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>
      <c r="A726" s="45"/>
      <c r="B726" s="45"/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>
      <c r="A727" s="45"/>
      <c r="B727" s="45"/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>
      <c r="A728" s="45"/>
      <c r="B728" s="45"/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>
      <c r="A729" s="45"/>
      <c r="B729" s="45"/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>
      <c r="A730" s="45"/>
      <c r="B730" s="45"/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>
      <c r="A731" s="45"/>
      <c r="B731" s="45"/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>
      <c r="A732" s="45"/>
      <c r="B732" s="45"/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>
      <c r="A733" s="45"/>
      <c r="B733" s="45"/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>
      <c r="A734" s="45"/>
      <c r="B734" s="45"/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>
      <c r="A735" s="45"/>
      <c r="B735" s="45"/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>
      <c r="A736" s="45"/>
      <c r="B736" s="45"/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>
      <c r="A737" s="45"/>
      <c r="B737" s="45"/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>
      <c r="A738" s="45"/>
      <c r="B738" s="45"/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>
      <c r="A739" s="45"/>
      <c r="B739" s="45"/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>
      <c r="A740" s="45"/>
      <c r="B740" s="45"/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>
      <c r="A741" s="45"/>
      <c r="B741" s="45"/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>
      <c r="A742" s="45"/>
      <c r="B742" s="45"/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>
      <c r="A743" s="45"/>
      <c r="B743" s="45"/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>
      <c r="A744" s="45"/>
      <c r="B744" s="45"/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>
      <c r="A745" s="45"/>
      <c r="B745" s="45"/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>
      <c r="A746" s="45"/>
      <c r="B746" s="45"/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>
      <c r="A747" s="45"/>
      <c r="B747" s="45"/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>
      <c r="A748" s="45"/>
      <c r="B748" s="45"/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>
      <c r="A749" s="45"/>
      <c r="B749" s="45"/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>
      <c r="A750" s="45"/>
      <c r="B750" s="45"/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>
      <c r="A751" s="45"/>
      <c r="B751" s="45"/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>
      <c r="A752" s="45"/>
      <c r="B752" s="45"/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>
      <c r="A753" s="45"/>
      <c r="B753" s="45"/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>
      <c r="A754" s="45"/>
      <c r="B754" s="45"/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>
      <c r="A755" s="45"/>
      <c r="B755" s="45"/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>
      <c r="A756" s="45"/>
      <c r="B756" s="45"/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>
      <c r="A757" s="45"/>
      <c r="B757" s="45"/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>
      <c r="A758" s="45"/>
      <c r="B758" s="45"/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>
      <c r="A759" s="45"/>
      <c r="B759" s="45"/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6">
        <v>46160.0</v>
      </c>
      <c r="B1" s="9"/>
      <c r="C1" s="12"/>
      <c r="D1" s="15"/>
      <c r="E1" s="12"/>
      <c r="F1" s="12"/>
      <c r="G1" s="12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5"/>
      <c r="AS1" s="25"/>
    </row>
    <row r="2">
      <c r="A2" s="27"/>
      <c r="B2" s="29"/>
      <c r="C2" s="12"/>
      <c r="D2" s="15"/>
      <c r="E2" s="12"/>
      <c r="F2" s="12"/>
      <c r="G2" s="12"/>
      <c r="H2" s="17">
        <v>2025.0</v>
      </c>
      <c r="T2" s="30">
        <v>2026.0</v>
      </c>
      <c r="AF2" s="31" t="s">
        <v>15</v>
      </c>
      <c r="AR2" s="25"/>
      <c r="AS2" s="25"/>
    </row>
    <row r="3">
      <c r="A3" s="33" t="s">
        <v>16</v>
      </c>
      <c r="B3" s="33" t="s">
        <v>2</v>
      </c>
      <c r="C3" s="38" t="s">
        <v>17</v>
      </c>
      <c r="D3" s="40" t="s">
        <v>22</v>
      </c>
      <c r="E3" s="38" t="s">
        <v>27</v>
      </c>
      <c r="F3" s="42" t="s">
        <v>30</v>
      </c>
      <c r="G3" s="38" t="s">
        <v>34</v>
      </c>
      <c r="H3" s="33" t="s">
        <v>39</v>
      </c>
      <c r="I3" s="33" t="s">
        <v>43</v>
      </c>
      <c r="J3" s="33" t="s">
        <v>46</v>
      </c>
      <c r="K3" s="33" t="s">
        <v>48</v>
      </c>
      <c r="L3" s="33" t="s">
        <v>49</v>
      </c>
      <c r="M3" s="33" t="s">
        <v>50</v>
      </c>
      <c r="N3" s="33" t="s">
        <v>51</v>
      </c>
      <c r="O3" s="33" t="s">
        <v>52</v>
      </c>
      <c r="P3" s="33" t="s">
        <v>53</v>
      </c>
      <c r="Q3" s="33" t="s">
        <v>54</v>
      </c>
      <c r="R3" s="33" t="s">
        <v>55</v>
      </c>
      <c r="S3" s="33" t="s">
        <v>56</v>
      </c>
      <c r="T3" s="33" t="s">
        <v>39</v>
      </c>
      <c r="U3" s="33" t="s">
        <v>43</v>
      </c>
      <c r="V3" s="33" t="s">
        <v>46</v>
      </c>
      <c r="W3" s="33" t="s">
        <v>48</v>
      </c>
      <c r="X3" s="33" t="s">
        <v>49</v>
      </c>
      <c r="Y3" s="33" t="s">
        <v>50</v>
      </c>
      <c r="Z3" s="33" t="s">
        <v>51</v>
      </c>
      <c r="AA3" s="33" t="s">
        <v>52</v>
      </c>
      <c r="AB3" s="33" t="s">
        <v>53</v>
      </c>
      <c r="AC3" s="33" t="s">
        <v>54</v>
      </c>
      <c r="AD3" s="33" t="s">
        <v>55</v>
      </c>
      <c r="AE3" s="33" t="s">
        <v>56</v>
      </c>
      <c r="AF3" s="53" t="s">
        <v>39</v>
      </c>
      <c r="AG3" s="53" t="s">
        <v>43</v>
      </c>
      <c r="AH3" s="53" t="s">
        <v>46</v>
      </c>
      <c r="AI3" s="53" t="s">
        <v>48</v>
      </c>
      <c r="AJ3" s="53" t="s">
        <v>49</v>
      </c>
      <c r="AK3" s="53" t="s">
        <v>50</v>
      </c>
      <c r="AL3" s="53" t="s">
        <v>51</v>
      </c>
      <c r="AM3" s="53" t="s">
        <v>52</v>
      </c>
      <c r="AN3" s="53" t="s">
        <v>53</v>
      </c>
      <c r="AO3" s="53" t="s">
        <v>54</v>
      </c>
      <c r="AP3" s="53" t="s">
        <v>55</v>
      </c>
      <c r="AQ3" s="53" t="s">
        <v>56</v>
      </c>
      <c r="AR3" s="55" t="s">
        <v>69</v>
      </c>
      <c r="AS3" s="57"/>
    </row>
    <row r="4">
      <c r="A4" s="59" t="s">
        <v>72</v>
      </c>
      <c r="B4" s="59" t="b">
        <f>VLOOKUP(A4,SILOMS!C:F,4,0)</f>
        <v>0</v>
      </c>
      <c r="C4" s="64">
        <f>VLOOKUP(A4,SILOMS!O:Q,3,0)</f>
        <v>185.4131944</v>
      </c>
      <c r="D4" s="65">
        <f>IF(C4*24&lt;1500,1500-(C4*24),IF(C4*24&lt;3000,3000-(C4*24),4450-(C4*24)))
</f>
        <v>0.08333333333</v>
      </c>
      <c r="E4" s="67">
        <v>45.49722222</v>
      </c>
      <c r="F4" s="69">
        <f>E4*'Hora por anv'!$H$1</f>
        <v>213.8369444</v>
      </c>
      <c r="G4" s="70">
        <f t="shared" ref="G4:G42" si="1">D4/E4</f>
        <v>0.001831613652</v>
      </c>
      <c r="H4" s="71" t="s">
        <v>84</v>
      </c>
      <c r="I4" s="71" t="s">
        <v>84</v>
      </c>
      <c r="J4" s="71" t="s">
        <v>84</v>
      </c>
      <c r="K4" s="71" t="s">
        <v>84</v>
      </c>
      <c r="L4" s="71" t="s">
        <v>84</v>
      </c>
      <c r="M4" s="73"/>
      <c r="N4" s="73"/>
      <c r="O4" s="75"/>
      <c r="Q4" s="76" t="s">
        <v>88</v>
      </c>
      <c r="R4" s="77"/>
      <c r="S4" s="75"/>
      <c r="T4" s="78"/>
      <c r="U4" s="78"/>
      <c r="V4" s="78"/>
      <c r="W4" s="78"/>
      <c r="X4" s="79" t="s">
        <v>40</v>
      </c>
      <c r="Y4" s="78"/>
      <c r="Z4" s="78"/>
      <c r="AA4" s="78"/>
      <c r="AB4" s="78"/>
      <c r="AC4" s="78"/>
      <c r="AD4" s="78"/>
      <c r="AE4" s="78"/>
      <c r="AF4" s="80"/>
      <c r="AG4" s="80"/>
      <c r="AH4" s="82"/>
      <c r="AI4" s="80"/>
      <c r="AJ4" s="80"/>
      <c r="AK4" s="80"/>
      <c r="AL4" s="80"/>
      <c r="AM4" s="80"/>
      <c r="AN4" s="80"/>
      <c r="AO4" s="80"/>
      <c r="AP4" s="80"/>
      <c r="AQ4" s="80"/>
      <c r="AR4" s="83" t="s">
        <v>97</v>
      </c>
      <c r="AS4" s="84" t="s">
        <v>99</v>
      </c>
    </row>
    <row r="5">
      <c r="A5" s="59" t="s">
        <v>95</v>
      </c>
      <c r="B5" s="59">
        <f>VLOOKUP(A5,SILOMS!C:F,4,0)</f>
        <v>2733</v>
      </c>
      <c r="C5" s="85">
        <v>176.46527777777777</v>
      </c>
      <c r="D5" s="86">
        <f>IF(C5*24&lt;1500,1500-(C5*24),IF(C5*24&lt;4034,4034-(C5*24),4500-(C5*24)))
</f>
        <v>264.8333333</v>
      </c>
      <c r="E5" s="67">
        <v>37.18611111</v>
      </c>
      <c r="F5" s="69">
        <f>E5*'Hora por anv'!$H$1</f>
        <v>174.7747222</v>
      </c>
      <c r="G5" s="90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3"/>
      <c r="N5" s="73"/>
      <c r="O5" s="75"/>
      <c r="Q5" s="94" t="s">
        <v>108</v>
      </c>
      <c r="R5" s="75"/>
      <c r="S5" s="75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80"/>
      <c r="AG5" s="80"/>
      <c r="AH5" s="80"/>
      <c r="AI5" s="80"/>
      <c r="AJ5" s="80"/>
      <c r="AK5" s="80"/>
      <c r="AL5" s="79" t="s">
        <v>40</v>
      </c>
      <c r="AM5" s="80"/>
      <c r="AN5" s="80"/>
      <c r="AO5" s="80"/>
      <c r="AP5" s="80"/>
      <c r="AQ5" s="80"/>
      <c r="AR5" s="100" t="s">
        <v>114</v>
      </c>
      <c r="AS5" s="103" t="s">
        <v>116</v>
      </c>
    </row>
    <row r="6">
      <c r="A6" s="59" t="s">
        <v>18</v>
      </c>
      <c r="B6" s="59">
        <f>VLOOKUP(A6,SILOMS!C:F,4,0)</f>
        <v>2741</v>
      </c>
      <c r="C6" s="64">
        <f>VLOOKUP(A6,SILOMS!O:Q,3,0)</f>
        <v>161.9444444</v>
      </c>
      <c r="D6" s="65">
        <f>IF(C6*24&lt;1500,1500-(C6*24),IF(C6*24&lt;3000,3000-(C6*24),4000-(C6*24)))
</f>
        <v>113.3333333</v>
      </c>
      <c r="E6" s="67">
        <v>45.49722222</v>
      </c>
      <c r="F6" s="69">
        <f>E6*'Hora por anv'!$H$1</f>
        <v>213.8369444</v>
      </c>
      <c r="G6" s="70">
        <f t="shared" si="1"/>
        <v>2.490994566</v>
      </c>
      <c r="H6" s="71" t="s">
        <v>84</v>
      </c>
      <c r="I6" s="71" t="s">
        <v>84</v>
      </c>
      <c r="J6" s="71" t="s">
        <v>84</v>
      </c>
      <c r="K6" s="110" t="s">
        <v>84</v>
      </c>
      <c r="L6" s="110" t="s">
        <v>84</v>
      </c>
      <c r="M6" s="73"/>
      <c r="N6" s="73"/>
      <c r="O6" s="75"/>
      <c r="Q6" s="76" t="s">
        <v>88</v>
      </c>
      <c r="R6" s="75"/>
      <c r="S6" s="75"/>
      <c r="T6" s="78"/>
      <c r="U6" s="78"/>
      <c r="V6" s="78"/>
      <c r="W6" s="78"/>
      <c r="X6" s="78"/>
      <c r="Y6" s="78"/>
      <c r="Z6" s="78"/>
      <c r="AA6" s="79" t="s">
        <v>40</v>
      </c>
      <c r="AB6" s="78"/>
      <c r="AC6" s="78"/>
      <c r="AD6" s="78"/>
      <c r="AE6" s="78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113" t="s">
        <v>127</v>
      </c>
      <c r="AS6" s="114"/>
    </row>
    <row r="7">
      <c r="A7" s="59" t="s">
        <v>122</v>
      </c>
      <c r="B7" s="59">
        <f>VLOOKUP(A7,SILOMS!C:F,4,0)</f>
        <v>2743</v>
      </c>
      <c r="C7" s="64">
        <f>VLOOKUP(A7,SILOMS!O:Q,3,0)</f>
        <v>183.8715278</v>
      </c>
      <c r="D7" s="65">
        <f>IF(C7*24&lt;1500,1500-(C7*24),IF(C7*24&lt;3000,3000-(C7*24),4500-(C7*24)))
</f>
        <v>87.08333333</v>
      </c>
      <c r="E7" s="67">
        <v>77.91666667</v>
      </c>
      <c r="F7" s="69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5"/>
      <c r="Q7" s="76" t="s">
        <v>88</v>
      </c>
      <c r="R7" s="75"/>
      <c r="S7" s="75"/>
      <c r="T7" s="78"/>
      <c r="U7" s="78"/>
      <c r="V7" s="78"/>
      <c r="W7" s="78"/>
      <c r="X7" s="78"/>
      <c r="Y7" s="78"/>
      <c r="Z7" s="78"/>
      <c r="AA7" s="78"/>
      <c r="AB7" s="79" t="s">
        <v>40</v>
      </c>
      <c r="AC7" s="78"/>
      <c r="AD7" s="78"/>
      <c r="AE7" s="78"/>
      <c r="AF7" s="80"/>
      <c r="AG7" s="80"/>
      <c r="AH7" s="80"/>
      <c r="AI7" s="80"/>
      <c r="AJ7" s="80"/>
      <c r="AK7" s="82"/>
      <c r="AL7" s="80"/>
      <c r="AM7" s="80"/>
      <c r="AN7" s="80"/>
      <c r="AO7" s="80"/>
      <c r="AP7" s="80"/>
      <c r="AQ7" s="80"/>
      <c r="AR7" s="118" t="s">
        <v>134</v>
      </c>
      <c r="AS7" s="118" t="s">
        <v>135</v>
      </c>
    </row>
    <row r="8">
      <c r="A8" s="59" t="s">
        <v>129</v>
      </c>
      <c r="B8" s="59">
        <f>VLOOKUP(A8,SILOMS!C:F,4,0)</f>
        <v>2736</v>
      </c>
      <c r="C8" s="64">
        <f>VLOOKUP(A8,SILOMS!O:Q,3,0)</f>
        <v>166.3472222</v>
      </c>
      <c r="D8" s="65">
        <f>IF(C8*24&lt;1500,1500-(C8*24),IF(C8*24&lt;3000,3000-(C8*24),4000-(C8*24)))
</f>
        <v>7.666666667</v>
      </c>
      <c r="E8" s="67">
        <v>45.49722222</v>
      </c>
      <c r="F8" s="69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5"/>
      <c r="Q8" s="76"/>
      <c r="R8" s="75"/>
      <c r="S8" s="75"/>
      <c r="T8" s="78"/>
      <c r="U8" s="78"/>
      <c r="V8" s="78"/>
      <c r="W8" s="78"/>
      <c r="X8" s="78"/>
      <c r="Y8" s="78"/>
      <c r="Z8" s="78"/>
      <c r="AA8" s="132"/>
      <c r="AB8" s="78"/>
      <c r="AC8" s="79" t="s">
        <v>40</v>
      </c>
      <c r="AD8" s="78"/>
      <c r="AE8" s="78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113" t="s">
        <v>149</v>
      </c>
      <c r="AS8" s="135" t="s">
        <v>151</v>
      </c>
    </row>
    <row r="9">
      <c r="A9" s="59" t="s">
        <v>98</v>
      </c>
      <c r="B9" s="59">
        <f>VLOOKUP(A9,SILOMS!C:F,4,0)</f>
        <v>2740</v>
      </c>
      <c r="C9" s="64">
        <f>VLOOKUP(A9,SILOMS!O:Q,3,0)</f>
        <v>137.5729167</v>
      </c>
      <c r="D9" s="65">
        <f>IF(C9*24&lt;1500,1500-(C9*24),IF(C9*24&lt;3441,3441-(C9*24),4250-(C9*24)))
</f>
        <v>139.25</v>
      </c>
      <c r="E9" s="67">
        <v>45.49722222</v>
      </c>
      <c r="F9" s="69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5"/>
      <c r="Q9" s="75"/>
      <c r="R9" s="75"/>
      <c r="S9" s="75"/>
      <c r="T9" s="78"/>
      <c r="U9" s="78"/>
      <c r="V9" s="78"/>
      <c r="W9" s="78"/>
      <c r="X9" s="78"/>
      <c r="Y9" s="78"/>
      <c r="Z9" s="78"/>
      <c r="AA9" s="78"/>
      <c r="AB9" s="78"/>
      <c r="AC9" s="78"/>
      <c r="AD9" s="78"/>
      <c r="AE9" s="138" t="s">
        <v>160</v>
      </c>
      <c r="AF9" s="80"/>
      <c r="AG9" s="80"/>
      <c r="AH9" s="80"/>
      <c r="AI9" s="80"/>
      <c r="AJ9" s="80"/>
      <c r="AK9" s="80"/>
      <c r="AL9" s="80"/>
      <c r="AM9" s="80"/>
      <c r="AN9" s="80"/>
      <c r="AO9" s="80"/>
      <c r="AP9" s="80"/>
      <c r="AQ9" s="80"/>
      <c r="AR9" s="140" t="s">
        <v>161</v>
      </c>
      <c r="AS9" s="103" t="s">
        <v>162</v>
      </c>
    </row>
    <row r="10">
      <c r="A10" s="59" t="s">
        <v>163</v>
      </c>
      <c r="B10" s="59" t="b">
        <f>VLOOKUP(A10,SILOMS!C:F,4,0)</f>
        <v>0</v>
      </c>
      <c r="C10" s="143">
        <v>131.125</v>
      </c>
      <c r="D10" s="144">
        <f>IF(C10*24&lt;1500,1500-(C10*24),IF(C10*24&lt;3146,3146-(C10*24),4000-(C10*24)))
</f>
        <v>853</v>
      </c>
      <c r="E10" s="67">
        <v>35.2</v>
      </c>
      <c r="F10" s="69">
        <f>E10*'Hora por anv'!$H$1</f>
        <v>165.44</v>
      </c>
      <c r="G10" s="145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3"/>
      <c r="N10" s="73"/>
      <c r="O10" s="75"/>
      <c r="Q10" s="76" t="s">
        <v>88</v>
      </c>
      <c r="R10" s="146"/>
      <c r="S10" s="75"/>
      <c r="T10" s="78"/>
      <c r="U10" s="78"/>
      <c r="V10" s="78"/>
      <c r="W10" s="78"/>
      <c r="X10" s="80"/>
      <c r="Y10" s="80"/>
      <c r="Z10" s="80"/>
      <c r="AA10" s="80"/>
      <c r="AB10" s="80"/>
      <c r="AC10" s="80"/>
      <c r="AD10" s="80"/>
      <c r="AE10" s="80"/>
      <c r="AF10" s="147" t="s">
        <v>160</v>
      </c>
      <c r="AG10" s="80"/>
      <c r="AH10" s="80"/>
      <c r="AI10" s="80"/>
      <c r="AJ10" s="80"/>
      <c r="AK10" s="80"/>
      <c r="AL10" s="80"/>
      <c r="AM10" s="80"/>
      <c r="AN10" s="80"/>
      <c r="AO10" s="80"/>
      <c r="AP10" s="80"/>
      <c r="AQ10" s="80"/>
      <c r="AR10" s="148"/>
      <c r="AS10" s="118" t="s">
        <v>165</v>
      </c>
    </row>
    <row r="11">
      <c r="A11" s="59" t="s">
        <v>124</v>
      </c>
      <c r="B11" s="59">
        <f>VLOOKUP(A11,SILOMS!C:F,4,0)</f>
        <v>2709</v>
      </c>
      <c r="C11" s="64">
        <f>VLOOKUP(A11,SILOMS!O:Q,3,0)</f>
        <v>114.8020833</v>
      </c>
      <c r="D11" s="65">
        <f>IF(C11*24&lt;1500,1500-(C11*24),IF(C11*24&lt;2903,2903-(C11*24),4000-(C11*24)))
</f>
        <v>147.75</v>
      </c>
      <c r="E11" s="67">
        <v>44.45833333</v>
      </c>
      <c r="F11" s="69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5"/>
      <c r="Q11" s="76" t="s">
        <v>88</v>
      </c>
      <c r="R11" s="75"/>
      <c r="S11" s="75"/>
      <c r="T11" s="78"/>
      <c r="U11" s="129"/>
      <c r="V11" s="78"/>
      <c r="W11" s="78"/>
      <c r="X11" s="80"/>
      <c r="Y11" s="80"/>
      <c r="Z11" s="80"/>
      <c r="AA11" s="80"/>
      <c r="AB11" s="80"/>
      <c r="AC11" s="80"/>
      <c r="AD11" s="80"/>
      <c r="AE11" s="80"/>
      <c r="AF11" s="138" t="s">
        <v>160</v>
      </c>
      <c r="AG11" s="80"/>
      <c r="AH11" s="80"/>
      <c r="AI11" s="80"/>
      <c r="AJ11" s="80"/>
      <c r="AK11" s="80"/>
      <c r="AL11" s="80"/>
      <c r="AM11" s="80"/>
      <c r="AN11" s="80"/>
      <c r="AO11" s="80"/>
      <c r="AP11" s="80"/>
      <c r="AQ11" s="80"/>
      <c r="AR11" s="153" t="s">
        <v>170</v>
      </c>
      <c r="AS11" s="83" t="s">
        <v>171</v>
      </c>
    </row>
    <row r="12" ht="23.25" customHeight="1">
      <c r="A12" s="59" t="s">
        <v>81</v>
      </c>
      <c r="B12" s="59">
        <f>VLOOKUP(A12,SILOMS!C:F,4,0)</f>
        <v>2719</v>
      </c>
      <c r="C12" s="64">
        <f>VLOOKUP(A12,SILOMS!O:Q,3,0)</f>
        <v>180.9548611</v>
      </c>
      <c r="D12" s="65">
        <f>IF(C12*24&lt;1500,1500-(C12*24),IF(C12*24&lt;3000,3000-(C12*24),4700-(C12*24)))
</f>
        <v>357.0833333</v>
      </c>
      <c r="E12" s="67">
        <v>46.97916667</v>
      </c>
      <c r="F12" s="69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5"/>
      <c r="Q12" s="94" t="s">
        <v>108</v>
      </c>
      <c r="R12" s="75"/>
      <c r="S12" s="75"/>
      <c r="T12" s="78"/>
      <c r="U12" s="78"/>
      <c r="V12" s="78"/>
      <c r="W12" s="78"/>
      <c r="X12" s="156"/>
      <c r="Y12" s="80"/>
      <c r="Z12" s="80"/>
      <c r="AA12" s="80"/>
      <c r="AB12" s="80"/>
      <c r="AC12" s="80"/>
      <c r="AD12" s="80"/>
      <c r="AE12" s="80"/>
      <c r="AF12" s="138" t="s">
        <v>177</v>
      </c>
      <c r="AG12" s="80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114"/>
      <c r="AS12" s="103" t="s">
        <v>178</v>
      </c>
    </row>
    <row r="13">
      <c r="A13" s="59" t="s">
        <v>120</v>
      </c>
      <c r="B13" s="59">
        <f>VLOOKUP(A13,SILOMS!C:F,4,0)</f>
        <v>2722</v>
      </c>
      <c r="C13" s="143">
        <v>179.57638888888889</v>
      </c>
      <c r="D13" s="144">
        <f>IF(C13*24&lt;1500,1500-(C13*24),IF(C13*24&lt;3000,3000-(C13*24),4400-(C13*24)))
</f>
        <v>90.16666667</v>
      </c>
      <c r="E13" s="67">
        <v>46.97916667</v>
      </c>
      <c r="F13" s="69">
        <f>E13*'Hora por anv'!$H$1</f>
        <v>220.8020833</v>
      </c>
      <c r="G13" s="145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5"/>
      <c r="Q13" s="76" t="s">
        <v>88</v>
      </c>
      <c r="R13" s="75"/>
      <c r="S13" s="75"/>
      <c r="T13" s="78"/>
      <c r="U13" s="78"/>
      <c r="V13" s="78"/>
      <c r="W13" s="78"/>
      <c r="X13" s="80"/>
      <c r="Y13" s="80"/>
      <c r="Z13" s="80"/>
      <c r="AA13" s="80"/>
      <c r="AB13" s="80"/>
      <c r="AC13" s="80"/>
      <c r="AD13" s="80"/>
      <c r="AE13" s="80"/>
      <c r="AF13" s="80"/>
      <c r="AG13" s="79" t="s">
        <v>40</v>
      </c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114"/>
      <c r="AS13" s="135" t="s">
        <v>183</v>
      </c>
    </row>
    <row r="14">
      <c r="A14" s="59" t="s">
        <v>73</v>
      </c>
      <c r="B14" s="59">
        <f>VLOOKUP(A14,SILOMS!C:F,4,0)</f>
        <v>2723</v>
      </c>
      <c r="C14" s="143">
        <v>129.94791666666666</v>
      </c>
      <c r="D14" s="144">
        <f>IF(C14*24&lt;1500,1500-(C14*24),IF(C14*24&lt;3239,3239-(C14*24),4000-(C14*24)))
</f>
        <v>120.25</v>
      </c>
      <c r="E14" s="161">
        <v>42.625</v>
      </c>
      <c r="F14" s="164">
        <f>E14*'Hora por anv'!$H$1</f>
        <v>200.3375</v>
      </c>
      <c r="G14" s="145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5"/>
      <c r="Q14" s="76" t="s">
        <v>88</v>
      </c>
      <c r="R14" s="75"/>
      <c r="S14" s="75"/>
      <c r="T14" s="78"/>
      <c r="U14" s="78"/>
      <c r="V14" s="78"/>
      <c r="W14" s="78"/>
      <c r="X14" s="80"/>
      <c r="Y14" s="80"/>
      <c r="Z14" s="80"/>
      <c r="AA14" s="80"/>
      <c r="AB14" s="80"/>
      <c r="AC14" s="80"/>
      <c r="AD14" s="156"/>
      <c r="AE14" s="80"/>
      <c r="AF14" s="80"/>
      <c r="AG14" s="80"/>
      <c r="AH14" s="151" t="s">
        <v>160</v>
      </c>
      <c r="AI14" s="80"/>
      <c r="AJ14" s="80"/>
      <c r="AK14" s="80"/>
      <c r="AL14" s="80"/>
      <c r="AM14" s="80"/>
      <c r="AN14" s="80"/>
      <c r="AO14" s="80"/>
      <c r="AP14" s="80"/>
      <c r="AQ14" s="80"/>
      <c r="AR14" s="166" t="s">
        <v>184</v>
      </c>
      <c r="AS14" s="135" t="s">
        <v>185</v>
      </c>
    </row>
    <row r="15">
      <c r="A15" s="59" t="s">
        <v>74</v>
      </c>
      <c r="B15" s="59">
        <f>VLOOKUP(A15,SILOMS!C:F,4,0)</f>
        <v>2703</v>
      </c>
      <c r="C15" s="85">
        <v>179.26736111111111</v>
      </c>
      <c r="D15" s="86">
        <f>IF(C15*24&lt;1500,1500-(C15*24),IF(C15*24&lt;3000,3000-(C15*24),4500-(C15*24)))
</f>
        <v>197.5833333</v>
      </c>
      <c r="E15" s="67">
        <v>35.2</v>
      </c>
      <c r="F15" s="69">
        <f>E15*'Hora por anv'!$H$1</f>
        <v>165.44</v>
      </c>
      <c r="G15" s="90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3"/>
      <c r="N15" s="73"/>
      <c r="O15" s="75"/>
      <c r="Q15" s="94" t="s">
        <v>108</v>
      </c>
      <c r="R15" s="75"/>
      <c r="S15" s="75"/>
      <c r="T15" s="78"/>
      <c r="U15" s="78"/>
      <c r="V15" s="78"/>
      <c r="W15" s="78"/>
      <c r="X15" s="80"/>
      <c r="Y15" s="80"/>
      <c r="Z15" s="80"/>
      <c r="AA15" s="80"/>
      <c r="AB15" s="80"/>
      <c r="AC15" s="80"/>
      <c r="AD15" s="80"/>
      <c r="AE15" s="82"/>
      <c r="AF15" s="80"/>
      <c r="AG15" s="156"/>
      <c r="AH15" s="80"/>
      <c r="AI15" s="80"/>
      <c r="AJ15" s="80"/>
      <c r="AK15" s="79" t="s">
        <v>40</v>
      </c>
      <c r="AL15" s="80"/>
      <c r="AM15" s="80"/>
      <c r="AN15" s="80"/>
      <c r="AO15" s="80"/>
      <c r="AP15" s="80"/>
      <c r="AQ15" s="80"/>
      <c r="AR15" s="153" t="s">
        <v>200</v>
      </c>
      <c r="AS15" s="172" t="s">
        <v>201</v>
      </c>
    </row>
    <row r="16">
      <c r="A16" s="59" t="s">
        <v>100</v>
      </c>
      <c r="B16" s="59">
        <f>VLOOKUP(A16,SILOMS!C:F,4,0)</f>
        <v>2739</v>
      </c>
      <c r="C16" s="143">
        <v>54.638888888888886</v>
      </c>
      <c r="D16" s="144">
        <f t="shared" ref="D16:D19" si="2">IF(C16*24&lt;1500,1500-(C16*24),IF(C16*24&lt;3000,3000-(C16*24),4000-(C16*24)))
</f>
        <v>188.6666667</v>
      </c>
      <c r="E16" s="67">
        <v>37.18611111</v>
      </c>
      <c r="F16" s="69">
        <f>E16*'Hora por anv'!$H$1</f>
        <v>174.7747222</v>
      </c>
      <c r="G16" s="145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5"/>
      <c r="Q16" s="76" t="s">
        <v>88</v>
      </c>
      <c r="R16" s="75"/>
      <c r="S16" s="75"/>
      <c r="T16" s="78"/>
      <c r="U16" s="78"/>
      <c r="V16" s="78"/>
      <c r="W16" s="78"/>
      <c r="X16" s="80"/>
      <c r="Y16" s="80"/>
      <c r="Z16" s="156"/>
      <c r="AA16" s="80"/>
      <c r="AB16" s="80"/>
      <c r="AC16" s="80"/>
      <c r="AD16" s="80"/>
      <c r="AE16" s="80"/>
      <c r="AF16" s="80"/>
      <c r="AG16" s="80"/>
      <c r="AH16" s="80"/>
      <c r="AI16" s="80"/>
      <c r="AJ16" s="151" t="s">
        <v>160</v>
      </c>
      <c r="AK16" s="80"/>
      <c r="AL16" s="175"/>
      <c r="AM16" s="175"/>
      <c r="AN16" s="80"/>
      <c r="AO16" s="80"/>
      <c r="AP16" s="80"/>
      <c r="AQ16" s="80"/>
      <c r="AR16" s="114"/>
      <c r="AS16" s="172" t="s">
        <v>209</v>
      </c>
    </row>
    <row r="17">
      <c r="A17" s="179" t="s">
        <v>77</v>
      </c>
      <c r="B17" s="59">
        <f>VLOOKUP(A17,SILOMS!C:F,4,0)</f>
        <v>2742</v>
      </c>
      <c r="C17" s="143">
        <v>43.947916666666664</v>
      </c>
      <c r="D17" s="144">
        <f t="shared" si="2"/>
        <v>445.25</v>
      </c>
      <c r="E17" s="67">
        <v>50.875</v>
      </c>
      <c r="F17" s="69">
        <f>E17*'Hora por anv'!$H$1</f>
        <v>239.1125</v>
      </c>
      <c r="G17" s="145">
        <f t="shared" si="1"/>
        <v>8.751842752</v>
      </c>
      <c r="H17" s="184" t="s">
        <v>84</v>
      </c>
      <c r="I17" s="184" t="s">
        <v>84</v>
      </c>
      <c r="J17" s="184" t="s">
        <v>84</v>
      </c>
      <c r="K17" s="184" t="s">
        <v>84</v>
      </c>
      <c r="L17" s="184" t="s">
        <v>84</v>
      </c>
      <c r="M17" s="187"/>
      <c r="N17" s="187"/>
      <c r="O17" s="187"/>
      <c r="P17" s="77"/>
      <c r="Q17" s="139"/>
      <c r="R17" s="139"/>
      <c r="S17" s="139"/>
      <c r="T17" s="129"/>
      <c r="U17" s="129"/>
      <c r="V17" s="129"/>
      <c r="W17" s="129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151" t="s">
        <v>160</v>
      </c>
      <c r="AO17" s="82"/>
      <c r="AP17" s="82"/>
      <c r="AQ17" s="82"/>
      <c r="AR17" s="172"/>
      <c r="AS17" s="114"/>
    </row>
    <row r="18">
      <c r="A18" s="59" t="s">
        <v>65</v>
      </c>
      <c r="B18" s="59">
        <f>VLOOKUP(A18,SILOMS!C:F,4,0)</f>
        <v>2708</v>
      </c>
      <c r="C18" s="143">
        <v>102.68402777777777</v>
      </c>
      <c r="D18" s="144">
        <f t="shared" si="2"/>
        <v>535.5833333</v>
      </c>
      <c r="E18" s="67">
        <v>35.2</v>
      </c>
      <c r="F18" s="69">
        <f>E18*'Hora por anv'!$H$1</f>
        <v>165.44</v>
      </c>
      <c r="G18" s="145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3"/>
      <c r="N18" s="73"/>
      <c r="O18" s="75"/>
      <c r="Q18" s="76" t="s">
        <v>88</v>
      </c>
      <c r="R18" s="75"/>
      <c r="S18" s="75"/>
      <c r="T18" s="78"/>
      <c r="U18" s="78"/>
      <c r="V18" s="78"/>
      <c r="W18" s="78"/>
      <c r="X18" s="80"/>
      <c r="Y18" s="80"/>
      <c r="Z18" s="80"/>
      <c r="AA18" s="80"/>
      <c r="AB18" s="80"/>
      <c r="AC18" s="80"/>
      <c r="AD18" s="80"/>
      <c r="AE18" s="80"/>
      <c r="AF18" s="156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148"/>
      <c r="AS18" s="135"/>
    </row>
    <row r="19">
      <c r="A19" s="59" t="s">
        <v>158</v>
      </c>
      <c r="B19" s="59" t="b">
        <f>VLOOKUP(A19,SILOMS!C:F,4,0)</f>
        <v>0</v>
      </c>
      <c r="C19" s="85">
        <v>141.98263888888889</v>
      </c>
      <c r="D19" s="86">
        <f t="shared" si="2"/>
        <v>592.4166667</v>
      </c>
      <c r="E19" s="67">
        <v>45.49722222</v>
      </c>
      <c r="F19" s="69">
        <f>E19*'Hora por anv'!$H$1</f>
        <v>213.8369444</v>
      </c>
      <c r="G19" s="90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187"/>
      <c r="N19" s="73"/>
      <c r="O19" s="146"/>
      <c r="P19" s="204" t="s">
        <v>160</v>
      </c>
      <c r="Q19" s="76" t="s">
        <v>88</v>
      </c>
      <c r="R19" s="75"/>
      <c r="S19" s="75"/>
      <c r="T19" s="78"/>
      <c r="U19" s="78"/>
      <c r="V19" s="78"/>
      <c r="W19" s="78"/>
      <c r="X19" s="80"/>
      <c r="Y19" s="80"/>
      <c r="Z19" s="80"/>
      <c r="AA19" s="80"/>
      <c r="AB19" s="80"/>
      <c r="AC19" s="80"/>
      <c r="AD19" s="80"/>
      <c r="AE19" s="80"/>
      <c r="AF19" s="80"/>
      <c r="AG19" s="156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73" t="s">
        <v>213</v>
      </c>
      <c r="AS19" s="118"/>
    </row>
    <row r="20">
      <c r="A20" s="59" t="s">
        <v>87</v>
      </c>
      <c r="B20" s="59">
        <f>VLOOKUP(A20,SILOMS!C:F,4,0)</f>
        <v>2704</v>
      </c>
      <c r="C20" s="67">
        <v>4860.0</v>
      </c>
      <c r="D20" s="86">
        <v>160.0</v>
      </c>
      <c r="E20" s="67">
        <v>15.125</v>
      </c>
      <c r="F20" s="206">
        <f>E20*'Hora por anv'!$H$1</f>
        <v>71.0875</v>
      </c>
      <c r="G20" s="90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51" t="s">
        <v>160</v>
      </c>
      <c r="M20" s="73"/>
      <c r="N20" s="73"/>
      <c r="O20" s="79" t="s">
        <v>40</v>
      </c>
      <c r="Q20" s="76" t="s">
        <v>88</v>
      </c>
      <c r="R20" s="75"/>
      <c r="S20" s="75"/>
      <c r="T20" s="78"/>
      <c r="U20" s="78"/>
      <c r="V20" s="78"/>
      <c r="W20" s="78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79" t="s">
        <v>40</v>
      </c>
      <c r="AQ20" s="80"/>
      <c r="AR20" s="114"/>
      <c r="AS20" s="135" t="s">
        <v>215</v>
      </c>
    </row>
    <row r="21">
      <c r="A21" s="59" t="s">
        <v>126</v>
      </c>
      <c r="B21" s="59">
        <f>VLOOKUP(A21,SILOMS!C:F,4,0)</f>
        <v>2720</v>
      </c>
      <c r="C21" s="85">
        <v>137.65972222222223</v>
      </c>
      <c r="D21" s="86">
        <f>IF(C21*24&lt;1500,1500-(C21*24),IF(C21*24&lt;2764.75,2764.75-(C21*24),4000-(C21*24)))
</f>
        <v>696.1666667</v>
      </c>
      <c r="E21" s="67">
        <v>44.45833333</v>
      </c>
      <c r="F21" s="69">
        <f>E21*'Hora por anv'!$H$1</f>
        <v>208.9541667</v>
      </c>
      <c r="G21" s="90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84</v>
      </c>
      <c r="L21" s="71" t="s">
        <v>84</v>
      </c>
      <c r="M21" s="73"/>
      <c r="N21" s="73"/>
      <c r="O21" s="75"/>
      <c r="Q21" s="76" t="s">
        <v>88</v>
      </c>
      <c r="R21" s="75"/>
      <c r="S21" s="75"/>
      <c r="T21" s="78"/>
      <c r="U21" s="78"/>
      <c r="V21" s="78"/>
      <c r="W21" s="78"/>
      <c r="X21" s="80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00" t="s">
        <v>218</v>
      </c>
      <c r="AS21" s="118" t="s">
        <v>219</v>
      </c>
    </row>
    <row r="22">
      <c r="A22" s="59" t="s">
        <v>128</v>
      </c>
      <c r="B22" s="59">
        <f>VLOOKUP(A22,SILOMS!C:F,4,0)</f>
        <v>2737</v>
      </c>
      <c r="C22" s="64">
        <f>VLOOKUP(A22,SILOMS!O:Q,3,0)</f>
        <v>15.71875</v>
      </c>
      <c r="D22" s="65">
        <f t="shared" ref="D22:D29" si="3">IF(C22*24&lt;1500,1500-(C22*24),IF(C22*24&lt;3000,3000-(C22*24),4000-(C22*24)))
</f>
        <v>1122.75</v>
      </c>
      <c r="E22" s="67">
        <v>45.49722222</v>
      </c>
      <c r="F22" s="69">
        <f>E22*'Hora por anv'!$H$1</f>
        <v>213.8369444</v>
      </c>
      <c r="G22" s="70">
        <f t="shared" si="1"/>
        <v>24.67733073</v>
      </c>
      <c r="H22" s="184" t="s">
        <v>84</v>
      </c>
      <c r="I22" s="184" t="s">
        <v>84</v>
      </c>
      <c r="J22" s="184" t="s">
        <v>84</v>
      </c>
      <c r="K22" s="184" t="s">
        <v>84</v>
      </c>
      <c r="L22" s="184" t="s">
        <v>84</v>
      </c>
      <c r="M22" s="187"/>
      <c r="N22" s="187"/>
      <c r="O22" s="187"/>
      <c r="P22" s="77"/>
      <c r="Q22" s="139"/>
      <c r="R22" s="139"/>
      <c r="S22" s="139"/>
      <c r="T22" s="129"/>
      <c r="U22" s="129"/>
      <c r="V22" s="129"/>
      <c r="W22" s="129"/>
      <c r="X22" s="82"/>
      <c r="Y22" s="82"/>
      <c r="Z22" s="82"/>
      <c r="AA22" s="82"/>
      <c r="AB22" s="82"/>
      <c r="AC22" s="82"/>
      <c r="AD22" s="82"/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113" t="s">
        <v>220</v>
      </c>
      <c r="AS22" s="114"/>
    </row>
    <row r="23">
      <c r="A23" s="59" t="s">
        <v>83</v>
      </c>
      <c r="B23" s="59" t="b">
        <f>VLOOKUP(A23,SILOMS!C:F,4,0)</f>
        <v>0</v>
      </c>
      <c r="C23" s="211">
        <f>VLOOKUP(A23,SILOMS!O:Q,3,0)</f>
        <v>2.465277778</v>
      </c>
      <c r="D23" s="65">
        <f t="shared" si="3"/>
        <v>1440.833333</v>
      </c>
      <c r="E23" s="67">
        <v>35.2</v>
      </c>
      <c r="F23" s="69">
        <f>E23*'Hora por anv'!$H$1</f>
        <v>165.44</v>
      </c>
      <c r="G23" s="70">
        <f t="shared" si="1"/>
        <v>40.93276515</v>
      </c>
      <c r="H23" s="184"/>
      <c r="I23" s="184"/>
      <c r="J23" s="184"/>
      <c r="K23" s="184"/>
      <c r="L23" s="184"/>
      <c r="M23" s="187"/>
      <c r="N23" s="187"/>
      <c r="O23" s="187"/>
      <c r="P23" s="77"/>
      <c r="Q23" s="139"/>
      <c r="R23" s="139"/>
      <c r="S23" s="139"/>
      <c r="T23" s="129"/>
      <c r="U23" s="129"/>
      <c r="V23" s="129"/>
      <c r="W23" s="129"/>
      <c r="X23" s="82"/>
      <c r="Y23" s="82"/>
      <c r="Z23" s="82"/>
      <c r="AA23" s="82"/>
      <c r="AB23" s="82"/>
      <c r="AC23" s="82"/>
      <c r="AD23" s="82"/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172"/>
      <c r="AS23" s="114"/>
    </row>
    <row r="24">
      <c r="A24" s="59" t="s">
        <v>133</v>
      </c>
      <c r="B24" s="59" t="b">
        <f>VLOOKUP(A24,SILOMS!C:F,4,0)</f>
        <v>0</v>
      </c>
      <c r="C24" s="64">
        <f>VLOOKUP(A24,SILOMS!O:Q,3,0)</f>
        <v>11.13194444</v>
      </c>
      <c r="D24" s="65">
        <f t="shared" si="3"/>
        <v>1232.833333</v>
      </c>
      <c r="E24" s="67">
        <v>35.2</v>
      </c>
      <c r="F24" s="69">
        <f>E24*'Hora por anv'!$H$1</f>
        <v>165.44</v>
      </c>
      <c r="G24" s="70">
        <f t="shared" si="1"/>
        <v>35.02367424</v>
      </c>
      <c r="H24" s="184" t="s">
        <v>84</v>
      </c>
      <c r="I24" s="184" t="s">
        <v>84</v>
      </c>
      <c r="J24" s="184" t="s">
        <v>84</v>
      </c>
      <c r="K24" s="184" t="s">
        <v>84</v>
      </c>
      <c r="L24" s="184" t="s">
        <v>84</v>
      </c>
      <c r="M24" s="187"/>
      <c r="N24" s="187"/>
      <c r="O24" s="187"/>
      <c r="P24" s="139"/>
      <c r="Q24" s="76" t="s">
        <v>88</v>
      </c>
      <c r="R24" s="139"/>
      <c r="S24" s="139"/>
      <c r="T24" s="129"/>
      <c r="U24" s="129"/>
      <c r="V24" s="129"/>
      <c r="W24" s="129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172"/>
      <c r="AS24" s="172"/>
    </row>
    <row r="25">
      <c r="A25" s="221" t="s">
        <v>102</v>
      </c>
      <c r="B25" s="59">
        <f>VLOOKUP(A25,SILOMS!C:F,4,0)</f>
        <v>2727</v>
      </c>
      <c r="C25" s="64">
        <f>VLOOKUP(A25,SILOMS!O:Q,3,0)</f>
        <v>4.166666667</v>
      </c>
      <c r="D25" s="65">
        <f t="shared" si="3"/>
        <v>1400</v>
      </c>
      <c r="E25" s="67">
        <v>24.75</v>
      </c>
      <c r="F25" s="69">
        <f>E25*'Hora por anv'!$H$1</f>
        <v>116.325</v>
      </c>
      <c r="G25" s="70">
        <f t="shared" si="1"/>
        <v>56.56565657</v>
      </c>
      <c r="H25" s="184" t="s">
        <v>84</v>
      </c>
      <c r="I25" s="184" t="s">
        <v>84</v>
      </c>
      <c r="J25" s="184" t="s">
        <v>84</v>
      </c>
      <c r="K25" s="184" t="s">
        <v>84</v>
      </c>
      <c r="L25" s="184" t="s">
        <v>84</v>
      </c>
      <c r="M25" s="187"/>
      <c r="N25" s="187"/>
      <c r="O25" s="187"/>
      <c r="P25" s="139"/>
      <c r="Q25" s="139"/>
      <c r="R25" s="139"/>
      <c r="S25" s="139"/>
      <c r="T25" s="129"/>
      <c r="U25" s="129"/>
      <c r="V25" s="129"/>
      <c r="W25" s="129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222"/>
      <c r="AQ25" s="82"/>
      <c r="AR25" s="172"/>
      <c r="AS25" s="223"/>
    </row>
    <row r="26">
      <c r="A26" s="59" t="s">
        <v>90</v>
      </c>
      <c r="B26" s="59">
        <f>VLOOKUP(A26,SILOMS!C:F,4,0)</f>
        <v>2731</v>
      </c>
      <c r="C26" s="64">
        <f>VLOOKUP(A26,SILOMS!O:Q,3,0)</f>
        <v>16.51041667</v>
      </c>
      <c r="D26" s="65">
        <f t="shared" si="3"/>
        <v>1103.75</v>
      </c>
      <c r="E26" s="67">
        <v>37.18611111</v>
      </c>
      <c r="F26" s="69">
        <f>E26*'Hora por anv'!$H$1</f>
        <v>174.7747222</v>
      </c>
      <c r="G26" s="70">
        <f t="shared" si="1"/>
        <v>29.68178083</v>
      </c>
      <c r="H26" s="184" t="s">
        <v>84</v>
      </c>
      <c r="I26" s="184" t="s">
        <v>84</v>
      </c>
      <c r="J26" s="184" t="s">
        <v>84</v>
      </c>
      <c r="K26" s="184" t="s">
        <v>84</v>
      </c>
      <c r="L26" s="184" t="s">
        <v>84</v>
      </c>
      <c r="M26" s="187"/>
      <c r="N26" s="187"/>
      <c r="O26" s="187"/>
      <c r="P26" s="139"/>
      <c r="Q26" s="76" t="s">
        <v>88</v>
      </c>
      <c r="R26" s="139"/>
      <c r="S26" s="139"/>
      <c r="T26" s="129"/>
      <c r="U26" s="129"/>
      <c r="V26" s="129"/>
      <c r="W26" s="129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172"/>
      <c r="AS26" s="114"/>
    </row>
    <row r="27">
      <c r="A27" s="224" t="s">
        <v>110</v>
      </c>
      <c r="B27" s="59" t="b">
        <f>VLOOKUP(A27,SILOMS!C:F,4,0)</f>
        <v>0</v>
      </c>
      <c r="C27" s="211">
        <f>VLOOKUP(A27,SILOMS!O:Q,3,0)</f>
        <v>0</v>
      </c>
      <c r="D27" s="65">
        <f t="shared" si="3"/>
        <v>1500</v>
      </c>
      <c r="E27" s="67">
        <v>17.41666667</v>
      </c>
      <c r="F27" s="69">
        <f>E27*'Hora por anv'!$H$1</f>
        <v>81.85833335</v>
      </c>
      <c r="G27" s="70">
        <f t="shared" si="1"/>
        <v>86.1244019</v>
      </c>
      <c r="H27" s="225"/>
      <c r="I27" s="225"/>
      <c r="J27" s="225"/>
      <c r="K27" s="225"/>
      <c r="L27" s="225"/>
      <c r="M27" s="225"/>
      <c r="N27" s="225"/>
      <c r="O27" s="225"/>
      <c r="P27" s="148"/>
      <c r="Q27" s="226"/>
      <c r="R27" s="225"/>
      <c r="S27" s="225"/>
      <c r="T27" s="225"/>
      <c r="U27" s="225"/>
      <c r="V27" s="225"/>
      <c r="W27" s="129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222"/>
      <c r="AI27" s="82"/>
      <c r="AJ27" s="82"/>
      <c r="AK27" s="82"/>
      <c r="AL27" s="82"/>
      <c r="AM27" s="82"/>
      <c r="AN27" s="82"/>
      <c r="AO27" s="82"/>
      <c r="AP27" s="82"/>
      <c r="AQ27" s="82"/>
      <c r="AR27" s="172"/>
      <c r="AS27" s="223"/>
    </row>
    <row r="28" hidden="1">
      <c r="A28" s="59" t="s">
        <v>91</v>
      </c>
      <c r="B28" s="59" t="b">
        <f>VLOOKUP(A28,SILOMS!C:F,4,0)</f>
        <v>0</v>
      </c>
      <c r="C28" s="64">
        <f>VLOOKUP(A28,SILOMS!O:Q,3,0)</f>
        <v>208.2083333</v>
      </c>
      <c r="D28" s="65">
        <f t="shared" si="3"/>
        <v>-997</v>
      </c>
      <c r="E28" s="59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84" t="s">
        <v>84</v>
      </c>
      <c r="I28" s="184" t="s">
        <v>84</v>
      </c>
      <c r="J28" s="184" t="s">
        <v>84</v>
      </c>
      <c r="K28" s="184" t="s">
        <v>84</v>
      </c>
      <c r="L28" s="184" t="s">
        <v>84</v>
      </c>
      <c r="M28" s="187"/>
      <c r="N28" s="187"/>
      <c r="O28" s="187"/>
      <c r="P28" s="139"/>
      <c r="Q28" s="139"/>
      <c r="R28" s="139"/>
      <c r="S28" s="139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172"/>
      <c r="AS28" s="114"/>
    </row>
    <row r="29" hidden="1">
      <c r="A29" s="179" t="s">
        <v>103</v>
      </c>
      <c r="B29" s="59" t="b">
        <f>VLOOKUP(A29,SILOMS!C:F,4,0)</f>
        <v>0</v>
      </c>
      <c r="C29" s="64">
        <f>VLOOKUP(A29,SILOMS!O:Q,3,0)</f>
        <v>120.3923611</v>
      </c>
      <c r="D29" s="65">
        <f t="shared" si="3"/>
        <v>110.5833333</v>
      </c>
      <c r="E29" s="59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84" t="s">
        <v>84</v>
      </c>
      <c r="I29" s="184" t="s">
        <v>84</v>
      </c>
      <c r="J29" s="184" t="s">
        <v>84</v>
      </c>
      <c r="K29" s="184" t="s">
        <v>84</v>
      </c>
      <c r="L29" s="184" t="s">
        <v>84</v>
      </c>
      <c r="M29" s="187"/>
      <c r="N29" s="187"/>
      <c r="O29" s="187"/>
      <c r="P29" s="139"/>
      <c r="Q29" s="139"/>
      <c r="R29" s="139"/>
      <c r="S29" s="139"/>
      <c r="T29" s="129"/>
      <c r="U29" s="129"/>
      <c r="V29" s="129"/>
      <c r="W29" s="129"/>
      <c r="X29" s="129"/>
      <c r="Y29" s="129"/>
      <c r="Z29" s="129"/>
      <c r="AA29" s="129"/>
      <c r="AB29" s="129"/>
      <c r="AC29" s="129"/>
      <c r="AD29" s="129"/>
      <c r="AE29" s="129"/>
      <c r="AF29" s="82"/>
      <c r="AG29" s="222"/>
      <c r="AH29" s="82"/>
      <c r="AI29" s="82"/>
      <c r="AJ29" s="82"/>
      <c r="AK29" s="82"/>
      <c r="AL29" s="82"/>
      <c r="AM29" s="82"/>
      <c r="AN29" s="82"/>
      <c r="AO29" s="82"/>
      <c r="AP29" s="82"/>
      <c r="AQ29" s="82"/>
      <c r="AR29" s="172"/>
      <c r="AS29" s="114"/>
    </row>
    <row r="30" hidden="1">
      <c r="A30" s="59" t="s">
        <v>63</v>
      </c>
      <c r="B30" s="59" t="b">
        <f>VLOOKUP(A30,SILOMS!C:F,4,0)</f>
        <v>0</v>
      </c>
      <c r="C30" s="64">
        <f>VLOOKUP(A30,SILOMS!O:Q,3,0)</f>
        <v>214.1354167</v>
      </c>
      <c r="D30" s="65">
        <f>IF(C30*24&lt;1500,1500-(C30*24),IF(C30*24&lt;3000,3000-(C30*24),5250-(C30*24)))
</f>
        <v>110.75</v>
      </c>
      <c r="E30" s="59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79" t="s">
        <v>40</v>
      </c>
      <c r="P30" s="124"/>
      <c r="Q30" s="94" t="s">
        <v>108</v>
      </c>
      <c r="R30" s="75"/>
      <c r="S30" s="146"/>
      <c r="T30" s="78"/>
      <c r="U30" s="78"/>
      <c r="V30" s="78"/>
      <c r="W30" s="231" t="s">
        <v>231</v>
      </c>
      <c r="X30" s="168"/>
      <c r="Y30" s="168"/>
      <c r="Z30" s="168"/>
      <c r="AA30" s="169"/>
      <c r="AB30" s="79" t="s">
        <v>40</v>
      </c>
      <c r="AC30" s="78"/>
      <c r="AD30" s="78"/>
      <c r="AE30" s="78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153" t="s">
        <v>233</v>
      </c>
      <c r="AS30" s="135"/>
    </row>
    <row r="31" hidden="1">
      <c r="A31" s="59" t="s">
        <v>57</v>
      </c>
      <c r="B31" s="59">
        <f>VLOOKUP(A31,SILOMS!C:F,4,0)</f>
        <v>2738</v>
      </c>
      <c r="C31" s="64">
        <f>VLOOKUP(A31,SILOMS!O:Q,3,0)</f>
        <v>4.166666667</v>
      </c>
      <c r="D31" s="65">
        <f t="shared" ref="D31:D32" si="4">IF(C31*24&lt;1500,1500-(C31*24),IF(C31*24&lt;3000,3000-(C31*24),4000-(C31*24)))
</f>
        <v>1400</v>
      </c>
      <c r="E31" s="59">
        <f>VLOOKUP(B31,'Hora por anv'!B:D,3,0)</f>
        <v>55.52851064</v>
      </c>
      <c r="F31" s="69">
        <f>E31*'Hora por anv'!$H$1</f>
        <v>260.984</v>
      </c>
      <c r="G31" s="70">
        <f t="shared" si="1"/>
        <v>25.21227355</v>
      </c>
      <c r="H31" s="184" t="s">
        <v>84</v>
      </c>
      <c r="I31" s="184" t="s">
        <v>84</v>
      </c>
      <c r="J31" s="184" t="s">
        <v>84</v>
      </c>
      <c r="K31" s="184" t="s">
        <v>84</v>
      </c>
      <c r="L31" s="184" t="s">
        <v>84</v>
      </c>
      <c r="M31" s="187"/>
      <c r="N31" s="187"/>
      <c r="O31" s="187"/>
      <c r="P31" s="139"/>
      <c r="Q31" s="139"/>
      <c r="R31" s="139"/>
      <c r="S31" s="139"/>
      <c r="T31" s="129"/>
      <c r="U31" s="129"/>
      <c r="V31" s="129"/>
      <c r="W31" s="129"/>
      <c r="X31" s="129"/>
      <c r="Y31" s="129"/>
      <c r="Z31" s="129"/>
      <c r="AA31" s="129"/>
      <c r="AB31" s="129"/>
      <c r="AC31" s="129"/>
      <c r="AD31" s="129"/>
      <c r="AE31" s="129"/>
      <c r="AF31" s="82"/>
      <c r="AG31" s="82"/>
      <c r="AH31" s="82"/>
      <c r="AI31" s="82"/>
      <c r="AJ31" s="82"/>
      <c r="AK31" s="82"/>
      <c r="AL31" s="222"/>
      <c r="AM31" s="82"/>
      <c r="AN31" s="82"/>
      <c r="AO31" s="82"/>
      <c r="AP31" s="82"/>
      <c r="AQ31" s="82"/>
      <c r="AR31" s="172"/>
      <c r="AS31" s="114"/>
    </row>
    <row r="32" hidden="1">
      <c r="A32" s="59" t="s">
        <v>132</v>
      </c>
      <c r="B32" s="59" t="b">
        <f>VLOOKUP(A32,SILOMS!C:F,4,0)</f>
        <v>0</v>
      </c>
      <c r="C32" s="64">
        <f>VLOOKUP(A32,SILOMS!O:Q,3,0)</f>
        <v>186.6493056</v>
      </c>
      <c r="D32" s="65">
        <f t="shared" si="4"/>
        <v>-479.5833333</v>
      </c>
      <c r="E32" s="59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84" t="s">
        <v>84</v>
      </c>
      <c r="I32" s="184" t="s">
        <v>84</v>
      </c>
      <c r="J32" s="184" t="s">
        <v>84</v>
      </c>
      <c r="K32" s="184" t="s">
        <v>84</v>
      </c>
      <c r="L32" s="184" t="s">
        <v>84</v>
      </c>
      <c r="M32" s="187"/>
      <c r="N32" s="187"/>
      <c r="O32" s="187"/>
      <c r="P32" s="139"/>
      <c r="Q32" s="139"/>
      <c r="R32" s="139"/>
      <c r="S32" s="139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82"/>
      <c r="AG32" s="82"/>
      <c r="AH32" s="82"/>
      <c r="AI32" s="82"/>
      <c r="AJ32" s="82"/>
      <c r="AK32" s="82"/>
      <c r="AL32" s="82"/>
      <c r="AM32" s="82"/>
      <c r="AN32" s="82"/>
      <c r="AO32" s="82"/>
      <c r="AP32" s="82"/>
      <c r="AQ32" s="82"/>
      <c r="AR32" s="172"/>
      <c r="AS32" s="114"/>
    </row>
    <row r="33" hidden="1">
      <c r="A33" s="59" t="s">
        <v>144</v>
      </c>
      <c r="B33" s="59" t="b">
        <f>VLOOKUP(A33,SILOMS!C:F,4,0)</f>
        <v>0</v>
      </c>
      <c r="C33" s="64">
        <f>VLOOKUP(A33,SILOMS!O:Q,3,0)</f>
        <v>216.6666667</v>
      </c>
      <c r="D33" s="65">
        <f>IF(C33*24&lt;1500,1500-(C33*24),IF(C33*24&lt;3000,3000-(C33*24),5200-(C33*24)))
</f>
        <v>0</v>
      </c>
      <c r="E33" s="59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10" t="s">
        <v>84</v>
      </c>
      <c r="I33" s="110" t="s">
        <v>84</v>
      </c>
      <c r="J33" s="110" t="s">
        <v>84</v>
      </c>
      <c r="K33" s="110" t="s">
        <v>84</v>
      </c>
      <c r="L33" s="110" t="s">
        <v>84</v>
      </c>
      <c r="M33" s="73"/>
      <c r="N33" s="73"/>
      <c r="O33" s="79" t="s">
        <v>40</v>
      </c>
      <c r="P33" s="124"/>
      <c r="Q33" s="94" t="s">
        <v>108</v>
      </c>
      <c r="R33" s="75"/>
      <c r="S33" s="75"/>
      <c r="T33" s="79" t="s">
        <v>40</v>
      </c>
      <c r="U33" s="78"/>
      <c r="V33" s="78"/>
      <c r="W33" s="78"/>
      <c r="X33" s="78"/>
      <c r="Y33" s="78"/>
      <c r="Z33" s="78"/>
      <c r="AA33" s="78"/>
      <c r="AB33" s="78"/>
      <c r="AC33" s="78"/>
      <c r="AD33" s="78"/>
      <c r="AE33" s="78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240" t="s">
        <v>242</v>
      </c>
      <c r="AS33" s="83"/>
    </row>
    <row r="34" hidden="1">
      <c r="A34" s="59" t="s">
        <v>146</v>
      </c>
      <c r="B34" s="59" t="b">
        <f>VLOOKUP(A34,SILOMS!C:F,4,0)</f>
        <v>0</v>
      </c>
      <c r="C34" s="64">
        <f>VLOOKUP(A34,SILOMS!O:Q,3,0)</f>
        <v>201.3506944</v>
      </c>
      <c r="D34" s="65">
        <f t="shared" ref="D34:D42" si="5">IF(C34*24&lt;1500,1500-(C34*24),IF(C34*24&lt;3000,3000-(C34*24),4000-(C34*24)))
</f>
        <v>-832.4166667</v>
      </c>
      <c r="E34" s="59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84">
        <v>1.0</v>
      </c>
      <c r="I34" s="184">
        <v>1.0</v>
      </c>
      <c r="J34" s="184">
        <v>1.0</v>
      </c>
      <c r="K34" s="184"/>
      <c r="L34" s="184"/>
      <c r="M34" s="187"/>
      <c r="N34" s="187"/>
      <c r="O34" s="187"/>
      <c r="P34" s="139"/>
      <c r="Q34" s="139"/>
      <c r="R34" s="139"/>
      <c r="S34" s="139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82"/>
      <c r="AG34" s="82"/>
      <c r="AH34" s="82"/>
      <c r="AI34" s="82"/>
      <c r="AJ34" s="82"/>
      <c r="AK34" s="82"/>
      <c r="AL34" s="82"/>
      <c r="AM34" s="82"/>
      <c r="AN34" s="82"/>
      <c r="AO34" s="82"/>
      <c r="AP34" s="82"/>
      <c r="AQ34" s="82"/>
      <c r="AR34" s="172"/>
      <c r="AS34" s="135"/>
    </row>
    <row r="35" hidden="1">
      <c r="A35" s="59" t="s">
        <v>152</v>
      </c>
      <c r="B35" s="59" t="b">
        <f>VLOOKUP(A35,SILOMS!C:F,4,0)</f>
        <v>0</v>
      </c>
      <c r="C35" s="64">
        <f>VLOOKUP(A35,SILOMS!O:Q,3,0)</f>
        <v>192.9097222</v>
      </c>
      <c r="D35" s="65">
        <f t="shared" si="5"/>
        <v>-629.8333333</v>
      </c>
      <c r="E35" s="59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79" t="s">
        <v>40</v>
      </c>
      <c r="P35" s="79" t="s">
        <v>40</v>
      </c>
      <c r="Q35" s="75"/>
      <c r="R35" s="75"/>
      <c r="S35" s="75"/>
      <c r="T35" s="78"/>
      <c r="U35" s="78"/>
      <c r="V35" s="241"/>
      <c r="W35" s="78"/>
      <c r="X35" s="78"/>
      <c r="Y35" s="78"/>
      <c r="Z35" s="78"/>
      <c r="AA35" s="78"/>
      <c r="AB35" s="78"/>
      <c r="AC35" s="78"/>
      <c r="AD35" s="78"/>
      <c r="AE35" s="78"/>
      <c r="AF35" s="80"/>
      <c r="AG35" s="80"/>
      <c r="AH35" s="80"/>
      <c r="AI35" s="80"/>
      <c r="AJ35" s="80"/>
      <c r="AK35" s="80"/>
      <c r="AL35" s="80"/>
      <c r="AM35" s="80"/>
      <c r="AN35" s="80"/>
      <c r="AO35" s="80"/>
      <c r="AP35" s="80"/>
      <c r="AQ35" s="80"/>
      <c r="AR35" s="83"/>
      <c r="AS35" s="114"/>
    </row>
    <row r="36" hidden="1">
      <c r="A36" s="59" t="s">
        <v>155</v>
      </c>
      <c r="B36" s="59" t="b">
        <f>VLOOKUP(A36,SILOMS!C:F,4,0)</f>
        <v>0</v>
      </c>
      <c r="C36" s="64">
        <f>VLOOKUP(A36,SILOMS!O:Q,3,0)</f>
        <v>0</v>
      </c>
      <c r="D36" s="65">
        <f t="shared" si="5"/>
        <v>1500</v>
      </c>
      <c r="E36" s="59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84">
        <v>1.0</v>
      </c>
      <c r="I36" s="184">
        <v>1.0</v>
      </c>
      <c r="J36" s="184">
        <v>1.0</v>
      </c>
      <c r="K36" s="184"/>
      <c r="L36" s="184"/>
      <c r="M36" s="187"/>
      <c r="N36" s="187"/>
      <c r="O36" s="187"/>
      <c r="P36" s="139"/>
      <c r="Q36" s="139"/>
      <c r="R36" s="139"/>
      <c r="S36" s="139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82"/>
      <c r="AG36" s="82"/>
      <c r="AH36" s="82"/>
      <c r="AI36" s="82"/>
      <c r="AJ36" s="222"/>
      <c r="AK36" s="82"/>
      <c r="AL36" s="82"/>
      <c r="AM36" s="82"/>
      <c r="AN36" s="82"/>
      <c r="AO36" s="82"/>
      <c r="AP36" s="82"/>
      <c r="AQ36" s="82"/>
      <c r="AR36" s="242"/>
      <c r="AS36" s="114"/>
    </row>
    <row r="37" hidden="1">
      <c r="A37" s="59" t="s">
        <v>164</v>
      </c>
      <c r="B37" s="59" t="b">
        <f>VLOOKUP(A37,SILOMS!C:F,4,0)</f>
        <v>0</v>
      </c>
      <c r="C37" s="64">
        <f>VLOOKUP(A37,SILOMS!O:Q,3,0)</f>
        <v>222.8576389</v>
      </c>
      <c r="D37" s="65">
        <f t="shared" si="5"/>
        <v>-1348.583333</v>
      </c>
      <c r="E37" s="59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51" t="s">
        <v>160</v>
      </c>
      <c r="J37" s="71">
        <v>1.0</v>
      </c>
      <c r="K37" s="71"/>
      <c r="L37" s="71"/>
      <c r="M37" s="73"/>
      <c r="N37" s="73"/>
      <c r="O37" s="79" t="s">
        <v>40</v>
      </c>
      <c r="P37" s="79" t="s">
        <v>40</v>
      </c>
      <c r="Q37" s="75"/>
      <c r="R37" s="75"/>
      <c r="S37" s="75"/>
      <c r="T37" s="78"/>
      <c r="U37" s="132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80"/>
      <c r="AG37" s="80"/>
      <c r="AH37" s="80"/>
      <c r="AI37" s="80"/>
      <c r="AJ37" s="80"/>
      <c r="AK37" s="80"/>
      <c r="AL37" s="80"/>
      <c r="AM37" s="80"/>
      <c r="AN37" s="80"/>
      <c r="AO37" s="80"/>
      <c r="AP37" s="80"/>
      <c r="AQ37" s="80"/>
      <c r="AR37" s="84"/>
      <c r="AS37" s="135"/>
    </row>
    <row r="38" hidden="1">
      <c r="A38" s="59" t="s">
        <v>167</v>
      </c>
      <c r="B38" s="59" t="b">
        <f>VLOOKUP(A38,SILOMS!C:F,4,0)</f>
        <v>0</v>
      </c>
      <c r="C38" s="64">
        <f>VLOOKUP(A38,SILOMS!O:Q,3,0)</f>
        <v>139.4548611</v>
      </c>
      <c r="D38" s="65">
        <f t="shared" si="5"/>
        <v>653.0833333</v>
      </c>
      <c r="E38" s="59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84" t="s">
        <v>84</v>
      </c>
      <c r="I38" s="184" t="s">
        <v>84</v>
      </c>
      <c r="J38" s="184" t="s">
        <v>84</v>
      </c>
      <c r="K38" s="184" t="s">
        <v>84</v>
      </c>
      <c r="L38" s="184" t="s">
        <v>84</v>
      </c>
      <c r="M38" s="187"/>
      <c r="N38" s="187"/>
      <c r="O38" s="187"/>
      <c r="P38" s="139"/>
      <c r="Q38" s="139"/>
      <c r="R38" s="139"/>
      <c r="S38" s="139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82"/>
      <c r="AG38" s="82"/>
      <c r="AH38" s="82"/>
      <c r="AI38" s="82"/>
      <c r="AJ38" s="82"/>
      <c r="AK38" s="82"/>
      <c r="AL38" s="82"/>
      <c r="AM38" s="82"/>
      <c r="AN38" s="82"/>
      <c r="AO38" s="82"/>
      <c r="AP38" s="82"/>
      <c r="AQ38" s="82"/>
      <c r="AR38" s="172"/>
      <c r="AS38" s="114"/>
    </row>
    <row r="39" hidden="1">
      <c r="A39" s="59" t="s">
        <v>82</v>
      </c>
      <c r="B39" s="59">
        <f>VLOOKUP(A39,SILOMS!C:F,4,0)</f>
        <v>2702</v>
      </c>
      <c r="C39" s="64">
        <f>VLOOKUP(A39,SILOMS!O:Q,3,0)</f>
        <v>23.03472222</v>
      </c>
      <c r="D39" s="65">
        <f t="shared" si="5"/>
        <v>947.1666667</v>
      </c>
      <c r="E39" s="59">
        <f>VLOOKUP(B39,'Hora por anv'!B:D,3,0)</f>
        <v>42.09219858</v>
      </c>
      <c r="F39" s="69">
        <f>E39*'Hora por anv'!$H$1</f>
        <v>197.8333333</v>
      </c>
      <c r="G39" s="70">
        <f t="shared" si="1"/>
        <v>22.5021904</v>
      </c>
      <c r="H39" s="184">
        <v>1.0</v>
      </c>
      <c r="I39" s="184">
        <v>1.0</v>
      </c>
      <c r="J39" s="184">
        <v>1.0</v>
      </c>
      <c r="K39" s="184"/>
      <c r="L39" s="184"/>
      <c r="M39" s="187"/>
      <c r="N39" s="187"/>
      <c r="O39" s="187"/>
      <c r="P39" s="124"/>
      <c r="Q39" s="76" t="s">
        <v>88</v>
      </c>
      <c r="R39" s="139"/>
      <c r="S39" s="139"/>
      <c r="T39" s="129"/>
      <c r="U39" s="129"/>
      <c r="V39" s="129"/>
      <c r="W39" s="244" t="s">
        <v>247</v>
      </c>
      <c r="X39" s="78"/>
      <c r="Y39" s="78"/>
      <c r="Z39" s="78"/>
      <c r="AA39" s="129"/>
      <c r="AB39" s="129"/>
      <c r="AC39" s="129"/>
      <c r="AD39" s="129"/>
      <c r="AE39" s="129"/>
      <c r="AF39" s="82"/>
      <c r="AG39" s="82"/>
      <c r="AH39" s="82"/>
      <c r="AI39" s="82"/>
      <c r="AJ39" s="82"/>
      <c r="AK39" s="82"/>
      <c r="AL39" s="82"/>
      <c r="AM39" s="82"/>
      <c r="AN39" s="82"/>
      <c r="AO39" s="82"/>
      <c r="AP39" s="82"/>
      <c r="AQ39" s="82"/>
      <c r="AR39" s="153" t="s">
        <v>249</v>
      </c>
      <c r="AS39" s="118" t="s">
        <v>250</v>
      </c>
    </row>
    <row r="40" hidden="1">
      <c r="A40" s="59" t="s">
        <v>174</v>
      </c>
      <c r="B40" s="59" t="b">
        <f>VLOOKUP(A40,SILOMS!C:F,4,0)</f>
        <v>0</v>
      </c>
      <c r="C40" s="64">
        <f>VLOOKUP(A40,SILOMS!O:Q,3,0)</f>
        <v>20.08680556</v>
      </c>
      <c r="D40" s="65">
        <f t="shared" si="5"/>
        <v>1017.916667</v>
      </c>
      <c r="E40" s="59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84" t="s">
        <v>84</v>
      </c>
      <c r="I40" s="184" t="s">
        <v>84</v>
      </c>
      <c r="J40" s="184" t="s">
        <v>84</v>
      </c>
      <c r="K40" s="184" t="s">
        <v>84</v>
      </c>
      <c r="L40" s="184" t="s">
        <v>84</v>
      </c>
      <c r="M40" s="187"/>
      <c r="N40" s="187"/>
      <c r="O40" s="187"/>
      <c r="P40" s="139"/>
      <c r="Q40" s="139"/>
      <c r="R40" s="139"/>
      <c r="S40" s="139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82"/>
      <c r="AG40" s="82"/>
      <c r="AH40" s="82"/>
      <c r="AI40" s="82"/>
      <c r="AJ40" s="82"/>
      <c r="AK40" s="82"/>
      <c r="AL40" s="82"/>
      <c r="AM40" s="82"/>
      <c r="AN40" s="82"/>
      <c r="AO40" s="82"/>
      <c r="AP40" s="82"/>
      <c r="AQ40" s="82"/>
      <c r="AR40" s="172"/>
      <c r="AS40" s="114"/>
    </row>
    <row r="41" hidden="1">
      <c r="A41" s="245" t="s">
        <v>125</v>
      </c>
      <c r="B41" s="59" t="b">
        <f>VLOOKUP(A41,SILOMS!C:F,4,0)</f>
        <v>0</v>
      </c>
      <c r="C41" s="246">
        <f>VLOOKUP(A41,SILOMS!O:Q,3,0)</f>
        <v>5.954861111</v>
      </c>
      <c r="D41" s="247">
        <f t="shared" si="5"/>
        <v>1357.083333</v>
      </c>
      <c r="E41" s="245" t="str">
        <f>VLOOKUP(B41,'Hora por anv'!B:D,3,0)</f>
        <v>#N/A</v>
      </c>
      <c r="F41" s="248" t="str">
        <f>E41*'Hora por anv'!$H$1</f>
        <v>#N/A</v>
      </c>
      <c r="G41" s="249" t="str">
        <f t="shared" si="1"/>
        <v>#N/A</v>
      </c>
      <c r="H41" s="251">
        <v>1.0</v>
      </c>
      <c r="I41" s="251">
        <v>1.0</v>
      </c>
      <c r="J41" s="251">
        <v>1.0</v>
      </c>
      <c r="K41" s="251"/>
      <c r="L41" s="251"/>
      <c r="M41" s="251"/>
      <c r="N41" s="251"/>
      <c r="O41" s="251"/>
      <c r="P41" s="252"/>
      <c r="Q41" s="254" t="s">
        <v>88</v>
      </c>
      <c r="R41" s="251"/>
      <c r="S41" s="251"/>
      <c r="T41" s="129"/>
      <c r="U41" s="129"/>
      <c r="V41" s="129"/>
      <c r="W41" s="129"/>
      <c r="X41" s="257"/>
      <c r="Y41" s="257"/>
      <c r="Z41" s="257"/>
      <c r="AA41" s="257"/>
      <c r="AB41" s="257"/>
      <c r="AC41" s="257"/>
      <c r="AD41" s="257"/>
      <c r="AE41" s="257"/>
      <c r="AF41" s="258"/>
      <c r="AG41" s="258"/>
      <c r="AH41" s="258"/>
      <c r="AI41" s="258"/>
      <c r="AJ41" s="258"/>
      <c r="AK41" s="258"/>
      <c r="AL41" s="258"/>
      <c r="AM41" s="258"/>
      <c r="AN41" s="258"/>
      <c r="AO41" s="258"/>
      <c r="AP41" s="258"/>
      <c r="AQ41" s="258"/>
      <c r="AR41" s="83" t="s">
        <v>252</v>
      </c>
      <c r="AS41" s="261"/>
    </row>
    <row r="42" hidden="1">
      <c r="A42" s="179" t="s">
        <v>179</v>
      </c>
      <c r="B42" s="59" t="b">
        <f>VLOOKUP(A42,SILOMS!C:F,4,0)</f>
        <v>0</v>
      </c>
      <c r="C42" s="246">
        <f>VLOOKUP(A42,SILOMS!O:Q,3,0)</f>
        <v>75.78819444</v>
      </c>
      <c r="D42" s="247">
        <f t="shared" si="5"/>
        <v>1181.083333</v>
      </c>
      <c r="E42" s="245" t="str">
        <f>VLOOKUP(B42,'Hora por anv'!B:D,3,0)</f>
        <v>#N/A</v>
      </c>
      <c r="F42" s="248" t="str">
        <f>E42*'Hora por anv'!$H$1</f>
        <v>#N/A</v>
      </c>
      <c r="G42" s="249" t="str">
        <f t="shared" si="1"/>
        <v>#N/A</v>
      </c>
      <c r="H42" s="267" t="s">
        <v>84</v>
      </c>
      <c r="I42" s="267" t="s">
        <v>84</v>
      </c>
      <c r="J42" s="267" t="s">
        <v>84</v>
      </c>
      <c r="K42" s="267" t="s">
        <v>84</v>
      </c>
      <c r="L42" s="267" t="s">
        <v>84</v>
      </c>
      <c r="M42" s="268"/>
      <c r="N42" s="268"/>
      <c r="O42" s="268"/>
      <c r="P42" s="77"/>
      <c r="Q42" s="77"/>
      <c r="R42" s="77"/>
      <c r="S42" s="77"/>
      <c r="T42" s="165"/>
      <c r="U42" s="165"/>
      <c r="V42" s="165"/>
      <c r="W42" s="129"/>
      <c r="X42" s="269"/>
      <c r="Y42" s="269"/>
      <c r="Z42" s="269"/>
      <c r="AA42" s="269"/>
      <c r="AB42" s="269"/>
      <c r="AC42" s="269"/>
      <c r="AD42" s="269"/>
      <c r="AE42" s="269"/>
      <c r="AF42" s="270"/>
      <c r="AG42" s="270"/>
      <c r="AH42" s="270"/>
      <c r="AI42" s="270"/>
      <c r="AJ42" s="270"/>
      <c r="AK42" s="270"/>
      <c r="AL42" s="270"/>
      <c r="AM42" s="270"/>
      <c r="AN42" s="270"/>
      <c r="AO42" s="270"/>
      <c r="AP42" s="270"/>
      <c r="AQ42" s="270"/>
      <c r="AR42" s="172"/>
      <c r="AS42" s="261"/>
    </row>
    <row r="43">
      <c r="A43" s="18"/>
      <c r="B43" s="18"/>
      <c r="C43" s="18"/>
      <c r="D43" s="18"/>
      <c r="E43" s="271"/>
      <c r="F43" s="14"/>
      <c r="G43" s="18"/>
      <c r="H43" s="14"/>
      <c r="I43" s="14"/>
      <c r="J43" s="14"/>
      <c r="K43" s="14"/>
      <c r="L43" s="14"/>
      <c r="M43" s="14"/>
      <c r="N43" s="14"/>
      <c r="O43" s="14"/>
      <c r="P43" s="18"/>
      <c r="Q43" s="271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</row>
    <row r="44">
      <c r="A44" s="18"/>
      <c r="B44" s="18"/>
      <c r="C44" s="18"/>
      <c r="D44" s="18"/>
      <c r="E44" s="271"/>
      <c r="F44" s="14"/>
      <c r="G44" s="18"/>
      <c r="H44" s="14"/>
      <c r="I44" s="14"/>
      <c r="J44" s="14"/>
      <c r="K44" s="14"/>
      <c r="L44" s="14"/>
      <c r="M44" s="14"/>
      <c r="N44" s="14"/>
      <c r="O44" s="14"/>
      <c r="P44" s="18"/>
      <c r="Q44" s="271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8"/>
      <c r="B45" s="18"/>
      <c r="C45" s="18"/>
      <c r="D45" s="18"/>
      <c r="E45" s="271"/>
      <c r="F45" s="14"/>
      <c r="G45" s="18"/>
      <c r="H45" s="14"/>
      <c r="I45" s="14"/>
      <c r="J45" s="14"/>
      <c r="K45" s="14"/>
      <c r="L45" s="14"/>
      <c r="M45" s="14"/>
      <c r="N45" s="14"/>
      <c r="O45" s="14"/>
      <c r="P45" s="18"/>
      <c r="Q45" s="271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18"/>
      <c r="B46" s="18"/>
      <c r="C46" s="18"/>
      <c r="D46" s="18"/>
      <c r="E46" s="272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8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18"/>
      <c r="B47" s="18"/>
      <c r="C47" s="18"/>
      <c r="D47" s="18"/>
      <c r="E47" s="275"/>
      <c r="F47" s="14"/>
      <c r="G47" s="18"/>
      <c r="H47" s="14"/>
      <c r="I47" s="14"/>
      <c r="J47" s="14"/>
      <c r="K47" s="14"/>
      <c r="L47" s="14"/>
      <c r="M47" s="14"/>
      <c r="N47" s="14"/>
      <c r="O47" s="14"/>
      <c r="P47" s="18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279"/>
      <c r="B48" s="280"/>
      <c r="C48" s="280"/>
      <c r="D48" s="281"/>
      <c r="E48" s="280"/>
      <c r="F48" s="280"/>
      <c r="G48" s="280"/>
      <c r="H48" s="282"/>
      <c r="I48" s="282"/>
      <c r="J48" s="282"/>
      <c r="K48" s="282"/>
      <c r="L48" s="282"/>
      <c r="M48" s="282"/>
      <c r="N48" s="282"/>
      <c r="O48" s="282"/>
      <c r="P48" s="282"/>
      <c r="Q48" s="282"/>
      <c r="R48" s="282"/>
      <c r="S48" s="282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18"/>
      <c r="B49" s="18"/>
      <c r="C49" s="18"/>
      <c r="D49" s="18"/>
      <c r="E49" s="271"/>
      <c r="F49" s="14"/>
      <c r="G49" s="18"/>
      <c r="H49" s="14"/>
      <c r="I49" s="14"/>
      <c r="J49" s="14"/>
      <c r="K49" s="14"/>
      <c r="L49" s="14"/>
      <c r="M49" s="14"/>
      <c r="N49" s="14"/>
      <c r="O49" s="14"/>
      <c r="P49" s="18"/>
      <c r="Q49" s="271"/>
      <c r="R49" s="14"/>
      <c r="S49" s="14"/>
      <c r="T49" s="14"/>
      <c r="U49" s="14"/>
      <c r="V49" s="14"/>
      <c r="W49" s="14"/>
      <c r="X49" s="283" t="s">
        <v>1</v>
      </c>
      <c r="Y49" s="283" t="s">
        <v>3</v>
      </c>
      <c r="Z49" s="285" t="s">
        <v>5</v>
      </c>
      <c r="AA49" s="286" t="s">
        <v>6</v>
      </c>
      <c r="AB49" s="125" t="s">
        <v>4</v>
      </c>
      <c r="AC49" s="287" t="s">
        <v>8</v>
      </c>
      <c r="AD49" s="288" t="s">
        <v>9</v>
      </c>
      <c r="AE49" s="289">
        <v>12.0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8"/>
      <c r="B50" s="18"/>
      <c r="C50" s="14"/>
      <c r="D50" s="18"/>
      <c r="E50" s="290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8"/>
      <c r="Q50" s="14"/>
      <c r="R50" s="14"/>
      <c r="S50" s="14"/>
      <c r="T50" s="14"/>
      <c r="U50" s="14"/>
      <c r="V50" s="14"/>
      <c r="W50" s="14"/>
      <c r="X50" s="291" t="s">
        <v>14</v>
      </c>
      <c r="Y50" s="292">
        <v>2741.0</v>
      </c>
      <c r="Z50" s="28">
        <v>3275.8</v>
      </c>
      <c r="AA50" s="293">
        <f t="shared" ref="AA50:AA73" si="6">(Z50/AC50)/12</f>
        <v>45.49722222</v>
      </c>
      <c r="AB50" s="294" t="s">
        <v>158</v>
      </c>
      <c r="AC50" s="292">
        <v>6.0</v>
      </c>
      <c r="AD50" s="141"/>
      <c r="AE50" s="295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8"/>
      <c r="B51" s="18"/>
      <c r="C51" s="14"/>
      <c r="D51" s="18"/>
      <c r="E51" s="296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8"/>
      <c r="R51" s="14"/>
      <c r="S51" s="14"/>
      <c r="T51" s="14"/>
      <c r="U51" s="14"/>
      <c r="V51" s="14"/>
      <c r="W51" s="14"/>
      <c r="X51" s="291" t="s">
        <v>14</v>
      </c>
      <c r="Y51" s="292">
        <v>2738.0</v>
      </c>
      <c r="Z51" s="28">
        <v>3275.8</v>
      </c>
      <c r="AA51" s="293">
        <f t="shared" si="6"/>
        <v>45.49722222</v>
      </c>
      <c r="AB51" s="294" t="s">
        <v>72</v>
      </c>
      <c r="AC51" s="292">
        <v>6.0</v>
      </c>
      <c r="AD51" s="295"/>
      <c r="AE51" s="295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8"/>
      <c r="B52" s="18"/>
      <c r="C52" s="14"/>
      <c r="D52" s="18"/>
      <c r="E52" s="296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8"/>
      <c r="R52" s="14"/>
      <c r="S52" s="14"/>
      <c r="T52" s="14"/>
      <c r="U52" s="14"/>
      <c r="V52" s="14"/>
      <c r="W52" s="14"/>
      <c r="X52" s="298" t="s">
        <v>109</v>
      </c>
      <c r="Y52" s="300">
        <v>2708.0</v>
      </c>
      <c r="Z52" s="51">
        <v>1689.6</v>
      </c>
      <c r="AA52" s="301">
        <f t="shared" si="6"/>
        <v>35.2</v>
      </c>
      <c r="AB52" s="302" t="s">
        <v>65</v>
      </c>
      <c r="AC52" s="300">
        <v>4.0</v>
      </c>
      <c r="AD52" s="295"/>
      <c r="AE52" s="295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3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304" t="s">
        <v>70</v>
      </c>
      <c r="Y53" s="301">
        <v>2723.0</v>
      </c>
      <c r="Z53" s="28">
        <v>511.5</v>
      </c>
      <c r="AA53" s="301">
        <f t="shared" si="6"/>
        <v>42.625</v>
      </c>
      <c r="AB53" s="305" t="s">
        <v>73</v>
      </c>
      <c r="AC53" s="301">
        <v>1.0</v>
      </c>
      <c r="AD53" s="171"/>
      <c r="AE53" s="171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3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77" t="s">
        <v>76</v>
      </c>
      <c r="Y54" s="306">
        <v>2742.0</v>
      </c>
      <c r="Z54" s="28">
        <v>610.5</v>
      </c>
      <c r="AA54" s="301">
        <f t="shared" si="6"/>
        <v>50.875</v>
      </c>
      <c r="AB54" s="307" t="s">
        <v>77</v>
      </c>
      <c r="AC54" s="306">
        <v>1.0</v>
      </c>
      <c r="AD54" s="124"/>
      <c r="AE54" s="171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3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304" t="s">
        <v>260</v>
      </c>
      <c r="Y55" s="301">
        <v>2703.0</v>
      </c>
      <c r="Z55" s="308">
        <v>231.0</v>
      </c>
      <c r="AA55" s="301">
        <f t="shared" si="6"/>
        <v>19.25</v>
      </c>
      <c r="AB55" s="305" t="s">
        <v>74</v>
      </c>
      <c r="AC55" s="301">
        <v>1.0</v>
      </c>
      <c r="AD55" s="309">
        <v>46143.0</v>
      </c>
      <c r="AE55" s="310" t="s">
        <v>261</v>
      </c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311"/>
    </row>
    <row r="56">
      <c r="A56" s="14"/>
      <c r="B56" s="14"/>
      <c r="C56" s="14"/>
      <c r="D56" s="303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77" t="s">
        <v>262</v>
      </c>
      <c r="Y56" s="306">
        <v>2702.0</v>
      </c>
      <c r="Z56" s="308">
        <v>209.0</v>
      </c>
      <c r="AA56" s="301">
        <f t="shared" si="6"/>
        <v>17.41666667</v>
      </c>
      <c r="AB56" s="307" t="s">
        <v>110</v>
      </c>
      <c r="AC56" s="306">
        <v>1.0</v>
      </c>
      <c r="AD56" s="312" t="s">
        <v>263</v>
      </c>
      <c r="AE56" s="310" t="s">
        <v>264</v>
      </c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3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304" t="s">
        <v>85</v>
      </c>
      <c r="Y57" s="224">
        <v>2704.0</v>
      </c>
      <c r="Z57" s="51">
        <v>181.5</v>
      </c>
      <c r="AA57" s="301">
        <f t="shared" si="6"/>
        <v>15.125</v>
      </c>
      <c r="AB57" s="313" t="s">
        <v>87</v>
      </c>
      <c r="AC57" s="224">
        <v>1.0</v>
      </c>
      <c r="AD57" s="171"/>
      <c r="AE57" s="171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314" t="s">
        <v>40</v>
      </c>
      <c r="B58" s="314" t="s">
        <v>160</v>
      </c>
      <c r="C58" s="18"/>
      <c r="D58" s="315"/>
      <c r="E58" s="18"/>
      <c r="F58" s="18"/>
      <c r="G58" s="18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77" t="s">
        <v>89</v>
      </c>
      <c r="Y58" s="141">
        <v>2731.0</v>
      </c>
      <c r="Z58" s="51">
        <v>1338.7</v>
      </c>
      <c r="AA58" s="301">
        <f t="shared" si="6"/>
        <v>37.18611111</v>
      </c>
      <c r="AB58" s="310" t="s">
        <v>90</v>
      </c>
      <c r="AC58" s="141">
        <v>3.0</v>
      </c>
      <c r="AD58" s="124"/>
      <c r="AE58" s="171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316">
        <v>4000.0</v>
      </c>
      <c r="B59" s="314">
        <v>1500.0</v>
      </c>
      <c r="C59" s="18"/>
      <c r="D59" s="315"/>
      <c r="E59" s="18"/>
      <c r="F59" s="18"/>
      <c r="G59" s="18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77" t="s">
        <v>89</v>
      </c>
      <c r="Y59" s="141">
        <v>2733.0</v>
      </c>
      <c r="Z59" s="51">
        <v>1338.7</v>
      </c>
      <c r="AA59" s="301">
        <f t="shared" si="6"/>
        <v>37.18611111</v>
      </c>
      <c r="AB59" s="310" t="s">
        <v>95</v>
      </c>
      <c r="AC59" s="141">
        <v>3.0</v>
      </c>
      <c r="AD59" s="171"/>
      <c r="AE59" s="171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8" t="s">
        <v>265</v>
      </c>
      <c r="C60" s="18"/>
      <c r="D60" s="315"/>
      <c r="E60" s="18"/>
      <c r="F60" s="18"/>
      <c r="G60" s="18"/>
      <c r="H60" s="14"/>
      <c r="I60" s="14"/>
      <c r="J60" s="14"/>
      <c r="K60" s="14"/>
      <c r="L60" s="14"/>
      <c r="M60" s="14"/>
      <c r="N60" s="14"/>
      <c r="O60" s="14"/>
      <c r="P60" s="317"/>
      <c r="Q60" s="14"/>
      <c r="R60" s="14"/>
      <c r="S60" s="14"/>
      <c r="T60" s="14"/>
      <c r="U60" s="14"/>
      <c r="V60" s="14"/>
      <c r="W60" s="14"/>
      <c r="X60" s="177" t="s">
        <v>89</v>
      </c>
      <c r="Y60" s="141">
        <v>2739.0</v>
      </c>
      <c r="Z60" s="51">
        <v>1338.7</v>
      </c>
      <c r="AA60" s="301">
        <f t="shared" si="6"/>
        <v>37.18611111</v>
      </c>
      <c r="AB60" s="310" t="s">
        <v>100</v>
      </c>
      <c r="AC60" s="141">
        <v>3.0</v>
      </c>
      <c r="AD60" s="171"/>
      <c r="AE60" s="171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318"/>
      <c r="AS60" s="14"/>
    </row>
    <row r="61">
      <c r="A61" s="14"/>
      <c r="B61" s="14"/>
      <c r="C61" s="14"/>
      <c r="D61" s="303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304" t="s">
        <v>101</v>
      </c>
      <c r="Y61" s="224">
        <v>2727.0</v>
      </c>
      <c r="Z61" s="51">
        <v>297.0</v>
      </c>
      <c r="AA61" s="301">
        <f t="shared" si="6"/>
        <v>24.75</v>
      </c>
      <c r="AB61" s="313" t="s">
        <v>102</v>
      </c>
      <c r="AC61" s="224">
        <v>1.0</v>
      </c>
      <c r="AD61" s="171"/>
      <c r="AE61" s="171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318"/>
      <c r="AS61" s="14"/>
    </row>
    <row r="62">
      <c r="A62" s="14"/>
      <c r="B62" s="14"/>
      <c r="C62" s="14"/>
      <c r="D62" s="303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298" t="s">
        <v>109</v>
      </c>
      <c r="Y62" s="319">
        <v>2728.0</v>
      </c>
      <c r="Z62" s="51">
        <v>1689.6</v>
      </c>
      <c r="AA62" s="301">
        <f t="shared" si="6"/>
        <v>35.2</v>
      </c>
      <c r="AB62" s="320" t="s">
        <v>83</v>
      </c>
      <c r="AC62" s="319">
        <v>4.0</v>
      </c>
      <c r="AD62" s="171"/>
      <c r="AE62" s="171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321"/>
      <c r="AS62" s="14"/>
    </row>
    <row r="63">
      <c r="A63" s="14"/>
      <c r="B63" s="14"/>
      <c r="C63" s="14"/>
      <c r="D63" s="303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298" t="s">
        <v>109</v>
      </c>
      <c r="Y63" s="319">
        <v>2729.0</v>
      </c>
      <c r="Z63" s="51">
        <v>1689.6</v>
      </c>
      <c r="AA63" s="301">
        <f t="shared" si="6"/>
        <v>35.2</v>
      </c>
      <c r="AB63" s="320" t="s">
        <v>163</v>
      </c>
      <c r="AC63" s="319">
        <v>4.0</v>
      </c>
      <c r="AD63" s="171"/>
      <c r="AE63" s="171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322"/>
      <c r="AS63" s="14"/>
    </row>
    <row r="64">
      <c r="A64" s="14"/>
      <c r="B64" s="14"/>
      <c r="C64" s="14"/>
      <c r="D64" s="303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298" t="s">
        <v>109</v>
      </c>
      <c r="Y64" s="319">
        <v>2721.0</v>
      </c>
      <c r="Z64" s="51">
        <v>1689.6</v>
      </c>
      <c r="AA64" s="301">
        <f t="shared" si="6"/>
        <v>35.2</v>
      </c>
      <c r="AB64" s="320" t="s">
        <v>133</v>
      </c>
      <c r="AC64" s="319">
        <v>4.0</v>
      </c>
      <c r="AD64" s="312" t="s">
        <v>111</v>
      </c>
      <c r="AE64" s="310" t="s">
        <v>261</v>
      </c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323"/>
      <c r="AS64" s="14"/>
    </row>
    <row r="65">
      <c r="A65" s="14"/>
      <c r="B65" s="14"/>
      <c r="C65" s="14"/>
      <c r="D65" s="303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304" t="s">
        <v>117</v>
      </c>
      <c r="Y65" s="224">
        <v>2719.0</v>
      </c>
      <c r="Z65" s="51">
        <v>1127.5</v>
      </c>
      <c r="AA65" s="301">
        <f t="shared" si="6"/>
        <v>46.97916667</v>
      </c>
      <c r="AB65" s="313" t="s">
        <v>81</v>
      </c>
      <c r="AC65" s="224">
        <v>2.0</v>
      </c>
      <c r="AD65" s="171"/>
      <c r="AE65" s="171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3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304" t="s">
        <v>117</v>
      </c>
      <c r="Y66" s="224">
        <v>2722.0</v>
      </c>
      <c r="Z66" s="51">
        <v>1127.5</v>
      </c>
      <c r="AA66" s="301">
        <f t="shared" si="6"/>
        <v>46.97916667</v>
      </c>
      <c r="AB66" s="313" t="s">
        <v>120</v>
      </c>
      <c r="AC66" s="224">
        <v>2.0</v>
      </c>
      <c r="AD66" s="171"/>
      <c r="AE66" s="171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46"/>
      <c r="AS66" s="14"/>
    </row>
    <row r="67">
      <c r="A67" s="14"/>
      <c r="B67" s="14"/>
      <c r="C67" s="14"/>
      <c r="D67" s="303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77" t="s">
        <v>121</v>
      </c>
      <c r="Y67" s="141">
        <v>2743.0</v>
      </c>
      <c r="Z67" s="51">
        <v>935.0</v>
      </c>
      <c r="AA67" s="293">
        <f t="shared" si="6"/>
        <v>77.91666667</v>
      </c>
      <c r="AB67" s="310" t="s">
        <v>122</v>
      </c>
      <c r="AC67" s="141">
        <v>1.0</v>
      </c>
      <c r="AD67" s="171"/>
      <c r="AE67" s="171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3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304" t="s">
        <v>123</v>
      </c>
      <c r="Y68" s="224">
        <v>2709.0</v>
      </c>
      <c r="Z68" s="51">
        <v>1067.0</v>
      </c>
      <c r="AA68" s="293">
        <f t="shared" si="6"/>
        <v>44.45833333</v>
      </c>
      <c r="AB68" s="313" t="s">
        <v>124</v>
      </c>
      <c r="AC68" s="224">
        <v>2.0</v>
      </c>
      <c r="AD68" s="171"/>
      <c r="AE68" s="171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3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304" t="s">
        <v>123</v>
      </c>
      <c r="Y69" s="224">
        <v>2720.0</v>
      </c>
      <c r="Z69" s="51">
        <v>1067.0</v>
      </c>
      <c r="AA69" s="293">
        <f t="shared" si="6"/>
        <v>44.45833333</v>
      </c>
      <c r="AB69" s="313" t="s">
        <v>126</v>
      </c>
      <c r="AC69" s="224">
        <v>2.0</v>
      </c>
      <c r="AD69" s="171"/>
      <c r="AE69" s="171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3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291" t="s">
        <v>14</v>
      </c>
      <c r="Y70" s="325">
        <v>2736.0</v>
      </c>
      <c r="Z70" s="28">
        <v>3275.8</v>
      </c>
      <c r="AA70" s="293">
        <f t="shared" si="6"/>
        <v>45.49722222</v>
      </c>
      <c r="AB70" s="326" t="s">
        <v>129</v>
      </c>
      <c r="AC70" s="325">
        <v>6.0</v>
      </c>
      <c r="AD70" s="171"/>
      <c r="AE70" s="171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3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291" t="s">
        <v>14</v>
      </c>
      <c r="Y71" s="325">
        <v>2737.0</v>
      </c>
      <c r="Z71" s="28">
        <v>3275.8</v>
      </c>
      <c r="AA71" s="293">
        <f t="shared" si="6"/>
        <v>45.49722222</v>
      </c>
      <c r="AB71" s="326" t="s">
        <v>128</v>
      </c>
      <c r="AC71" s="325">
        <v>6.0</v>
      </c>
      <c r="AD71" s="171"/>
      <c r="AE71" s="171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3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291" t="s">
        <v>14</v>
      </c>
      <c r="Y72" s="325">
        <v>2740.0</v>
      </c>
      <c r="Z72" s="28">
        <v>3275.8</v>
      </c>
      <c r="AA72" s="293">
        <f t="shared" si="6"/>
        <v>45.49722222</v>
      </c>
      <c r="AB72" s="326" t="s">
        <v>98</v>
      </c>
      <c r="AC72" s="325">
        <v>6.0</v>
      </c>
      <c r="AD72" s="171"/>
      <c r="AE72" s="171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3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291" t="s">
        <v>14</v>
      </c>
      <c r="Y73" s="325">
        <v>2732.0</v>
      </c>
      <c r="Z73" s="28">
        <v>3275.8</v>
      </c>
      <c r="AA73" s="293">
        <f t="shared" si="6"/>
        <v>45.49722222</v>
      </c>
      <c r="AB73" s="326" t="s">
        <v>18</v>
      </c>
      <c r="AC73" s="325">
        <v>6.0</v>
      </c>
      <c r="AD73" s="171"/>
      <c r="AE73" s="171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3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3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3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3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3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3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3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3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3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3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3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3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3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3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3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3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3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3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3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3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3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3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3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3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3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3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3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3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3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3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3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3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3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3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3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3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3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3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3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3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3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3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3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3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3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3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3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3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3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3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3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3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3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3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3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3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3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3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3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3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3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3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3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3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3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3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3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3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3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3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3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3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3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3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3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3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3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3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3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3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3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3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3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3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3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3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3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3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3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3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3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3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3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3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3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3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3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3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3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3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3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3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3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3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3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3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3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3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3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3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3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3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3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3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3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3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3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3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3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3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3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3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3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3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3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3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3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3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3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3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3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3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3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3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3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3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3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3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3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3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3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3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3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3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3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3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3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3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3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3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3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3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3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3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3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3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3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3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3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3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3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3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3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3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3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3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3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3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3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3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3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3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3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3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3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3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3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3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3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3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3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3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3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3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3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3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3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3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3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3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3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3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3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3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3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3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3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3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3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3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3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3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3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3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3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3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3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3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3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3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3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3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3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3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3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3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3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3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3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3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3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3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3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3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3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3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3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3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3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3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3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3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3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3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3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3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3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3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3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3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3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3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3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3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3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3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3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3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3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3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3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3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3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3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3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3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3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3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3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3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3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3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3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3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3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3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3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3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3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3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3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3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3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3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3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3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3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3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3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3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3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3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3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3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3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3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3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3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3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3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3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3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3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3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3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3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3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3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3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3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3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3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3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3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3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3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3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3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3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3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3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3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3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3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3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3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3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3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3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3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3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3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3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3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3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3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3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3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3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3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3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3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3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3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3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3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3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3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3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3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3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3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3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3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3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3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3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3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3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3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3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3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3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3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3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3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3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3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3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3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3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3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3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3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3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3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3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3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3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3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3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3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3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3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3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3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3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3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3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3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3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3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3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3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3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3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3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3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3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3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3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3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3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3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3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3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3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3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3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3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3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3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3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3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3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3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3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3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3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3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3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3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3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3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3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3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3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3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3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3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3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3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3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3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3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3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3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3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3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3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3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3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3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3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3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3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3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3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3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3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3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3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3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3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3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3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3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3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3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3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3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3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3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3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3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3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3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3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3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3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3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3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3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3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3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3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3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3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3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3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3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3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3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3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3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3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3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3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3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3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3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3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3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3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3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3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3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3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3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3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3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3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3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3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3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3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3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3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3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3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3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3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3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3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3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3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3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3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3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3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3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3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3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3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3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3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3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3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3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3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3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3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3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3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3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3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3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3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3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3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3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3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3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3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3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3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3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3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3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3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3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3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3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3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3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3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3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3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3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3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3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3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3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3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3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3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3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3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3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3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3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3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3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3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3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3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3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3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3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3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3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3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3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3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3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3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3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3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3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3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3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3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3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3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3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3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3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3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3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3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3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3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3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3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3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3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3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3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3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3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3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3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3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3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3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3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3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3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3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3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3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3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3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3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3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3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3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3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3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3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3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3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3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3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3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3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3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3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3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3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3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3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3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3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3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3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3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3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3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3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3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3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3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3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3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3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3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3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3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3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3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3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3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3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3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3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3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3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3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3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3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3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3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3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3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3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3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3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3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3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3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3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3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3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3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3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3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3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3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3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3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3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3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3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3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3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3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3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3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3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3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3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3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3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3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3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3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3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3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3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3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3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3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3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3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3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3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3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3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3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3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3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3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3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3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3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3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3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3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3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3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3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3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3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3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3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3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3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3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3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3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3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3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3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3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3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3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3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3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3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3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3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3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3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3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3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3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3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3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3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3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3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3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3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3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3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3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3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3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3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3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3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3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3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3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3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3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3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3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3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3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3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3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3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3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3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3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3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3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3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3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3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3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3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3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3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3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3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3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3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3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3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3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3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3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3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3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3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3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3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3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3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3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3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3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3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3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3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3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3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3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3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3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3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3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3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  <row r="1001">
      <c r="A1001" s="14"/>
      <c r="B1001" s="14"/>
      <c r="C1001" s="14"/>
      <c r="D1001" s="303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  <c r="AA1001" s="14"/>
      <c r="AB1001" s="14"/>
      <c r="AC1001" s="14"/>
      <c r="AD1001" s="14"/>
      <c r="AE1001" s="14"/>
      <c r="AF1001" s="14"/>
      <c r="AG1001" s="14"/>
      <c r="AH1001" s="14"/>
      <c r="AI1001" s="14"/>
      <c r="AJ1001" s="14"/>
      <c r="AK1001" s="14"/>
      <c r="AL1001" s="14"/>
      <c r="AM1001" s="14"/>
      <c r="AN1001" s="14"/>
      <c r="AO1001" s="14"/>
      <c r="AP1001" s="14"/>
      <c r="AQ1001" s="14"/>
      <c r="AR1001" s="14"/>
      <c r="AS1001" s="14"/>
    </row>
    <row r="1002">
      <c r="A1002" s="14"/>
      <c r="B1002" s="14"/>
      <c r="C1002" s="14"/>
      <c r="D1002" s="303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  <c r="AA1002" s="14"/>
      <c r="AB1002" s="14"/>
      <c r="AC1002" s="14"/>
      <c r="AD1002" s="14"/>
      <c r="AE1002" s="14"/>
      <c r="AF1002" s="14"/>
      <c r="AG1002" s="14"/>
      <c r="AH1002" s="14"/>
      <c r="AI1002" s="14"/>
      <c r="AJ1002" s="14"/>
      <c r="AK1002" s="14"/>
      <c r="AL1002" s="14"/>
      <c r="AM1002" s="14"/>
      <c r="AN1002" s="14"/>
      <c r="AO1002" s="14"/>
      <c r="AP1002" s="14"/>
      <c r="AQ1002" s="14"/>
      <c r="AR1002" s="14"/>
      <c r="AS1002" s="14"/>
    </row>
    <row r="1003">
      <c r="A1003" s="14"/>
      <c r="B1003" s="14"/>
      <c r="C1003" s="14"/>
      <c r="D1003" s="303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  <c r="AA1003" s="14"/>
      <c r="AB1003" s="14"/>
      <c r="AC1003" s="14"/>
      <c r="AD1003" s="14"/>
      <c r="AE1003" s="14"/>
      <c r="AF1003" s="14"/>
      <c r="AG1003" s="14"/>
      <c r="AH1003" s="14"/>
      <c r="AI1003" s="14"/>
      <c r="AJ1003" s="14"/>
      <c r="AK1003" s="14"/>
      <c r="AL1003" s="14"/>
      <c r="AM1003" s="14"/>
      <c r="AN1003" s="14"/>
      <c r="AO1003" s="14"/>
      <c r="AP1003" s="14"/>
      <c r="AQ1003" s="14"/>
      <c r="AR1003" s="14"/>
      <c r="AS1003" s="14"/>
    </row>
    <row r="1004">
      <c r="A1004" s="14"/>
      <c r="B1004" s="14"/>
      <c r="C1004" s="14"/>
      <c r="D1004" s="303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  <c r="AA1004" s="14"/>
      <c r="AB1004" s="14"/>
      <c r="AC1004" s="14"/>
      <c r="AD1004" s="14"/>
      <c r="AE1004" s="14"/>
      <c r="AF1004" s="14"/>
      <c r="AG1004" s="14"/>
      <c r="AH1004" s="14"/>
      <c r="AI1004" s="14"/>
      <c r="AJ1004" s="14"/>
      <c r="AK1004" s="14"/>
      <c r="AL1004" s="14"/>
      <c r="AM1004" s="14"/>
      <c r="AN1004" s="14"/>
      <c r="AO1004" s="14"/>
      <c r="AP1004" s="14"/>
      <c r="AQ1004" s="14"/>
      <c r="AR1004" s="14"/>
      <c r="AS1004" s="14"/>
    </row>
    <row r="1005">
      <c r="A1005" s="14"/>
      <c r="B1005" s="14"/>
      <c r="C1005" s="14"/>
      <c r="D1005" s="303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  <c r="AA1005" s="14"/>
      <c r="AB1005" s="14"/>
      <c r="AC1005" s="14"/>
      <c r="AD1005" s="14"/>
      <c r="AE1005" s="14"/>
      <c r="AF1005" s="14"/>
      <c r="AG1005" s="14"/>
      <c r="AH1005" s="14"/>
      <c r="AI1005" s="14"/>
      <c r="AJ1005" s="14"/>
      <c r="AK1005" s="14"/>
      <c r="AL1005" s="14"/>
      <c r="AM1005" s="14"/>
      <c r="AN1005" s="14"/>
      <c r="AO1005" s="14"/>
      <c r="AP1005" s="14"/>
      <c r="AQ1005" s="14"/>
      <c r="AR1005" s="14"/>
      <c r="AS1005" s="14"/>
    </row>
    <row r="1006">
      <c r="A1006" s="14"/>
      <c r="B1006" s="14"/>
      <c r="C1006" s="14"/>
      <c r="D1006" s="303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  <c r="AA1006" s="14"/>
      <c r="AB1006" s="14"/>
      <c r="AC1006" s="14"/>
      <c r="AD1006" s="14"/>
      <c r="AE1006" s="14"/>
      <c r="AF1006" s="14"/>
      <c r="AG1006" s="14"/>
      <c r="AH1006" s="14"/>
      <c r="AI1006" s="14"/>
      <c r="AJ1006" s="14"/>
      <c r="AK1006" s="14"/>
      <c r="AL1006" s="14"/>
      <c r="AM1006" s="14"/>
      <c r="AN1006" s="14"/>
      <c r="AO1006" s="14"/>
      <c r="AP1006" s="14"/>
      <c r="AQ1006" s="14"/>
      <c r="AR1006" s="14"/>
      <c r="AS1006" s="14"/>
    </row>
    <row r="1007">
      <c r="A1007" s="14"/>
      <c r="B1007" s="14"/>
      <c r="C1007" s="14"/>
      <c r="D1007" s="303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  <c r="AA1007" s="14"/>
      <c r="AB1007" s="14"/>
      <c r="AC1007" s="14"/>
      <c r="AD1007" s="14"/>
      <c r="AE1007" s="14"/>
      <c r="AF1007" s="14"/>
      <c r="AG1007" s="14"/>
      <c r="AH1007" s="14"/>
      <c r="AI1007" s="14"/>
      <c r="AJ1007" s="14"/>
      <c r="AK1007" s="14"/>
      <c r="AL1007" s="14"/>
      <c r="AM1007" s="14"/>
      <c r="AN1007" s="14"/>
      <c r="AO1007" s="14"/>
      <c r="AP1007" s="14"/>
      <c r="AQ1007" s="14"/>
      <c r="AR1007" s="14"/>
      <c r="AS1007" s="14"/>
    </row>
    <row r="1008">
      <c r="A1008" s="14"/>
      <c r="B1008" s="14"/>
      <c r="C1008" s="14"/>
      <c r="D1008" s="303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  <c r="AA1008" s="14"/>
      <c r="AB1008" s="14"/>
      <c r="AC1008" s="14"/>
      <c r="AD1008" s="14"/>
      <c r="AE1008" s="14"/>
      <c r="AF1008" s="14"/>
      <c r="AG1008" s="14"/>
      <c r="AH1008" s="14"/>
      <c r="AI1008" s="14"/>
      <c r="AJ1008" s="14"/>
      <c r="AK1008" s="14"/>
      <c r="AL1008" s="14"/>
      <c r="AM1008" s="14"/>
      <c r="AN1008" s="14"/>
      <c r="AO1008" s="14"/>
      <c r="AP1008" s="14"/>
      <c r="AQ1008" s="14"/>
      <c r="AR1008" s="14"/>
      <c r="AS1008" s="14"/>
    </row>
    <row r="1009">
      <c r="A1009" s="14"/>
      <c r="B1009" s="14"/>
      <c r="C1009" s="14"/>
      <c r="D1009" s="303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  <c r="AA1009" s="14"/>
      <c r="AB1009" s="14"/>
      <c r="AC1009" s="14"/>
      <c r="AD1009" s="14"/>
      <c r="AE1009" s="14"/>
      <c r="AF1009" s="14"/>
      <c r="AG1009" s="14"/>
      <c r="AH1009" s="14"/>
      <c r="AI1009" s="14"/>
      <c r="AJ1009" s="14"/>
      <c r="AK1009" s="14"/>
      <c r="AL1009" s="14"/>
      <c r="AM1009" s="14"/>
      <c r="AN1009" s="14"/>
      <c r="AO1009" s="14"/>
      <c r="AP1009" s="14"/>
      <c r="AQ1009" s="14"/>
      <c r="AR1009" s="14"/>
      <c r="AS1009" s="14"/>
    </row>
    <row r="1010">
      <c r="A1010" s="14"/>
      <c r="B1010" s="14"/>
      <c r="C1010" s="14"/>
      <c r="D1010" s="303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  <c r="AA1010" s="14"/>
      <c r="AB1010" s="14"/>
      <c r="AC1010" s="14"/>
      <c r="AD1010" s="14"/>
      <c r="AE1010" s="14"/>
      <c r="AF1010" s="14"/>
      <c r="AG1010" s="14"/>
      <c r="AH1010" s="14"/>
      <c r="AI1010" s="14"/>
      <c r="AJ1010" s="14"/>
      <c r="AK1010" s="14"/>
      <c r="AL1010" s="14"/>
      <c r="AM1010" s="14"/>
      <c r="AN1010" s="14"/>
      <c r="AO1010" s="14"/>
      <c r="AP1010" s="14"/>
      <c r="AQ1010" s="14"/>
      <c r="AR1010" s="14"/>
      <c r="AS1010" s="14"/>
    </row>
    <row r="1011">
      <c r="A1011" s="14"/>
      <c r="B1011" s="14"/>
      <c r="C1011" s="14"/>
      <c r="D1011" s="303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  <c r="AA1011" s="14"/>
      <c r="AB1011" s="14"/>
      <c r="AC1011" s="14"/>
      <c r="AD1011" s="14"/>
      <c r="AE1011" s="14"/>
      <c r="AF1011" s="14"/>
      <c r="AG1011" s="14"/>
      <c r="AH1011" s="14"/>
      <c r="AI1011" s="14"/>
      <c r="AJ1011" s="14"/>
      <c r="AK1011" s="14"/>
      <c r="AL1011" s="14"/>
      <c r="AM1011" s="14"/>
      <c r="AN1011" s="14"/>
      <c r="AO1011" s="14"/>
      <c r="AP1011" s="14"/>
      <c r="AQ1011" s="14"/>
      <c r="AR1011" s="14"/>
      <c r="AS1011" s="14"/>
    </row>
    <row r="1012">
      <c r="A1012" s="14"/>
      <c r="B1012" s="14"/>
      <c r="C1012" s="14"/>
      <c r="D1012" s="303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  <c r="AA1012" s="14"/>
      <c r="AB1012" s="14"/>
      <c r="AC1012" s="14"/>
      <c r="AD1012" s="14"/>
      <c r="AE1012" s="14"/>
      <c r="AF1012" s="14"/>
      <c r="AG1012" s="14"/>
      <c r="AH1012" s="14"/>
      <c r="AI1012" s="14"/>
      <c r="AJ1012" s="14"/>
      <c r="AK1012" s="14"/>
      <c r="AL1012" s="14"/>
      <c r="AM1012" s="14"/>
      <c r="AN1012" s="14"/>
      <c r="AO1012" s="14"/>
      <c r="AP1012" s="14"/>
      <c r="AQ1012" s="14"/>
      <c r="AR1012" s="14"/>
      <c r="AS1012" s="14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81" t="s">
        <v>248</v>
      </c>
      <c r="B1" s="9"/>
      <c r="C1" s="12"/>
      <c r="D1" s="15"/>
      <c r="E1" s="12"/>
      <c r="F1" s="12"/>
      <c r="G1" s="12"/>
      <c r="H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25"/>
      <c r="AS1" s="25"/>
    </row>
    <row r="2">
      <c r="A2" s="27"/>
      <c r="B2" s="29"/>
      <c r="C2" s="12"/>
      <c r="D2" s="15"/>
      <c r="E2" s="12"/>
      <c r="F2" s="12"/>
      <c r="G2" s="12"/>
      <c r="H2" s="17">
        <v>2025.0</v>
      </c>
      <c r="T2" s="30">
        <v>2026.0</v>
      </c>
      <c r="AF2" s="30">
        <v>2027.0</v>
      </c>
      <c r="AR2" s="25"/>
      <c r="AS2" s="25"/>
    </row>
    <row r="3">
      <c r="A3" s="33" t="s">
        <v>16</v>
      </c>
      <c r="B3" s="33" t="s">
        <v>2</v>
      </c>
      <c r="C3" s="38" t="s">
        <v>17</v>
      </c>
      <c r="D3" s="40" t="s">
        <v>22</v>
      </c>
      <c r="E3" s="38" t="s">
        <v>27</v>
      </c>
      <c r="F3" s="42" t="s">
        <v>30</v>
      </c>
      <c r="G3" s="38" t="s">
        <v>34</v>
      </c>
      <c r="H3" s="33" t="s">
        <v>39</v>
      </c>
      <c r="I3" s="33" t="s">
        <v>43</v>
      </c>
      <c r="J3" s="33" t="s">
        <v>46</v>
      </c>
      <c r="K3" s="33" t="s">
        <v>48</v>
      </c>
      <c r="L3" s="33" t="s">
        <v>49</v>
      </c>
      <c r="M3" s="33" t="s">
        <v>50</v>
      </c>
      <c r="N3" s="33" t="s">
        <v>51</v>
      </c>
      <c r="O3" s="33" t="s">
        <v>52</v>
      </c>
      <c r="P3" s="33" t="s">
        <v>53</v>
      </c>
      <c r="Q3" s="33" t="s">
        <v>54</v>
      </c>
      <c r="R3" s="33" t="s">
        <v>55</v>
      </c>
      <c r="S3" s="33" t="s">
        <v>56</v>
      </c>
      <c r="T3" s="33" t="s">
        <v>39</v>
      </c>
      <c r="U3" s="33" t="s">
        <v>43</v>
      </c>
      <c r="V3" s="33" t="s">
        <v>46</v>
      </c>
      <c r="W3" s="33" t="s">
        <v>48</v>
      </c>
      <c r="X3" s="33" t="s">
        <v>49</v>
      </c>
      <c r="Y3" s="33" t="s">
        <v>50</v>
      </c>
      <c r="Z3" s="33" t="s">
        <v>51</v>
      </c>
      <c r="AA3" s="33" t="s">
        <v>52</v>
      </c>
      <c r="AB3" s="33" t="s">
        <v>53</v>
      </c>
      <c r="AC3" s="33" t="s">
        <v>54</v>
      </c>
      <c r="AD3" s="33" t="s">
        <v>55</v>
      </c>
      <c r="AE3" s="33" t="s">
        <v>56</v>
      </c>
      <c r="AF3" s="53" t="s">
        <v>39</v>
      </c>
      <c r="AG3" s="53" t="s">
        <v>43</v>
      </c>
      <c r="AH3" s="53" t="s">
        <v>46</v>
      </c>
      <c r="AI3" s="53" t="s">
        <v>48</v>
      </c>
      <c r="AJ3" s="53" t="s">
        <v>49</v>
      </c>
      <c r="AK3" s="53" t="s">
        <v>50</v>
      </c>
      <c r="AL3" s="53" t="s">
        <v>51</v>
      </c>
      <c r="AM3" s="53" t="s">
        <v>52</v>
      </c>
      <c r="AN3" s="53" t="s">
        <v>53</v>
      </c>
      <c r="AO3" s="53" t="s">
        <v>54</v>
      </c>
      <c r="AP3" s="53" t="s">
        <v>55</v>
      </c>
      <c r="AQ3" s="53" t="s">
        <v>56</v>
      </c>
      <c r="AR3" s="55" t="s">
        <v>69</v>
      </c>
      <c r="AS3" s="57"/>
    </row>
    <row r="4" hidden="1">
      <c r="A4" s="250" t="s">
        <v>251</v>
      </c>
      <c r="B4" s="253">
        <f>COUNT(#REF!)</f>
        <v>0</v>
      </c>
      <c r="C4" s="253"/>
      <c r="D4" s="255"/>
      <c r="E4" s="253"/>
      <c r="F4" s="253"/>
      <c r="G4" s="253"/>
      <c r="H4" s="256"/>
      <c r="I4" s="256"/>
      <c r="J4" s="256"/>
      <c r="K4" s="256"/>
      <c r="L4" s="256"/>
      <c r="M4" s="256"/>
      <c r="N4" s="256"/>
      <c r="O4" s="256"/>
      <c r="P4" s="256"/>
      <c r="Q4" s="256"/>
      <c r="R4" s="256"/>
      <c r="S4" s="256"/>
      <c r="T4" s="83"/>
      <c r="U4" s="83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83"/>
      <c r="AK4" s="83"/>
      <c r="AL4" s="83"/>
      <c r="AM4" s="83"/>
      <c r="AN4" s="83"/>
      <c r="AO4" s="83"/>
      <c r="AP4" s="83"/>
      <c r="AQ4" s="83"/>
      <c r="AR4" s="83"/>
      <c r="AS4" s="114"/>
    </row>
    <row r="5">
      <c r="A5" s="259" t="s">
        <v>87</v>
      </c>
      <c r="B5" s="260">
        <f>VLOOKUP(A5,SILOMS!C:F,4,0)</f>
        <v>2704</v>
      </c>
      <c r="C5" s="262">
        <f>VLOOKUP(A5,SILOMS!O:Q,3,0)</f>
        <v>203.0694444</v>
      </c>
      <c r="D5" s="264">
        <f>IF(C5*24&lt;1500,1500-(C5*24),IF(C5*24&lt;3000,3000-(C5*24),5000-(C5*24)))
</f>
        <v>126.3333333</v>
      </c>
      <c r="E5" s="260">
        <f>VLOOKUP(B5,'Hora por anv'!B:D,3,0)</f>
        <v>8.35106383</v>
      </c>
      <c r="F5" s="265">
        <f>E5*'Hora por anv'!$H$1</f>
        <v>39.25</v>
      </c>
      <c r="G5" s="266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51" t="s">
        <v>160</v>
      </c>
      <c r="M5" s="73"/>
      <c r="N5" s="73"/>
      <c r="O5" s="146"/>
      <c r="P5" s="75"/>
      <c r="Q5" s="75"/>
      <c r="R5" s="75"/>
      <c r="S5" s="75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9" t="s">
        <v>40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14"/>
      <c r="AS5" s="114"/>
    </row>
    <row r="6">
      <c r="A6" s="259" t="s">
        <v>164</v>
      </c>
      <c r="B6" s="260" t="b">
        <f>VLOOKUP(A6,SILOMS!C:F,4,0)</f>
        <v>0</v>
      </c>
      <c r="C6" s="262">
        <f>VLOOKUP(A6,SILOMS!O:Q,3,0)</f>
        <v>222.8576389</v>
      </c>
      <c r="D6" s="264">
        <f>IF(C6*24&lt;1500,1500-(C6*24),IF(C6*24&lt;3000,3000-(C6*24),5360-(C6*24)))
</f>
        <v>11.41666667</v>
      </c>
      <c r="E6" s="260" t="str">
        <f>VLOOKUP(B6,'Hora por anv'!B:D,3,0)</f>
        <v>#N/A</v>
      </c>
      <c r="F6" s="265" t="str">
        <f>E6*'Hora por anv'!$H$1</f>
        <v>#N/A</v>
      </c>
      <c r="G6" s="266" t="str">
        <f t="shared" si="1"/>
        <v>#N/A</v>
      </c>
      <c r="H6" s="71">
        <v>1.0</v>
      </c>
      <c r="I6" s="151" t="s">
        <v>160</v>
      </c>
      <c r="J6" s="71">
        <v>1.0</v>
      </c>
      <c r="K6" s="71"/>
      <c r="L6" s="71"/>
      <c r="M6" s="73"/>
      <c r="N6" s="73"/>
      <c r="O6" s="146"/>
      <c r="P6" s="146"/>
      <c r="Q6" s="75"/>
      <c r="R6" s="75"/>
      <c r="S6" s="146"/>
      <c r="T6" s="79" t="s">
        <v>40</v>
      </c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84" t="s">
        <v>255</v>
      </c>
      <c r="AS6" s="114"/>
    </row>
    <row r="7">
      <c r="A7" s="259" t="s">
        <v>63</v>
      </c>
      <c r="B7" s="260" t="b">
        <f>VLOOKUP(A7,SILOMS!C:F,4,0)</f>
        <v>0</v>
      </c>
      <c r="C7" s="262">
        <f>VLOOKUP(A7,SILOMS!O:Q,3,0)</f>
        <v>214.1354167</v>
      </c>
      <c r="D7" s="264">
        <f>IF(C7*24&lt;1500,1500-(C7*24),IF(C7*24&lt;3000,3000-(C7*24),5250-(C7*24)))
</f>
        <v>110.75</v>
      </c>
      <c r="E7" s="260" t="str">
        <f>VLOOKUP(B7,'Hora por anv'!B:D,3,0)</f>
        <v>#N/A</v>
      </c>
      <c r="F7" s="265" t="str">
        <f>E7*'Hora por anv'!$H$1</f>
        <v>#N/A</v>
      </c>
      <c r="G7" s="266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146"/>
      <c r="P7" s="75"/>
      <c r="Q7" s="75"/>
      <c r="R7" s="75"/>
      <c r="S7" s="146"/>
      <c r="T7" s="78"/>
      <c r="U7" s="78"/>
      <c r="V7" s="78"/>
      <c r="W7" s="78"/>
      <c r="X7" s="78"/>
      <c r="Y7" s="78"/>
      <c r="Z7" s="78"/>
      <c r="AA7" s="78"/>
      <c r="AB7" s="78"/>
      <c r="AC7" s="78"/>
      <c r="AD7" s="79" t="s">
        <v>40</v>
      </c>
      <c r="AE7" s="78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73" t="s">
        <v>256</v>
      </c>
      <c r="AS7" s="135"/>
    </row>
    <row r="8" hidden="1">
      <c r="A8" s="274" t="s">
        <v>77</v>
      </c>
      <c r="B8" s="274">
        <f>VLOOKUP(A8,SILOMS!C:F,4,0)</f>
        <v>2742</v>
      </c>
      <c r="C8" s="276">
        <f>VLOOKUP(A8,SILOMS!O:Q,3,0)</f>
        <v>32.93402778</v>
      </c>
      <c r="D8" s="264">
        <f t="shared" ref="D8:D9" si="2">IF(C8*24&lt;1500,1500-(C8*24),IF(C8*24&lt;3000,3000-(C8*24),4000-(C8*24)))
</f>
        <v>709.5833333</v>
      </c>
      <c r="E8" s="274">
        <f>VLOOKUP(B8,'Hora por anv'!B:D,3,0)</f>
        <v>56.75531915</v>
      </c>
      <c r="F8" s="277">
        <f>E8*'Hora por anv'!$H$1</f>
        <v>266.75</v>
      </c>
      <c r="G8" s="278">
        <f t="shared" si="1"/>
        <v>12.50249922</v>
      </c>
      <c r="H8" s="184" t="s">
        <v>84</v>
      </c>
      <c r="I8" s="184" t="s">
        <v>84</v>
      </c>
      <c r="J8" s="184" t="s">
        <v>84</v>
      </c>
      <c r="K8" s="184" t="s">
        <v>84</v>
      </c>
      <c r="L8" s="184" t="s">
        <v>84</v>
      </c>
      <c r="M8" s="187"/>
      <c r="N8" s="187"/>
      <c r="O8" s="187"/>
      <c r="P8" s="187"/>
      <c r="Q8" s="187"/>
      <c r="R8" s="187"/>
      <c r="S8" s="187"/>
      <c r="T8" s="187"/>
      <c r="U8" s="187"/>
      <c r="V8" s="187"/>
      <c r="W8" s="187"/>
      <c r="X8" s="187"/>
      <c r="Y8" s="187"/>
      <c r="Z8" s="187"/>
      <c r="AA8" s="187"/>
      <c r="AB8" s="187"/>
      <c r="AC8" s="187"/>
      <c r="AD8" s="187"/>
      <c r="AE8" s="187"/>
      <c r="AF8" s="187"/>
      <c r="AG8" s="187"/>
      <c r="AH8" s="187"/>
      <c r="AI8" s="187"/>
      <c r="AJ8" s="187"/>
      <c r="AK8" s="187"/>
      <c r="AL8" s="187"/>
      <c r="AM8" s="187"/>
      <c r="AN8" s="187"/>
      <c r="AO8" s="187"/>
      <c r="AP8" s="187"/>
      <c r="AQ8" s="187"/>
      <c r="AR8" s="172"/>
      <c r="AS8" s="135"/>
    </row>
    <row r="9" hidden="1">
      <c r="A9" s="274" t="s">
        <v>91</v>
      </c>
      <c r="B9" s="274" t="b">
        <f>VLOOKUP(A9,SILOMS!C:F,4,0)</f>
        <v>0</v>
      </c>
      <c r="C9" s="276">
        <f>VLOOKUP(A9,SILOMS!O:Q,3,0)</f>
        <v>208.2083333</v>
      </c>
      <c r="D9" s="264">
        <f t="shared" si="2"/>
        <v>-997</v>
      </c>
      <c r="E9" s="274" t="str">
        <f>VLOOKUP(B9,'Hora por anv'!B:D,3,0)</f>
        <v>#N/A</v>
      </c>
      <c r="F9" s="277" t="str">
        <f>E9*'Hora por anv'!$H$1</f>
        <v>#N/A</v>
      </c>
      <c r="G9" s="278" t="str">
        <f t="shared" si="1"/>
        <v>#N/A</v>
      </c>
      <c r="H9" s="184" t="s">
        <v>84</v>
      </c>
      <c r="I9" s="184" t="s">
        <v>84</v>
      </c>
      <c r="J9" s="184" t="s">
        <v>84</v>
      </c>
      <c r="K9" s="184" t="s">
        <v>84</v>
      </c>
      <c r="L9" s="184" t="s">
        <v>84</v>
      </c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  <c r="AG9" s="187"/>
      <c r="AH9" s="187"/>
      <c r="AI9" s="187"/>
      <c r="AJ9" s="187"/>
      <c r="AK9" s="187"/>
      <c r="AL9" s="187"/>
      <c r="AM9" s="187"/>
      <c r="AN9" s="187"/>
      <c r="AO9" s="187"/>
      <c r="AP9" s="187"/>
      <c r="AQ9" s="187"/>
      <c r="AR9" s="172"/>
      <c r="AS9" s="114"/>
    </row>
    <row r="10">
      <c r="A10" s="259" t="s">
        <v>144</v>
      </c>
      <c r="B10" s="260" t="b">
        <f>VLOOKUP(A10,SILOMS!C:F,4,0)</f>
        <v>0</v>
      </c>
      <c r="C10" s="262">
        <f>VLOOKUP(A10,SILOMS!O:Q,3,0)</f>
        <v>216.6666667</v>
      </c>
      <c r="D10" s="264">
        <f>IF(C10*24&lt;1500,1500-(C10*24),IF(C10*24&lt;3000,3000-(C10*24),5200-(C10*24)))
</f>
        <v>0</v>
      </c>
      <c r="E10" s="260" t="str">
        <f>VLOOKUP(B10,'Hora por anv'!B:D,3,0)</f>
        <v>#N/A</v>
      </c>
      <c r="F10" s="265" t="str">
        <f>E10*'Hora por anv'!$H$1</f>
        <v>#N/A</v>
      </c>
      <c r="G10" s="266" t="str">
        <f t="shared" si="1"/>
        <v>#N/A</v>
      </c>
      <c r="H10" s="110" t="s">
        <v>84</v>
      </c>
      <c r="I10" s="110" t="s">
        <v>84</v>
      </c>
      <c r="J10" s="110" t="s">
        <v>84</v>
      </c>
      <c r="K10" s="110" t="s">
        <v>84</v>
      </c>
      <c r="L10" s="110" t="s">
        <v>84</v>
      </c>
      <c r="M10" s="73"/>
      <c r="N10" s="73"/>
      <c r="O10" s="146"/>
      <c r="P10" s="146"/>
      <c r="Q10" s="75"/>
      <c r="R10" s="75"/>
      <c r="S10" s="75"/>
      <c r="T10" s="78"/>
      <c r="U10" s="79" t="s">
        <v>40</v>
      </c>
      <c r="V10" s="78"/>
      <c r="W10" s="78"/>
      <c r="X10" s="78"/>
      <c r="Y10" s="78"/>
      <c r="Z10" s="78"/>
      <c r="AA10" s="78"/>
      <c r="AB10" s="78"/>
      <c r="AC10" s="78"/>
      <c r="AD10" s="78"/>
      <c r="AE10" s="78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97" t="s">
        <v>259</v>
      </c>
      <c r="AS10" s="135"/>
    </row>
    <row r="11" hidden="1">
      <c r="A11" s="299" t="s">
        <v>103</v>
      </c>
      <c r="B11" s="274" t="b">
        <f>VLOOKUP(A11,SILOMS!C:F,4,0)</f>
        <v>0</v>
      </c>
      <c r="C11" s="276">
        <f>VLOOKUP(A11,SILOMS!O:Q,3,0)</f>
        <v>120.3923611</v>
      </c>
      <c r="D11" s="264">
        <f>IF(C11*24&lt;1500,1500-(C11*24),IF(C11*24&lt;3000,3000-(C11*24),4000-(C11*24)))
</f>
        <v>110.5833333</v>
      </c>
      <c r="E11" s="274" t="str">
        <f>VLOOKUP(B11,'Hora por anv'!B:D,3,0)</f>
        <v>#N/A</v>
      </c>
      <c r="F11" s="277" t="str">
        <f>E11*'Hora por anv'!$H$1</f>
        <v>#N/A</v>
      </c>
      <c r="G11" s="278" t="str">
        <f t="shared" si="1"/>
        <v>#N/A</v>
      </c>
      <c r="H11" s="184" t="s">
        <v>84</v>
      </c>
      <c r="I11" s="184" t="s">
        <v>84</v>
      </c>
      <c r="J11" s="184" t="s">
        <v>84</v>
      </c>
      <c r="K11" s="184" t="s">
        <v>84</v>
      </c>
      <c r="L11" s="184" t="s">
        <v>84</v>
      </c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  <c r="AA11" s="187"/>
      <c r="AB11" s="187"/>
      <c r="AC11" s="187"/>
      <c r="AD11" s="187"/>
      <c r="AE11" s="187"/>
      <c r="AF11" s="187"/>
      <c r="AG11" s="187"/>
      <c r="AH11" s="187"/>
      <c r="AI11" s="187"/>
      <c r="AJ11" s="187"/>
      <c r="AK11" s="187"/>
      <c r="AL11" s="187"/>
      <c r="AM11" s="187"/>
      <c r="AN11" s="187"/>
      <c r="AO11" s="187"/>
      <c r="AP11" s="187"/>
      <c r="AQ11" s="187"/>
      <c r="AR11" s="172"/>
      <c r="AS11" s="114"/>
    </row>
    <row r="12">
      <c r="A12" s="259" t="s">
        <v>152</v>
      </c>
      <c r="B12" s="260" t="b">
        <f>VLOOKUP(A12,SILOMS!C:F,4,0)</f>
        <v>0</v>
      </c>
      <c r="C12" s="262">
        <f>VLOOKUP(A12,SILOMS!O:Q,3,0)</f>
        <v>192.9097222</v>
      </c>
      <c r="D12" s="264">
        <f>IF(C12*24&lt;1500,1500-(C12*24),IF(C12*24&lt;3000,3000-(C12*24),5000-(C12*24)))
</f>
        <v>370.1666667</v>
      </c>
      <c r="E12" s="260" t="str">
        <f>VLOOKUP(B12,'Hora por anv'!B:D,3,0)</f>
        <v>#N/A</v>
      </c>
      <c r="F12" s="265" t="str">
        <f>E12*'Hora por anv'!$H$1</f>
        <v>#N/A</v>
      </c>
      <c r="G12" s="266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146"/>
      <c r="P12" s="75"/>
      <c r="Q12" s="75"/>
      <c r="R12" s="75"/>
      <c r="S12" s="75"/>
      <c r="T12" s="78"/>
      <c r="U12" s="78"/>
      <c r="V12" s="241"/>
      <c r="W12" s="78"/>
      <c r="X12" s="78"/>
      <c r="Y12" s="78"/>
      <c r="Z12" s="78"/>
      <c r="AA12" s="78"/>
      <c r="AB12" s="78"/>
      <c r="AC12" s="78"/>
      <c r="AD12" s="78"/>
      <c r="AE12" s="79" t="s">
        <v>40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83"/>
      <c r="AS12" s="135"/>
    </row>
    <row r="13" hidden="1">
      <c r="A13" s="274" t="s">
        <v>57</v>
      </c>
      <c r="B13" s="274">
        <f>VLOOKUP(A13,SILOMS!C:F,4,0)</f>
        <v>2738</v>
      </c>
      <c r="C13" s="276">
        <f>VLOOKUP(A13,SILOMS!O:Q,3,0)</f>
        <v>4.166666667</v>
      </c>
      <c r="D13" s="264">
        <f>IF(C13*24&lt;1500,1500-(C13*24),IF(C13*24&lt;3000,3000-(C13*24),4000-(C13*24)))
</f>
        <v>1400</v>
      </c>
      <c r="E13" s="274">
        <f>VLOOKUP(B13,'Hora por anv'!B:D,3,0)</f>
        <v>55.52851064</v>
      </c>
      <c r="F13" s="277">
        <f>E13*'Hora por anv'!$H$1</f>
        <v>260.984</v>
      </c>
      <c r="G13" s="278">
        <f t="shared" si="1"/>
        <v>25.21227355</v>
      </c>
      <c r="H13" s="184" t="s">
        <v>84</v>
      </c>
      <c r="I13" s="184" t="s">
        <v>84</v>
      </c>
      <c r="J13" s="184" t="s">
        <v>84</v>
      </c>
      <c r="K13" s="184" t="s">
        <v>84</v>
      </c>
      <c r="L13" s="184" t="s">
        <v>84</v>
      </c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  <c r="AA13" s="187"/>
      <c r="AB13" s="187"/>
      <c r="AC13" s="187"/>
      <c r="AD13" s="187"/>
      <c r="AE13" s="187"/>
      <c r="AF13" s="187"/>
      <c r="AG13" s="187"/>
      <c r="AH13" s="187"/>
      <c r="AI13" s="187"/>
      <c r="AJ13" s="187"/>
      <c r="AK13" s="187"/>
      <c r="AL13" s="187"/>
      <c r="AM13" s="187"/>
      <c r="AN13" s="187"/>
      <c r="AO13" s="187"/>
      <c r="AP13" s="187"/>
      <c r="AQ13" s="187"/>
      <c r="AR13" s="172"/>
      <c r="AS13" s="114"/>
    </row>
    <row r="14">
      <c r="A14" s="260" t="s">
        <v>81</v>
      </c>
      <c r="B14" s="260">
        <f>VLOOKUP(A14,SILOMS!C:F,4,0)</f>
        <v>2719</v>
      </c>
      <c r="C14" s="262">
        <f>VLOOKUP(A14,SILOMS!O:Q,3,0)</f>
        <v>180.9548611</v>
      </c>
      <c r="D14" s="264">
        <f>IF(C14*24&lt;1500,1500-(C14*24),IF(C14*24&lt;3000,3000-(C14*24),4200-(C14*24)))
</f>
        <v>-142.9166667</v>
      </c>
      <c r="E14" s="260">
        <f>VLOOKUP(B14,'Hora por anv'!B:D,3,0)</f>
        <v>59.24680851</v>
      </c>
      <c r="F14" s="265">
        <f>E14*'Hora por anv'!$H$1</f>
        <v>278.46</v>
      </c>
      <c r="G14" s="266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5"/>
      <c r="P14" s="75"/>
      <c r="Q14" s="75"/>
      <c r="R14" s="75"/>
      <c r="S14" s="75"/>
      <c r="T14" s="79" t="s">
        <v>40</v>
      </c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14"/>
      <c r="AS14" s="135"/>
    </row>
    <row r="15" hidden="1">
      <c r="A15" s="274" t="s">
        <v>266</v>
      </c>
      <c r="B15" s="274" t="str">
        <f>VLOOKUP(A15,SILOMS!C:F,4,0)</f>
        <v>#N/A</v>
      </c>
      <c r="C15" s="274" t="str">
        <f>VLOOKUP(A15,SILOMS!O:Q,3,0)</f>
        <v>#N/A</v>
      </c>
      <c r="D15" s="264" t="str">
        <f t="shared" ref="D15:D22" si="3">IF(C15*24&lt;1500,1500-(C15*24),IF(C15*24&lt;3000,3000-(C15*24),4000-(C15*24)))
</f>
        <v>#N/A</v>
      </c>
      <c r="E15" s="274" t="str">
        <f>VLOOKUP(B15,'Hora por anv'!B:D,3,0)</f>
        <v>#N/A</v>
      </c>
      <c r="F15" s="277" t="str">
        <f>E15*'Hora por anv'!$H$1</f>
        <v>#N/A</v>
      </c>
      <c r="G15" s="278" t="str">
        <f t="shared" si="1"/>
        <v>#N/A</v>
      </c>
      <c r="H15" s="184" t="s">
        <v>84</v>
      </c>
      <c r="I15" s="184" t="s">
        <v>84</v>
      </c>
      <c r="J15" s="184" t="s">
        <v>84</v>
      </c>
      <c r="K15" s="184" t="s">
        <v>84</v>
      </c>
      <c r="L15" s="184" t="s">
        <v>84</v>
      </c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  <c r="AG15" s="187"/>
      <c r="AH15" s="187"/>
      <c r="AI15" s="187"/>
      <c r="AJ15" s="187"/>
      <c r="AK15" s="187"/>
      <c r="AL15" s="187"/>
      <c r="AM15" s="187"/>
      <c r="AN15" s="187"/>
      <c r="AO15" s="187"/>
      <c r="AP15" s="187"/>
      <c r="AQ15" s="187"/>
      <c r="AR15" s="172"/>
      <c r="AS15" s="135"/>
    </row>
    <row r="16" hidden="1">
      <c r="A16" s="274" t="s">
        <v>128</v>
      </c>
      <c r="B16" s="274">
        <f>VLOOKUP(A16,SILOMS!C:F,4,0)</f>
        <v>2737</v>
      </c>
      <c r="C16" s="276">
        <f>VLOOKUP(A16,SILOMS!O:Q,3,0)</f>
        <v>15.71875</v>
      </c>
      <c r="D16" s="264">
        <f t="shared" si="3"/>
        <v>1122.75</v>
      </c>
      <c r="E16" s="274">
        <f>VLOOKUP(B16,'Hora por anv'!B:D,3,0)</f>
        <v>55.52851064</v>
      </c>
      <c r="F16" s="277">
        <f>E16*'Hora por anv'!$H$1</f>
        <v>260.984</v>
      </c>
      <c r="G16" s="278">
        <f t="shared" si="1"/>
        <v>20.21934295</v>
      </c>
      <c r="H16" s="184" t="s">
        <v>84</v>
      </c>
      <c r="I16" s="184" t="s">
        <v>84</v>
      </c>
      <c r="J16" s="184" t="s">
        <v>84</v>
      </c>
      <c r="K16" s="184" t="s">
        <v>84</v>
      </c>
      <c r="L16" s="184" t="s">
        <v>84</v>
      </c>
      <c r="M16" s="187"/>
      <c r="N16" s="187"/>
      <c r="O16" s="187"/>
      <c r="P16" s="187"/>
      <c r="Q16" s="187"/>
      <c r="R16" s="187"/>
      <c r="S16" s="187"/>
      <c r="T16" s="187"/>
      <c r="U16" s="187"/>
      <c r="V16" s="187"/>
      <c r="W16" s="187"/>
      <c r="X16" s="187"/>
      <c r="Y16" s="187"/>
      <c r="Z16" s="187"/>
      <c r="AA16" s="187"/>
      <c r="AB16" s="187"/>
      <c r="AC16" s="187"/>
      <c r="AD16" s="187"/>
      <c r="AE16" s="187"/>
      <c r="AF16" s="187"/>
      <c r="AG16" s="187"/>
      <c r="AH16" s="187"/>
      <c r="AI16" s="187"/>
      <c r="AJ16" s="187"/>
      <c r="AK16" s="187"/>
      <c r="AL16" s="187"/>
      <c r="AM16" s="187"/>
      <c r="AN16" s="187"/>
      <c r="AO16" s="187"/>
      <c r="AP16" s="187"/>
      <c r="AQ16" s="187"/>
      <c r="AR16" s="172"/>
      <c r="AS16" s="135"/>
    </row>
    <row r="17" hidden="1">
      <c r="A17" s="324" t="s">
        <v>267</v>
      </c>
      <c r="B17" s="260" t="str">
        <f>VLOOKUP(A17,SILOMS!C:F,4,0)</f>
        <v>#N/A</v>
      </c>
      <c r="C17" s="274" t="str">
        <f>VLOOKUP(A17,SILOMS!O:Q,3,0)</f>
        <v>#N/A</v>
      </c>
      <c r="D17" s="264" t="str">
        <f t="shared" si="3"/>
        <v>#N/A</v>
      </c>
      <c r="E17" s="274" t="str">
        <f>VLOOKUP(B17,'Hora por anv'!B:D,3,0)</f>
        <v>#N/A</v>
      </c>
      <c r="F17" s="277" t="str">
        <f>E17*'Hora por anv'!$H$1</f>
        <v>#N/A</v>
      </c>
      <c r="G17" s="278" t="str">
        <f t="shared" si="1"/>
        <v>#N/A</v>
      </c>
      <c r="H17" s="184" t="s">
        <v>84</v>
      </c>
      <c r="I17" s="184" t="s">
        <v>84</v>
      </c>
      <c r="J17" s="184" t="s">
        <v>84</v>
      </c>
      <c r="K17" s="184" t="s">
        <v>84</v>
      </c>
      <c r="L17" s="184" t="s">
        <v>84</v>
      </c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  <c r="AG17" s="187"/>
      <c r="AH17" s="187"/>
      <c r="AI17" s="187"/>
      <c r="AJ17" s="187"/>
      <c r="AK17" s="187"/>
      <c r="AL17" s="187"/>
      <c r="AM17" s="187"/>
      <c r="AN17" s="187"/>
      <c r="AO17" s="187"/>
      <c r="AP17" s="187"/>
      <c r="AQ17" s="187"/>
      <c r="AR17" s="172"/>
      <c r="AS17" s="135"/>
    </row>
    <row r="18" hidden="1">
      <c r="A18" s="274" t="s">
        <v>132</v>
      </c>
      <c r="B18" s="274" t="b">
        <f>VLOOKUP(A18,SILOMS!C:F,4,0)</f>
        <v>0</v>
      </c>
      <c r="C18" s="276">
        <f>VLOOKUP(A18,SILOMS!O:Q,3,0)</f>
        <v>186.6493056</v>
      </c>
      <c r="D18" s="264">
        <f t="shared" si="3"/>
        <v>-479.5833333</v>
      </c>
      <c r="E18" s="274" t="str">
        <f>VLOOKUP(B18,'Hora por anv'!B:D,3,0)</f>
        <v>#N/A</v>
      </c>
      <c r="F18" s="277" t="str">
        <f>E18*'Hora por anv'!$H$1</f>
        <v>#N/A</v>
      </c>
      <c r="G18" s="278" t="str">
        <f t="shared" si="1"/>
        <v>#N/A</v>
      </c>
      <c r="H18" s="184" t="s">
        <v>84</v>
      </c>
      <c r="I18" s="184" t="s">
        <v>84</v>
      </c>
      <c r="J18" s="184" t="s">
        <v>84</v>
      </c>
      <c r="K18" s="184" t="s">
        <v>84</v>
      </c>
      <c r="L18" s="184" t="s">
        <v>84</v>
      </c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7"/>
      <c r="AJ18" s="187"/>
      <c r="AK18" s="187"/>
      <c r="AL18" s="187"/>
      <c r="AM18" s="187"/>
      <c r="AN18" s="187"/>
      <c r="AO18" s="187"/>
      <c r="AP18" s="187"/>
      <c r="AQ18" s="187"/>
      <c r="AR18" s="172"/>
      <c r="AS18" s="135"/>
    </row>
    <row r="19" hidden="1">
      <c r="A19" s="274" t="s">
        <v>90</v>
      </c>
      <c r="B19" s="274">
        <f>VLOOKUP(A19,SILOMS!C:F,4,0)</f>
        <v>2731</v>
      </c>
      <c r="C19" s="276">
        <f>VLOOKUP(A19,SILOMS!O:Q,3,0)</f>
        <v>16.51041667</v>
      </c>
      <c r="D19" s="264">
        <f t="shared" si="3"/>
        <v>1103.75</v>
      </c>
      <c r="E19" s="274">
        <f>VLOOKUP(B19,'Hora por anv'!B:D,3,0)</f>
        <v>17.77163121</v>
      </c>
      <c r="F19" s="277">
        <f>E19*'Hora por anv'!$H$1</f>
        <v>83.52666667</v>
      </c>
      <c r="G19" s="278">
        <f t="shared" si="1"/>
        <v>62.10741081</v>
      </c>
      <c r="H19" s="184" t="s">
        <v>84</v>
      </c>
      <c r="I19" s="184" t="s">
        <v>84</v>
      </c>
      <c r="J19" s="184" t="s">
        <v>84</v>
      </c>
      <c r="K19" s="184" t="s">
        <v>84</v>
      </c>
      <c r="L19" s="184" t="s">
        <v>84</v>
      </c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7"/>
      <c r="AG19" s="187"/>
      <c r="AH19" s="187"/>
      <c r="AI19" s="187"/>
      <c r="AJ19" s="187"/>
      <c r="AK19" s="187"/>
      <c r="AL19" s="187"/>
      <c r="AM19" s="187"/>
      <c r="AN19" s="187"/>
      <c r="AO19" s="187"/>
      <c r="AP19" s="187"/>
      <c r="AQ19" s="187"/>
      <c r="AR19" s="172"/>
      <c r="AS19" s="172"/>
    </row>
    <row r="20" hidden="1">
      <c r="A20" s="274" t="s">
        <v>133</v>
      </c>
      <c r="B20" s="274" t="b">
        <f>VLOOKUP(A20,SILOMS!C:F,4,0)</f>
        <v>0</v>
      </c>
      <c r="C20" s="276">
        <f>VLOOKUP(A20,SILOMS!O:Q,3,0)</f>
        <v>11.13194444</v>
      </c>
      <c r="D20" s="264">
        <f t="shared" si="3"/>
        <v>1232.833333</v>
      </c>
      <c r="E20" s="274" t="str">
        <f>VLOOKUP(B20,'Hora por anv'!B:D,3,0)</f>
        <v>#N/A</v>
      </c>
      <c r="F20" s="277" t="str">
        <f>E20*'Hora por anv'!$H$1</f>
        <v>#N/A</v>
      </c>
      <c r="G20" s="278" t="str">
        <f t="shared" si="1"/>
        <v>#N/A</v>
      </c>
      <c r="H20" s="184" t="s">
        <v>84</v>
      </c>
      <c r="I20" s="184" t="s">
        <v>84</v>
      </c>
      <c r="J20" s="184" t="s">
        <v>84</v>
      </c>
      <c r="K20" s="184" t="s">
        <v>84</v>
      </c>
      <c r="L20" s="184" t="s">
        <v>84</v>
      </c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87"/>
      <c r="AD20" s="187"/>
      <c r="AE20" s="187"/>
      <c r="AF20" s="187"/>
      <c r="AG20" s="187"/>
      <c r="AH20" s="187"/>
      <c r="AI20" s="187"/>
      <c r="AJ20" s="187"/>
      <c r="AK20" s="187"/>
      <c r="AL20" s="187"/>
      <c r="AM20" s="187"/>
      <c r="AN20" s="187"/>
      <c r="AO20" s="187"/>
      <c r="AP20" s="187"/>
      <c r="AQ20" s="187"/>
      <c r="AR20" s="172"/>
      <c r="AS20" s="114"/>
    </row>
    <row r="21">
      <c r="A21" s="260" t="s">
        <v>163</v>
      </c>
      <c r="B21" s="260" t="b">
        <f>VLOOKUP(A21,SILOMS!C:F,4,0)</f>
        <v>0</v>
      </c>
      <c r="C21" s="262">
        <f>VLOOKUP(A21,SILOMS!O:Q,3,0)</f>
        <v>118.0347222</v>
      </c>
      <c r="D21" s="264">
        <f t="shared" si="3"/>
        <v>167.1666667</v>
      </c>
      <c r="E21" s="260" t="str">
        <f>VLOOKUP(B21,'Hora por anv'!B:D,3,0)</f>
        <v>#N/A</v>
      </c>
      <c r="F21" s="265" t="str">
        <f>E21*'Hora por anv'!$H$1</f>
        <v>#N/A</v>
      </c>
      <c r="G21" s="266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3"/>
      <c r="N21" s="73"/>
      <c r="O21" s="75"/>
      <c r="P21" s="75"/>
      <c r="Q21" s="75"/>
      <c r="R21" s="146"/>
      <c r="S21" s="75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3"/>
      <c r="AG21" s="151" t="s">
        <v>160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48"/>
      <c r="AS21" s="172"/>
    </row>
    <row r="22" hidden="1">
      <c r="A22" s="274" t="s">
        <v>146</v>
      </c>
      <c r="B22" s="274" t="b">
        <f>VLOOKUP(A22,SILOMS!C:F,4,0)</f>
        <v>0</v>
      </c>
      <c r="C22" s="276">
        <f>VLOOKUP(A22,SILOMS!O:Q,3,0)</f>
        <v>201.3506944</v>
      </c>
      <c r="D22" s="264">
        <f t="shared" si="3"/>
        <v>-832.4166667</v>
      </c>
      <c r="E22" s="274" t="str">
        <f>VLOOKUP(B22,'Hora por anv'!B:D,3,0)</f>
        <v>#N/A</v>
      </c>
      <c r="F22" s="277" t="str">
        <f>E22*'Hora por anv'!$H$1</f>
        <v>#N/A</v>
      </c>
      <c r="G22" s="278" t="str">
        <f t="shared" si="1"/>
        <v>#N/A</v>
      </c>
      <c r="H22" s="184">
        <v>1.0</v>
      </c>
      <c r="I22" s="184">
        <v>1.0</v>
      </c>
      <c r="J22" s="184">
        <v>1.0</v>
      </c>
      <c r="K22" s="184"/>
      <c r="L22" s="184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87"/>
      <c r="AM22" s="187"/>
      <c r="AN22" s="187"/>
      <c r="AO22" s="187"/>
      <c r="AP22" s="187"/>
      <c r="AQ22" s="187"/>
      <c r="AR22" s="172"/>
      <c r="AS22" s="114"/>
    </row>
    <row r="23">
      <c r="A23" s="260" t="s">
        <v>95</v>
      </c>
      <c r="B23" s="260">
        <f>VLOOKUP(A23,SILOMS!C:F,4,0)</f>
        <v>2733</v>
      </c>
      <c r="C23" s="262">
        <f>VLOOKUP(A23,SILOMS!O:Q,3,0)</f>
        <v>172.3298611</v>
      </c>
      <c r="D23" s="264">
        <f>IF(C23*24&lt;1500,1500-(C23*24),IF(C23*24&lt;3000,3000-(C23*24),4200-(C23*24)))
</f>
        <v>64.08333333</v>
      </c>
      <c r="E23" s="260">
        <f>VLOOKUP(B23,'Hora por anv'!B:D,3,0)</f>
        <v>17.77163121</v>
      </c>
      <c r="F23" s="265">
        <f>E23*'Hora por anv'!$H$1</f>
        <v>83.52666667</v>
      </c>
      <c r="G23" s="266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3"/>
      <c r="N23" s="73"/>
      <c r="O23" s="75"/>
      <c r="P23" s="75"/>
      <c r="Q23" s="75"/>
      <c r="R23" s="75"/>
      <c r="S23" s="75"/>
      <c r="T23" s="78"/>
      <c r="U23" s="78"/>
      <c r="V23" s="78"/>
      <c r="W23" s="78"/>
      <c r="X23" s="78"/>
      <c r="Y23" s="78"/>
      <c r="Z23" s="78"/>
      <c r="AA23" s="79" t="s">
        <v>40</v>
      </c>
      <c r="AB23" s="78"/>
      <c r="AC23" s="78"/>
      <c r="AD23" s="78"/>
      <c r="AE23" s="78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14"/>
      <c r="AS23" s="114"/>
    </row>
    <row r="24">
      <c r="A24" s="260" t="s">
        <v>73</v>
      </c>
      <c r="B24" s="260">
        <f>VLOOKUP(A24,SILOMS!C:F,4,0)</f>
        <v>2723</v>
      </c>
      <c r="C24" s="262">
        <f>VLOOKUP(A24,SILOMS!O:Q,3,0)</f>
        <v>117.9444444</v>
      </c>
      <c r="D24" s="264">
        <f t="shared" ref="D24:D26" si="4">IF(C24*24&lt;1500,1500-(C24*24),IF(C24*24&lt;3000,3000-(C24*24),4000-(C24*24)))
</f>
        <v>169.3333333</v>
      </c>
      <c r="E24" s="260">
        <f>VLOOKUP(B24,'Hora por anv'!B:D,3,0)</f>
        <v>61.24042553</v>
      </c>
      <c r="F24" s="265">
        <f>E24*'Hora por anv'!$H$1</f>
        <v>287.83</v>
      </c>
      <c r="G24" s="266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3"/>
      <c r="N24" s="73"/>
      <c r="O24" s="75"/>
      <c r="P24" s="75"/>
      <c r="Q24" s="75"/>
      <c r="R24" s="75"/>
      <c r="S24" s="75"/>
      <c r="T24" s="78"/>
      <c r="U24" s="78"/>
      <c r="V24" s="78"/>
      <c r="W24" s="241"/>
      <c r="X24" s="78"/>
      <c r="Y24" s="78"/>
      <c r="Z24" s="78"/>
      <c r="AA24" s="78"/>
      <c r="AB24" s="78"/>
      <c r="AC24" s="78"/>
      <c r="AD24" s="78"/>
      <c r="AE24" s="78"/>
      <c r="AF24" s="73"/>
      <c r="AG24" s="73"/>
      <c r="AH24" s="151" t="s">
        <v>160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14"/>
      <c r="AS24" s="172"/>
    </row>
    <row r="25" hidden="1">
      <c r="A25" s="299" t="s">
        <v>155</v>
      </c>
      <c r="B25" s="274" t="b">
        <f>VLOOKUP(A25,SILOMS!C:F,4,0)</f>
        <v>0</v>
      </c>
      <c r="C25" s="276">
        <f>VLOOKUP(A25,SILOMS!O:Q,3,0)</f>
        <v>0</v>
      </c>
      <c r="D25" s="264">
        <f t="shared" si="4"/>
        <v>1500</v>
      </c>
      <c r="E25" s="274" t="str">
        <f>VLOOKUP(B25,'Hora por anv'!B:D,3,0)</f>
        <v>#N/A</v>
      </c>
      <c r="F25" s="277" t="str">
        <f>E25*'Hora por anv'!$H$1</f>
        <v>#N/A</v>
      </c>
      <c r="G25" s="278" t="str">
        <f t="shared" si="1"/>
        <v>#N/A</v>
      </c>
      <c r="H25" s="184">
        <v>1.0</v>
      </c>
      <c r="I25" s="184">
        <v>1.0</v>
      </c>
      <c r="J25" s="184">
        <v>1.0</v>
      </c>
      <c r="K25" s="184"/>
      <c r="L25" s="184"/>
      <c r="M25" s="187"/>
      <c r="N25" s="187"/>
      <c r="O25" s="187"/>
      <c r="P25" s="187"/>
      <c r="Q25" s="187"/>
      <c r="R25" s="187"/>
      <c r="S25" s="187"/>
      <c r="T25" s="187"/>
      <c r="U25" s="187"/>
      <c r="V25" s="187"/>
      <c r="W25" s="187"/>
      <c r="X25" s="187"/>
      <c r="Y25" s="187"/>
      <c r="Z25" s="187"/>
      <c r="AA25" s="187"/>
      <c r="AB25" s="187"/>
      <c r="AC25" s="187"/>
      <c r="AD25" s="187"/>
      <c r="AE25" s="187"/>
      <c r="AF25" s="187"/>
      <c r="AG25" s="187"/>
      <c r="AH25" s="187"/>
      <c r="AI25" s="187"/>
      <c r="AJ25" s="187"/>
      <c r="AK25" s="187"/>
      <c r="AL25" s="187"/>
      <c r="AM25" s="187"/>
      <c r="AN25" s="187"/>
      <c r="AO25" s="187"/>
      <c r="AP25" s="187"/>
      <c r="AQ25" s="187"/>
      <c r="AR25" s="242"/>
      <c r="AS25" s="114"/>
    </row>
    <row r="26">
      <c r="A26" s="260" t="s">
        <v>125</v>
      </c>
      <c r="B26" s="260" t="b">
        <f>VLOOKUP(A26,SILOMS!C:F,4,0)</f>
        <v>0</v>
      </c>
      <c r="C26" s="262">
        <f>VLOOKUP(A26,SILOMS!O:Q,3,0)</f>
        <v>5.954861111</v>
      </c>
      <c r="D26" s="264">
        <f t="shared" si="4"/>
        <v>1357.083333</v>
      </c>
      <c r="E26" s="260" t="str">
        <f>VLOOKUP(B26,'Hora por anv'!B:D,3,0)</f>
        <v>#N/A</v>
      </c>
      <c r="F26" s="265" t="str">
        <f>E26*'Hora por anv'!$H$1</f>
        <v>#N/A</v>
      </c>
      <c r="G26" s="266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3"/>
      <c r="N26" s="73"/>
      <c r="O26" s="75"/>
      <c r="P26" s="75"/>
      <c r="Q26" s="75"/>
      <c r="R26" s="75"/>
      <c r="S26" s="75"/>
      <c r="T26" s="78"/>
      <c r="U26" s="78"/>
      <c r="V26" s="78"/>
      <c r="W26" s="78"/>
      <c r="X26" s="78"/>
      <c r="Y26" s="78"/>
      <c r="Z26" s="78"/>
      <c r="AA26" s="241"/>
      <c r="AB26" s="78"/>
      <c r="AC26" s="78"/>
      <c r="AD26" s="78"/>
      <c r="AE26" s="78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83"/>
      <c r="AS26" s="114"/>
    </row>
    <row r="27">
      <c r="A27" s="259" t="s">
        <v>74</v>
      </c>
      <c r="B27" s="260">
        <f>VLOOKUP(A27,SILOMS!C:F,4,0)</f>
        <v>2703</v>
      </c>
      <c r="C27" s="262">
        <f>VLOOKUP(A27,SILOMS!O:Q,3,0)</f>
        <v>174.4305556</v>
      </c>
      <c r="D27" s="264">
        <f t="shared" ref="D27:D28" si="5">IF(C27*24&lt;1500,1500-(C27*24),IF(C27*24&lt;3000,3000-(C27*24),4200-(C27*24)))
</f>
        <v>13.66666667</v>
      </c>
      <c r="E27" s="260">
        <f>VLOOKUP(B27,'Hora por anv'!B:D,3,0)</f>
        <v>42.09219858</v>
      </c>
      <c r="F27" s="265">
        <f>E27*'Hora por anv'!$H$1</f>
        <v>197.8333333</v>
      </c>
      <c r="G27" s="266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3"/>
      <c r="N27" s="73"/>
      <c r="O27" s="75"/>
      <c r="P27" s="75"/>
      <c r="Q27" s="75"/>
      <c r="R27" s="75"/>
      <c r="S27" s="75"/>
      <c r="T27" s="78"/>
      <c r="U27" s="78"/>
      <c r="V27" s="78"/>
      <c r="W27" s="78"/>
      <c r="X27" s="78"/>
      <c r="Y27" s="78"/>
      <c r="Z27" s="78"/>
      <c r="AA27" s="78"/>
      <c r="AB27" s="78"/>
      <c r="AC27" s="78"/>
      <c r="AD27" s="78"/>
      <c r="AE27" s="78"/>
      <c r="AF27" s="73"/>
      <c r="AG27" s="73"/>
      <c r="AH27" s="73"/>
      <c r="AI27" s="73"/>
      <c r="AJ27" s="73"/>
      <c r="AK27" s="79" t="s">
        <v>40</v>
      </c>
      <c r="AL27" s="73"/>
      <c r="AM27" s="73"/>
      <c r="AO27" s="73"/>
      <c r="AP27" s="73"/>
      <c r="AQ27" s="73"/>
      <c r="AR27" s="83"/>
      <c r="AS27" s="114"/>
    </row>
    <row r="28">
      <c r="A28" s="327" t="s">
        <v>120</v>
      </c>
      <c r="B28" s="260">
        <f>VLOOKUP(A28,SILOMS!C:F,4,0)</f>
        <v>2722</v>
      </c>
      <c r="C28" s="262">
        <f>VLOOKUP(A28,SILOMS!O:Q,3,0)</f>
        <v>173.2673611</v>
      </c>
      <c r="D28" s="264">
        <f t="shared" si="5"/>
        <v>41.58333333</v>
      </c>
      <c r="E28" s="260">
        <f>VLOOKUP(B28,'Hora por anv'!B:D,3,0)</f>
        <v>59.24680851</v>
      </c>
      <c r="F28" s="265">
        <f>E28*'Hora por anv'!$H$1</f>
        <v>278.46</v>
      </c>
      <c r="G28" s="266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3"/>
      <c r="N28" s="73"/>
      <c r="O28" s="75"/>
      <c r="P28" s="75"/>
      <c r="Q28" s="75"/>
      <c r="R28" s="75"/>
      <c r="S28" s="75"/>
      <c r="T28" s="78"/>
      <c r="U28" s="78"/>
      <c r="V28" s="78"/>
      <c r="W28" s="78"/>
      <c r="X28" s="78"/>
      <c r="Y28" s="78"/>
      <c r="Z28" s="78"/>
      <c r="AA28" s="78"/>
      <c r="AB28" s="78"/>
      <c r="AC28" s="78"/>
      <c r="AD28" s="78"/>
      <c r="AE28" s="78"/>
      <c r="AF28" s="73"/>
      <c r="AH28" s="73"/>
      <c r="AI28" s="73"/>
      <c r="AJ28" s="73"/>
      <c r="AK28" s="79" t="s">
        <v>40</v>
      </c>
      <c r="AL28" s="73"/>
      <c r="AM28" s="73"/>
      <c r="AN28" s="73"/>
      <c r="AO28" s="73"/>
      <c r="AP28" s="73"/>
      <c r="AQ28" s="73"/>
      <c r="AR28" s="114"/>
      <c r="AS28" s="114"/>
    </row>
    <row r="29">
      <c r="A29" s="328" t="s">
        <v>100</v>
      </c>
      <c r="B29" s="260">
        <f>VLOOKUP(A29,SILOMS!C:F,4,0)</f>
        <v>2739</v>
      </c>
      <c r="C29" s="262">
        <f>VLOOKUP(A29,SILOMS!O:Q,3,0)</f>
        <v>52.10763889</v>
      </c>
      <c r="D29" s="264">
        <f t="shared" ref="D29:D30" si="6">IF(C29*24&lt;1500,1500-(C29*24),IF(C29*24&lt;3000,3000-(C29*24),4000-(C29*24)))
</f>
        <v>249.4166667</v>
      </c>
      <c r="E29" s="260">
        <f>VLOOKUP(B29,'Hora por anv'!B:D,3,0)</f>
        <v>17.77163121</v>
      </c>
      <c r="F29" s="265">
        <f>E29*'Hora por anv'!$H$1</f>
        <v>83.52666667</v>
      </c>
      <c r="G29" s="266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3"/>
      <c r="N29" s="73"/>
      <c r="O29" s="75"/>
      <c r="P29" s="75"/>
      <c r="Q29" s="75"/>
      <c r="R29" s="75"/>
      <c r="S29" s="75"/>
      <c r="T29" s="78"/>
      <c r="U29" s="78"/>
      <c r="V29" s="78"/>
      <c r="W29" s="78"/>
      <c r="X29" s="78"/>
      <c r="Y29" s="78"/>
      <c r="Z29" s="78"/>
      <c r="AA29" s="78"/>
      <c r="AB29" s="78"/>
      <c r="AC29" s="78"/>
      <c r="AD29" s="78"/>
      <c r="AE29" s="78"/>
      <c r="AF29" s="73"/>
      <c r="AG29" s="73"/>
      <c r="AH29" s="73"/>
      <c r="AI29" s="73"/>
      <c r="AJ29" s="73"/>
      <c r="AK29" s="73"/>
      <c r="AL29" s="73"/>
      <c r="AM29" s="73"/>
      <c r="AN29" s="73"/>
      <c r="AO29" s="151" t="s">
        <v>160</v>
      </c>
      <c r="AP29" s="73"/>
      <c r="AQ29" s="73"/>
      <c r="AR29" s="114"/>
      <c r="AS29" s="223"/>
    </row>
    <row r="30" hidden="1">
      <c r="A30" s="329" t="s">
        <v>82</v>
      </c>
      <c r="B30" s="274">
        <f>VLOOKUP(A30,SILOMS!C:F,4,0)</f>
        <v>2702</v>
      </c>
      <c r="C30" s="276">
        <f>VLOOKUP(A30,SILOMS!O:Q,3,0)</f>
        <v>23.03472222</v>
      </c>
      <c r="D30" s="264">
        <f t="shared" si="6"/>
        <v>947.1666667</v>
      </c>
      <c r="E30" s="274">
        <f>VLOOKUP(B30,'Hora por anv'!B:D,3,0)</f>
        <v>42.09219858</v>
      </c>
      <c r="F30" s="277">
        <f>E30*'Hora por anv'!$H$1</f>
        <v>197.8333333</v>
      </c>
      <c r="G30" s="278">
        <f t="shared" si="1"/>
        <v>22.5021904</v>
      </c>
      <c r="H30" s="184">
        <v>1.0</v>
      </c>
      <c r="I30" s="184">
        <v>1.0</v>
      </c>
      <c r="J30" s="184">
        <v>1.0</v>
      </c>
      <c r="K30" s="184"/>
      <c r="L30" s="184"/>
      <c r="M30" s="187"/>
      <c r="N30" s="187"/>
      <c r="O30" s="187"/>
      <c r="P30" s="187"/>
      <c r="Q30" s="187"/>
      <c r="R30" s="187"/>
      <c r="S30" s="187"/>
      <c r="T30" s="187"/>
      <c r="U30" s="187"/>
      <c r="V30" s="187"/>
      <c r="W30" s="187"/>
      <c r="X30" s="187"/>
      <c r="Y30" s="187"/>
      <c r="Z30" s="187"/>
      <c r="AA30" s="187"/>
      <c r="AB30" s="187"/>
      <c r="AC30" s="187"/>
      <c r="AD30" s="187"/>
      <c r="AE30" s="187"/>
      <c r="AF30" s="187"/>
      <c r="AG30" s="187"/>
      <c r="AH30" s="187"/>
      <c r="AI30" s="187"/>
      <c r="AJ30" s="187"/>
      <c r="AK30" s="187"/>
      <c r="AL30" s="187"/>
      <c r="AM30" s="187"/>
      <c r="AN30" s="187"/>
      <c r="AO30" s="187"/>
      <c r="AP30" s="187"/>
      <c r="AQ30" s="187"/>
      <c r="AR30" s="172"/>
      <c r="AS30" s="114"/>
    </row>
    <row r="31">
      <c r="A31" s="327" t="s">
        <v>18</v>
      </c>
      <c r="B31" s="260">
        <f>VLOOKUP(A31,SILOMS!C:F,4,0)</f>
        <v>2741</v>
      </c>
      <c r="C31" s="262">
        <f>VLOOKUP(A31,SILOMS!O:Q,3,0)</f>
        <v>161.9444444</v>
      </c>
      <c r="D31" s="264">
        <f>IF(C31*24&lt;1500,1500-(C31*24),IF(C31*24&lt;3000,3000-(C31*24),4200-(C31*24)))
</f>
        <v>313.3333333</v>
      </c>
      <c r="E31" s="260">
        <f>VLOOKUP(B31,'Hora por anv'!B:D,3,0)</f>
        <v>55.52851064</v>
      </c>
      <c r="F31" s="265">
        <f>E31*'Hora por anv'!$H$1</f>
        <v>260.984</v>
      </c>
      <c r="G31" s="266">
        <f t="shared" si="1"/>
        <v>5.642746937</v>
      </c>
      <c r="H31" s="71" t="s">
        <v>84</v>
      </c>
      <c r="I31" s="71" t="s">
        <v>84</v>
      </c>
      <c r="J31" s="71" t="s">
        <v>84</v>
      </c>
      <c r="K31" s="110" t="s">
        <v>84</v>
      </c>
      <c r="L31" s="110" t="s">
        <v>84</v>
      </c>
      <c r="M31" s="73"/>
      <c r="N31" s="73"/>
      <c r="O31" s="75"/>
      <c r="P31" s="75"/>
      <c r="Q31" s="75"/>
      <c r="R31" s="75"/>
      <c r="S31" s="75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9" t="s">
        <v>40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48"/>
      <c r="AS31" s="135"/>
    </row>
    <row r="32" hidden="1">
      <c r="A32" s="274" t="s">
        <v>167</v>
      </c>
      <c r="B32" s="274" t="b">
        <f>VLOOKUP(A32,SILOMS!C:F,4,0)</f>
        <v>0</v>
      </c>
      <c r="C32" s="276">
        <f>VLOOKUP(A32,SILOMS!O:Q,3,0)</f>
        <v>139.4548611</v>
      </c>
      <c r="D32" s="264">
        <f t="shared" ref="D32:D35" si="7">IF(C32*24&lt;1500,1500-(C32*24),IF(C32*24&lt;3000,3000-(C32*24),4000-(C32*24)))
</f>
        <v>653.0833333</v>
      </c>
      <c r="E32" s="274" t="str">
        <f>VLOOKUP(B32,'Hora por anv'!B:D,3,0)</f>
        <v>#N/A</v>
      </c>
      <c r="F32" s="277" t="str">
        <f>E32*'Hora por anv'!$H$1</f>
        <v>#N/A</v>
      </c>
      <c r="G32" s="278" t="str">
        <f t="shared" si="1"/>
        <v>#N/A</v>
      </c>
      <c r="H32" s="184" t="s">
        <v>84</v>
      </c>
      <c r="I32" s="184" t="s">
        <v>84</v>
      </c>
      <c r="J32" s="184" t="s">
        <v>84</v>
      </c>
      <c r="K32" s="184" t="s">
        <v>84</v>
      </c>
      <c r="L32" s="184" t="s">
        <v>84</v>
      </c>
      <c r="M32" s="187"/>
      <c r="N32" s="187"/>
      <c r="O32" s="187"/>
      <c r="P32" s="187"/>
      <c r="Q32" s="187"/>
      <c r="R32" s="187"/>
      <c r="S32" s="187"/>
      <c r="T32" s="187"/>
      <c r="U32" s="187"/>
      <c r="V32" s="187"/>
      <c r="W32" s="187"/>
      <c r="X32" s="187"/>
      <c r="Y32" s="187"/>
      <c r="Z32" s="187"/>
      <c r="AA32" s="187"/>
      <c r="AB32" s="187"/>
      <c r="AC32" s="187"/>
      <c r="AD32" s="187"/>
      <c r="AE32" s="187"/>
      <c r="AF32" s="187"/>
      <c r="AG32" s="187"/>
      <c r="AH32" s="187"/>
      <c r="AI32" s="187"/>
      <c r="AJ32" s="187"/>
      <c r="AK32" s="187"/>
      <c r="AL32" s="187"/>
      <c r="AM32" s="187"/>
      <c r="AN32" s="187"/>
      <c r="AO32" s="187"/>
      <c r="AP32" s="187"/>
      <c r="AQ32" s="187"/>
      <c r="AR32" s="172"/>
      <c r="AS32" s="114"/>
    </row>
    <row r="33">
      <c r="A33" s="59" t="s">
        <v>98</v>
      </c>
      <c r="B33" s="260">
        <f>VLOOKUP(A33,SILOMS!C:F,4,0)</f>
        <v>2740</v>
      </c>
      <c r="C33" s="262">
        <f>VLOOKUP(A33,SILOMS!O:Q,3,0)</f>
        <v>137.5729167</v>
      </c>
      <c r="D33" s="264">
        <f t="shared" si="7"/>
        <v>698.25</v>
      </c>
      <c r="E33" s="260">
        <f>VLOOKUP(B33,'Hora por anv'!B:D,3,0)</f>
        <v>55.52851064</v>
      </c>
      <c r="F33" s="265">
        <f>E33*'Hora por anv'!$H$1</f>
        <v>260.984</v>
      </c>
      <c r="G33" s="266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3"/>
      <c r="N33" s="73"/>
      <c r="O33" s="75"/>
      <c r="P33" s="75"/>
      <c r="Q33" s="75"/>
      <c r="R33" s="75"/>
      <c r="S33" s="75"/>
      <c r="T33" s="78"/>
      <c r="U33" s="78"/>
      <c r="V33" s="78"/>
      <c r="W33" s="78"/>
      <c r="X33" s="78"/>
      <c r="Y33" s="78"/>
      <c r="Z33" s="78"/>
      <c r="AA33" s="151" t="s">
        <v>160</v>
      </c>
      <c r="AB33" s="78"/>
      <c r="AC33" s="78"/>
      <c r="AD33" s="78"/>
      <c r="AE33" s="78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83"/>
      <c r="AS33" s="114"/>
    </row>
    <row r="34">
      <c r="A34" s="260" t="s">
        <v>65</v>
      </c>
      <c r="B34" s="260">
        <f>VLOOKUP(A34,SILOMS!C:F,4,0)</f>
        <v>2708</v>
      </c>
      <c r="C34" s="262">
        <f>VLOOKUP(A34,SILOMS!O:Q,3,0)</f>
        <v>95.65625</v>
      </c>
      <c r="D34" s="264">
        <f t="shared" si="7"/>
        <v>704.25</v>
      </c>
      <c r="E34" s="260">
        <f>VLOOKUP(B34,'Hora por anv'!B:D,3,0)</f>
        <v>42.09219858</v>
      </c>
      <c r="F34" s="265">
        <f>E34*'Hora por anv'!$H$1</f>
        <v>197.8333333</v>
      </c>
      <c r="G34" s="266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3"/>
      <c r="N34" s="73"/>
      <c r="O34" s="75"/>
      <c r="P34" s="75"/>
      <c r="Q34" s="75"/>
      <c r="R34" s="75"/>
      <c r="S34" s="75"/>
      <c r="T34" s="78"/>
      <c r="U34" s="78"/>
      <c r="V34" s="78"/>
      <c r="W34" s="78"/>
      <c r="X34" s="78"/>
      <c r="Y34" s="78"/>
      <c r="Z34" s="78"/>
      <c r="AA34" s="78"/>
      <c r="AB34" s="78"/>
      <c r="AC34" s="78"/>
      <c r="AD34" s="78"/>
      <c r="AE34" s="78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48"/>
      <c r="AS34" s="135"/>
    </row>
    <row r="35" hidden="1">
      <c r="A35" s="274" t="s">
        <v>174</v>
      </c>
      <c r="B35" s="274" t="b">
        <f>VLOOKUP(A35,SILOMS!C:F,4,0)</f>
        <v>0</v>
      </c>
      <c r="C35" s="276">
        <f>VLOOKUP(A35,SILOMS!O:Q,3,0)</f>
        <v>20.08680556</v>
      </c>
      <c r="D35" s="264">
        <f t="shared" si="7"/>
        <v>1017.916667</v>
      </c>
      <c r="E35" s="274" t="str">
        <f>VLOOKUP(B35,'Hora por anv'!B:D,3,0)</f>
        <v>#N/A</v>
      </c>
      <c r="F35" s="277" t="str">
        <f>E35*'Hora por anv'!$H$1</f>
        <v>#N/A</v>
      </c>
      <c r="G35" s="278" t="str">
        <f t="shared" si="1"/>
        <v>#N/A</v>
      </c>
      <c r="H35" s="184" t="s">
        <v>84</v>
      </c>
      <c r="I35" s="184" t="s">
        <v>84</v>
      </c>
      <c r="J35" s="184" t="s">
        <v>84</v>
      </c>
      <c r="K35" s="184" t="s">
        <v>84</v>
      </c>
      <c r="L35" s="184" t="s">
        <v>84</v>
      </c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7"/>
      <c r="AM35" s="187"/>
      <c r="AN35" s="187"/>
      <c r="AO35" s="187"/>
      <c r="AP35" s="187"/>
      <c r="AQ35" s="187"/>
      <c r="AR35" s="172"/>
      <c r="AS35" s="114"/>
    </row>
    <row r="36">
      <c r="A36" s="259" t="s">
        <v>129</v>
      </c>
      <c r="B36" s="260">
        <f>VLOOKUP(A36,SILOMS!C:F,4,0)</f>
        <v>2736</v>
      </c>
      <c r="C36" s="262">
        <f>VLOOKUP(A36,SILOMS!O:Q,3,0)</f>
        <v>166.3472222</v>
      </c>
      <c r="D36" s="264">
        <f t="shared" ref="D36:D38" si="8">IF(C36*24&lt;1500,1500-(C36*24),IF(C36*24&lt;3000,3000-(C36*24),4200-(C36*24)))
</f>
        <v>207.6666667</v>
      </c>
      <c r="E36" s="260">
        <f>VLOOKUP(B36,'Hora por anv'!B:D,3,0)</f>
        <v>55.52851064</v>
      </c>
      <c r="F36" s="265">
        <f>E36*'Hora por anv'!$H$1</f>
        <v>260.984</v>
      </c>
      <c r="G36" s="266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3"/>
      <c r="N36" s="73"/>
      <c r="O36" s="75"/>
      <c r="P36" s="75"/>
      <c r="Q36" s="75"/>
      <c r="R36" s="75"/>
      <c r="S36" s="75"/>
      <c r="T36" s="78"/>
      <c r="U36" s="78"/>
      <c r="V36" s="78"/>
      <c r="W36" s="78"/>
      <c r="X36" s="78"/>
      <c r="Y36" s="78"/>
      <c r="Z36" s="78"/>
      <c r="AA36" s="78"/>
      <c r="AB36" s="78"/>
      <c r="AC36" s="78"/>
      <c r="AD36" s="78"/>
      <c r="AE36" s="78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79" t="s">
        <v>40</v>
      </c>
      <c r="AR36" s="114"/>
      <c r="AS36" s="114"/>
    </row>
    <row r="37">
      <c r="A37" s="259" t="s">
        <v>72</v>
      </c>
      <c r="B37" s="260" t="b">
        <f>VLOOKUP(A37,SILOMS!C:F,4,0)</f>
        <v>0</v>
      </c>
      <c r="C37" s="262">
        <f>VLOOKUP(A37,SILOMS!O:Q,3,0)</f>
        <v>185.4131944</v>
      </c>
      <c r="D37" s="264">
        <f t="shared" si="8"/>
        <v>-249.9166667</v>
      </c>
      <c r="E37" s="260" t="str">
        <f>VLOOKUP(B37,'Hora por anv'!B:D,3,0)</f>
        <v>#N/A</v>
      </c>
      <c r="F37" s="265" t="str">
        <f>E37*'Hora por anv'!$H$1</f>
        <v>#N/A</v>
      </c>
      <c r="G37" s="266" t="str">
        <f t="shared" si="1"/>
        <v>#N/A</v>
      </c>
      <c r="H37" s="71" t="s">
        <v>84</v>
      </c>
      <c r="I37" s="71" t="s">
        <v>84</v>
      </c>
      <c r="J37" s="71" t="s">
        <v>84</v>
      </c>
      <c r="K37" s="71" t="s">
        <v>84</v>
      </c>
      <c r="L37" s="71" t="s">
        <v>84</v>
      </c>
      <c r="M37" s="73"/>
      <c r="N37" s="73"/>
      <c r="O37" s="75"/>
      <c r="P37" s="75"/>
      <c r="Q37" s="75"/>
      <c r="R37" s="75"/>
      <c r="S37" s="75"/>
      <c r="T37" s="78"/>
      <c r="U37" s="78"/>
      <c r="V37" s="78"/>
      <c r="W37" s="78"/>
      <c r="X37" s="78"/>
      <c r="Y37" s="78"/>
      <c r="Z37" s="78"/>
      <c r="AA37" s="78"/>
      <c r="AB37" s="78"/>
      <c r="AC37" s="78"/>
      <c r="AD37" s="78"/>
      <c r="AE37" s="78"/>
      <c r="AF37" s="73"/>
      <c r="AG37" s="73"/>
      <c r="AH37" s="73"/>
      <c r="AI37" s="73"/>
      <c r="AJ37" s="73"/>
      <c r="AK37" s="73"/>
      <c r="AL37" s="79" t="s">
        <v>40</v>
      </c>
      <c r="AM37" s="73"/>
      <c r="AN37" s="73"/>
      <c r="AO37" s="73"/>
      <c r="AP37" s="73"/>
      <c r="AQ37" s="73"/>
      <c r="AR37" s="114"/>
      <c r="AS37" s="114"/>
    </row>
    <row r="38">
      <c r="A38" s="259" t="s">
        <v>122</v>
      </c>
      <c r="B38" s="260">
        <f>VLOOKUP(A38,SILOMS!C:F,4,0)</f>
        <v>2743</v>
      </c>
      <c r="C38" s="262">
        <f>VLOOKUP(A38,SILOMS!O:Q,3,0)</f>
        <v>183.8715278</v>
      </c>
      <c r="D38" s="264">
        <f t="shared" si="8"/>
        <v>-212.9166667</v>
      </c>
      <c r="E38" s="260">
        <f>VLOOKUP(B38,'Hora por anv'!B:D,3,0)</f>
        <v>95.14042553</v>
      </c>
      <c r="F38" s="265">
        <f>E38*'Hora por anv'!$H$1</f>
        <v>447.16</v>
      </c>
      <c r="G38" s="266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3"/>
      <c r="N38" s="73"/>
      <c r="O38" s="75"/>
      <c r="P38" s="75"/>
      <c r="Q38" s="75"/>
      <c r="R38" s="75"/>
      <c r="S38" s="75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3"/>
      <c r="AG38" s="73"/>
      <c r="AH38" s="73"/>
      <c r="AI38" s="73"/>
      <c r="AJ38" s="73"/>
      <c r="AK38" s="73"/>
      <c r="AL38" s="79" t="s">
        <v>40</v>
      </c>
      <c r="AM38" s="73"/>
      <c r="AN38" s="73"/>
      <c r="AO38" s="73"/>
      <c r="AP38" s="73"/>
      <c r="AQ38" s="73"/>
      <c r="AR38" s="148"/>
      <c r="AS38" s="135"/>
    </row>
    <row r="39" hidden="1">
      <c r="A39" s="274" t="s">
        <v>179</v>
      </c>
      <c r="B39" s="274" t="b">
        <f>VLOOKUP(A39,SILOMS!C:F,4,0)</f>
        <v>0</v>
      </c>
      <c r="C39" s="276">
        <f>VLOOKUP(A39,SILOMS!O:Q,3,0)</f>
        <v>75.78819444</v>
      </c>
      <c r="D39" s="264">
        <f t="shared" ref="D39:D42" si="9">IF(C39*24&lt;1500,1500-(C39*24),IF(C39*24&lt;3000,3000-(C39*24),4000-(C39*24)))
</f>
        <v>1181.083333</v>
      </c>
      <c r="E39" s="274" t="str">
        <f>VLOOKUP(B39,'Hora por anv'!B:D,3,0)</f>
        <v>#N/A</v>
      </c>
      <c r="F39" s="277" t="str">
        <f>E39*'Hora por anv'!$H$1</f>
        <v>#N/A</v>
      </c>
      <c r="G39" s="278" t="str">
        <f t="shared" si="1"/>
        <v>#N/A</v>
      </c>
      <c r="H39" s="184" t="s">
        <v>84</v>
      </c>
      <c r="I39" s="184" t="s">
        <v>84</v>
      </c>
      <c r="J39" s="184" t="s">
        <v>84</v>
      </c>
      <c r="K39" s="184" t="s">
        <v>84</v>
      </c>
      <c r="L39" s="184" t="s">
        <v>84</v>
      </c>
      <c r="M39" s="187"/>
      <c r="N39" s="187"/>
      <c r="O39" s="187"/>
      <c r="P39" s="187"/>
      <c r="Q39" s="187"/>
      <c r="R39" s="187"/>
      <c r="S39" s="187"/>
      <c r="T39" s="187"/>
      <c r="U39" s="187"/>
      <c r="V39" s="187"/>
      <c r="W39" s="187"/>
      <c r="X39" s="187"/>
      <c r="Y39" s="187"/>
      <c r="Z39" s="187"/>
      <c r="AA39" s="187"/>
      <c r="AB39" s="187"/>
      <c r="AC39" s="187"/>
      <c r="AD39" s="187"/>
      <c r="AE39" s="187"/>
      <c r="AF39" s="187"/>
      <c r="AG39" s="187"/>
      <c r="AH39" s="187"/>
      <c r="AI39" s="187"/>
      <c r="AJ39" s="187"/>
      <c r="AK39" s="187"/>
      <c r="AL39" s="187"/>
      <c r="AM39" s="187"/>
      <c r="AN39" s="187"/>
      <c r="AO39" s="187"/>
      <c r="AP39" s="187"/>
      <c r="AQ39" s="187"/>
      <c r="AR39" s="172"/>
      <c r="AS39" s="114"/>
    </row>
    <row r="40">
      <c r="A40" s="59" t="s">
        <v>126</v>
      </c>
      <c r="B40" s="260">
        <f>VLOOKUP(A40,SILOMS!C:F,4,0)</f>
        <v>2720</v>
      </c>
      <c r="C40" s="262">
        <f>VLOOKUP(A40,SILOMS!O:Q,3,0)</f>
        <v>133.7222222</v>
      </c>
      <c r="D40" s="264">
        <f t="shared" si="9"/>
        <v>790.6666667</v>
      </c>
      <c r="E40" s="260">
        <f>VLOOKUP(B40,'Hora por anv'!B:D,3,0)</f>
        <v>51.37446809</v>
      </c>
      <c r="F40" s="265">
        <f>E40*'Hora por anv'!$H$1</f>
        <v>241.46</v>
      </c>
      <c r="G40" s="266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84</v>
      </c>
      <c r="L40" s="71" t="s">
        <v>84</v>
      </c>
      <c r="M40" s="73"/>
      <c r="N40" s="73"/>
      <c r="O40" s="75"/>
      <c r="P40" s="75"/>
      <c r="Q40" s="75"/>
      <c r="R40" s="75"/>
      <c r="S40" s="75"/>
      <c r="T40" s="78"/>
      <c r="U40" s="78"/>
      <c r="V40" s="78"/>
      <c r="W40" s="78"/>
      <c r="X40" s="78"/>
      <c r="Y40" s="78"/>
      <c r="Z40" s="78"/>
      <c r="AA40" s="78"/>
      <c r="AB40" s="78"/>
      <c r="AC40" s="78"/>
      <c r="AD40" s="78"/>
      <c r="AE40" s="78"/>
      <c r="AF40" s="73"/>
      <c r="AG40" s="73"/>
      <c r="AH40" s="73"/>
      <c r="AI40" s="73"/>
      <c r="AJ40" s="151" t="s">
        <v>160</v>
      </c>
      <c r="AK40" s="73"/>
      <c r="AL40" s="73"/>
      <c r="AM40" s="73"/>
      <c r="AN40" s="73"/>
      <c r="AO40" s="73"/>
      <c r="AP40" s="73"/>
      <c r="AQ40" s="73"/>
      <c r="AR40" s="83"/>
      <c r="AS40" s="114"/>
    </row>
    <row r="41">
      <c r="A41" s="59" t="s">
        <v>158</v>
      </c>
      <c r="B41" s="260" t="b">
        <f>VLOOKUP(A41,SILOMS!C:F,4,0)</f>
        <v>0</v>
      </c>
      <c r="C41" s="262">
        <f>VLOOKUP(A41,SILOMS!O:Q,3,0)</f>
        <v>128.9722222</v>
      </c>
      <c r="D41" s="264">
        <f t="shared" si="9"/>
        <v>904.6666667</v>
      </c>
      <c r="E41" s="260" t="str">
        <f>VLOOKUP(B41,'Hora por anv'!B:D,3,0)</f>
        <v>#N/A</v>
      </c>
      <c r="F41" s="265" t="str">
        <f>E41*'Hora por anv'!$H$1</f>
        <v>#N/A</v>
      </c>
      <c r="G41" s="266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187"/>
      <c r="N41" s="73"/>
      <c r="O41" s="146"/>
      <c r="P41" s="75"/>
      <c r="Q41" s="75"/>
      <c r="R41" s="75"/>
      <c r="S41" s="75"/>
      <c r="T41" s="78"/>
      <c r="U41" s="151" t="s">
        <v>160</v>
      </c>
      <c r="V41" s="78"/>
      <c r="W41" s="78"/>
      <c r="X41" s="78"/>
      <c r="Y41" s="78"/>
      <c r="Z41" s="78"/>
      <c r="AA41" s="78"/>
      <c r="AB41" s="78"/>
      <c r="AC41" s="78"/>
      <c r="AD41" s="78"/>
      <c r="AE41" s="78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14"/>
    </row>
    <row r="42">
      <c r="A42" s="332" t="s">
        <v>124</v>
      </c>
      <c r="B42" s="333">
        <f>VLOOKUP(A42,SILOMS!C:F,4,0)</f>
        <v>2709</v>
      </c>
      <c r="C42" s="334">
        <f>VLOOKUP(A42,SILOMS!O:Q,3,0)</f>
        <v>114.8020833</v>
      </c>
      <c r="D42" s="264">
        <f t="shared" si="9"/>
        <v>244.75</v>
      </c>
      <c r="E42" s="333">
        <f>VLOOKUP(B42,'Hora por anv'!B:D,3,0)</f>
        <v>51.37446809</v>
      </c>
      <c r="F42" s="335">
        <f>E42*'Hora por anv'!$H$1</f>
        <v>241.46</v>
      </c>
      <c r="G42" s="336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3"/>
      <c r="N42" s="73"/>
      <c r="O42" s="75"/>
      <c r="P42" s="75"/>
      <c r="Q42" s="75"/>
      <c r="R42" s="75"/>
      <c r="S42" s="75"/>
      <c r="T42" s="78"/>
      <c r="U42" s="78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83"/>
      <c r="AS42" s="114"/>
    </row>
    <row r="43">
      <c r="A43" s="14"/>
      <c r="B43" s="14"/>
      <c r="C43" s="14"/>
      <c r="D43" s="303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311"/>
    </row>
    <row r="44">
      <c r="A44" s="14"/>
      <c r="B44" s="14"/>
      <c r="C44" s="14"/>
      <c r="D44" s="303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</row>
    <row r="45">
      <c r="A45" s="14"/>
      <c r="B45" s="14"/>
      <c r="C45" s="14"/>
      <c r="D45" s="303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</row>
    <row r="46">
      <c r="A46" s="314" t="s">
        <v>40</v>
      </c>
      <c r="B46" s="314" t="s">
        <v>160</v>
      </c>
      <c r="C46" s="18"/>
      <c r="D46" s="315"/>
      <c r="E46" s="18"/>
      <c r="F46" s="18"/>
      <c r="G46" s="18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</row>
    <row r="47">
      <c r="A47" s="316">
        <v>4000.0</v>
      </c>
      <c r="B47" s="314">
        <v>1500.0</v>
      </c>
      <c r="C47" s="18"/>
      <c r="D47" s="315"/>
      <c r="E47" s="18"/>
      <c r="F47" s="18"/>
      <c r="G47" s="18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</row>
    <row r="48">
      <c r="A48" s="14"/>
      <c r="B48" s="18" t="s">
        <v>265</v>
      </c>
      <c r="C48" s="18"/>
      <c r="D48" s="315"/>
      <c r="E48" s="18"/>
      <c r="F48" s="18"/>
      <c r="G48" s="18"/>
      <c r="H48" s="14"/>
      <c r="I48" s="14"/>
      <c r="J48" s="14"/>
      <c r="K48" s="14"/>
      <c r="L48" s="14"/>
      <c r="M48" s="14"/>
      <c r="N48" s="14"/>
      <c r="O48" s="14"/>
      <c r="P48" s="317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</row>
    <row r="49">
      <c r="A49" s="14"/>
      <c r="B49" s="14"/>
      <c r="C49" s="14"/>
      <c r="D49" s="303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</row>
    <row r="50">
      <c r="A50" s="14"/>
      <c r="B50" s="14"/>
      <c r="C50" s="14"/>
      <c r="D50" s="303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</row>
    <row r="51">
      <c r="A51" s="14"/>
      <c r="B51" s="14"/>
      <c r="C51" s="14"/>
      <c r="D51" s="303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</row>
    <row r="52">
      <c r="A52" s="14"/>
      <c r="B52" s="14"/>
      <c r="C52" s="14"/>
      <c r="D52" s="303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</row>
    <row r="53">
      <c r="A53" s="14"/>
      <c r="B53" s="14"/>
      <c r="C53" s="14"/>
      <c r="D53" s="303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</row>
    <row r="54">
      <c r="A54" s="14"/>
      <c r="B54" s="14"/>
      <c r="C54" s="14"/>
      <c r="D54" s="303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</row>
    <row r="55">
      <c r="A55" s="14"/>
      <c r="B55" s="14"/>
      <c r="C55" s="14"/>
      <c r="D55" s="303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</row>
    <row r="56">
      <c r="A56" s="14"/>
      <c r="B56" s="14"/>
      <c r="C56" s="14"/>
      <c r="D56" s="303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</row>
    <row r="57">
      <c r="A57" s="14"/>
      <c r="B57" s="14"/>
      <c r="C57" s="14"/>
      <c r="D57" s="303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</row>
    <row r="58">
      <c r="A58" s="14"/>
      <c r="B58" s="14"/>
      <c r="C58" s="14"/>
      <c r="D58" s="303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</row>
    <row r="59">
      <c r="A59" s="14"/>
      <c r="B59" s="14"/>
      <c r="C59" s="14"/>
      <c r="D59" s="303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</row>
    <row r="60">
      <c r="A60" s="14"/>
      <c r="B60" s="14"/>
      <c r="C60" s="14"/>
      <c r="D60" s="303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</row>
    <row r="61">
      <c r="A61" s="14"/>
      <c r="B61" s="14"/>
      <c r="C61" s="14"/>
      <c r="D61" s="303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</row>
    <row r="62">
      <c r="A62" s="14"/>
      <c r="B62" s="14"/>
      <c r="C62" s="14"/>
      <c r="D62" s="303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</row>
    <row r="63">
      <c r="A63" s="14"/>
      <c r="B63" s="14"/>
      <c r="C63" s="14"/>
      <c r="D63" s="303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</row>
    <row r="64">
      <c r="A64" s="14"/>
      <c r="B64" s="14"/>
      <c r="C64" s="14"/>
      <c r="D64" s="303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</row>
    <row r="65">
      <c r="A65" s="14"/>
      <c r="B65" s="14"/>
      <c r="C65" s="14"/>
      <c r="D65" s="303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</row>
    <row r="66">
      <c r="A66" s="14"/>
      <c r="B66" s="14"/>
      <c r="C66" s="14"/>
      <c r="D66" s="303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</row>
    <row r="67">
      <c r="A67" s="14"/>
      <c r="B67" s="14"/>
      <c r="C67" s="14"/>
      <c r="D67" s="303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</row>
    <row r="68">
      <c r="A68" s="14"/>
      <c r="B68" s="14"/>
      <c r="C68" s="14"/>
      <c r="D68" s="303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</row>
    <row r="69">
      <c r="A69" s="14"/>
      <c r="B69" s="14"/>
      <c r="C69" s="14"/>
      <c r="D69" s="303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</row>
    <row r="70">
      <c r="A70" s="14"/>
      <c r="B70" s="14"/>
      <c r="C70" s="14"/>
      <c r="D70" s="303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</row>
    <row r="71">
      <c r="A71" s="14"/>
      <c r="B71" s="14"/>
      <c r="C71" s="14"/>
      <c r="D71" s="303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</row>
    <row r="72">
      <c r="A72" s="14"/>
      <c r="B72" s="14"/>
      <c r="C72" s="14"/>
      <c r="D72" s="303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</row>
    <row r="73">
      <c r="A73" s="14"/>
      <c r="B73" s="14"/>
      <c r="C73" s="14"/>
      <c r="D73" s="303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</row>
    <row r="74">
      <c r="A74" s="14"/>
      <c r="B74" s="14"/>
      <c r="C74" s="14"/>
      <c r="D74" s="303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</row>
    <row r="75">
      <c r="A75" s="14"/>
      <c r="B75" s="14"/>
      <c r="C75" s="14"/>
      <c r="D75" s="303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</row>
    <row r="76">
      <c r="A76" s="14"/>
      <c r="B76" s="14"/>
      <c r="C76" s="14"/>
      <c r="D76" s="303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</row>
    <row r="77">
      <c r="A77" s="14"/>
      <c r="B77" s="14"/>
      <c r="C77" s="14"/>
      <c r="D77" s="303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</row>
    <row r="78">
      <c r="A78" s="14"/>
      <c r="B78" s="14"/>
      <c r="C78" s="14"/>
      <c r="D78" s="303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</row>
    <row r="79">
      <c r="A79" s="14"/>
      <c r="B79" s="14"/>
      <c r="C79" s="14"/>
      <c r="D79" s="303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</row>
    <row r="80">
      <c r="A80" s="14"/>
      <c r="B80" s="14"/>
      <c r="C80" s="14"/>
      <c r="D80" s="303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</row>
    <row r="81">
      <c r="A81" s="14"/>
      <c r="B81" s="14"/>
      <c r="C81" s="14"/>
      <c r="D81" s="303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</row>
    <row r="82">
      <c r="A82" s="14"/>
      <c r="B82" s="14"/>
      <c r="C82" s="14"/>
      <c r="D82" s="303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</row>
    <row r="83">
      <c r="A83" s="14"/>
      <c r="B83" s="14"/>
      <c r="C83" s="14"/>
      <c r="D83" s="303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</row>
    <row r="84">
      <c r="A84" s="14"/>
      <c r="B84" s="14"/>
      <c r="C84" s="14"/>
      <c r="D84" s="303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</row>
    <row r="85">
      <c r="A85" s="14"/>
      <c r="B85" s="14"/>
      <c r="C85" s="14"/>
      <c r="D85" s="303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</row>
    <row r="86">
      <c r="A86" s="14"/>
      <c r="B86" s="14"/>
      <c r="C86" s="14"/>
      <c r="D86" s="303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</row>
    <row r="87">
      <c r="A87" s="14"/>
      <c r="B87" s="14"/>
      <c r="C87" s="14"/>
      <c r="D87" s="303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</row>
    <row r="88">
      <c r="A88" s="14"/>
      <c r="B88" s="14"/>
      <c r="C88" s="14"/>
      <c r="D88" s="303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</row>
    <row r="89">
      <c r="A89" s="14"/>
      <c r="B89" s="14"/>
      <c r="C89" s="14"/>
      <c r="D89" s="303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</row>
    <row r="90">
      <c r="A90" s="14"/>
      <c r="B90" s="14"/>
      <c r="C90" s="14"/>
      <c r="D90" s="303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</row>
    <row r="91">
      <c r="A91" s="14"/>
      <c r="B91" s="14"/>
      <c r="C91" s="14"/>
      <c r="D91" s="303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</row>
    <row r="92">
      <c r="A92" s="14"/>
      <c r="B92" s="14"/>
      <c r="C92" s="14"/>
      <c r="D92" s="303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</row>
    <row r="93">
      <c r="A93" s="14"/>
      <c r="B93" s="14"/>
      <c r="C93" s="14"/>
      <c r="D93" s="303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</row>
    <row r="94">
      <c r="A94" s="14"/>
      <c r="B94" s="14"/>
      <c r="C94" s="14"/>
      <c r="D94" s="303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</row>
    <row r="95">
      <c r="A95" s="14"/>
      <c r="B95" s="14"/>
      <c r="C95" s="14"/>
      <c r="D95" s="303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</row>
    <row r="96">
      <c r="A96" s="14"/>
      <c r="B96" s="14"/>
      <c r="C96" s="14"/>
      <c r="D96" s="303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</row>
    <row r="97">
      <c r="A97" s="14"/>
      <c r="B97" s="14"/>
      <c r="C97" s="14"/>
      <c r="D97" s="303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</row>
    <row r="98">
      <c r="A98" s="14"/>
      <c r="B98" s="14"/>
      <c r="C98" s="14"/>
      <c r="D98" s="303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</row>
    <row r="99">
      <c r="A99" s="14"/>
      <c r="B99" s="14"/>
      <c r="C99" s="14"/>
      <c r="D99" s="303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</row>
    <row r="100">
      <c r="A100" s="14"/>
      <c r="B100" s="14"/>
      <c r="C100" s="14"/>
      <c r="D100" s="303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</row>
    <row r="101">
      <c r="A101" s="14"/>
      <c r="B101" s="14"/>
      <c r="C101" s="14"/>
      <c r="D101" s="303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</row>
    <row r="102">
      <c r="A102" s="14"/>
      <c r="B102" s="14"/>
      <c r="C102" s="14"/>
      <c r="D102" s="303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</row>
    <row r="103">
      <c r="A103" s="14"/>
      <c r="B103" s="14"/>
      <c r="C103" s="14"/>
      <c r="D103" s="303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</row>
    <row r="104">
      <c r="A104" s="14"/>
      <c r="B104" s="14"/>
      <c r="C104" s="14"/>
      <c r="D104" s="303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</row>
    <row r="105">
      <c r="A105" s="14"/>
      <c r="B105" s="14"/>
      <c r="C105" s="14"/>
      <c r="D105" s="303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</row>
    <row r="106">
      <c r="A106" s="14"/>
      <c r="B106" s="14"/>
      <c r="C106" s="14"/>
      <c r="D106" s="303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</row>
    <row r="107">
      <c r="A107" s="14"/>
      <c r="B107" s="14"/>
      <c r="C107" s="14"/>
      <c r="D107" s="303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</row>
    <row r="108">
      <c r="A108" s="14"/>
      <c r="B108" s="14"/>
      <c r="C108" s="14"/>
      <c r="D108" s="303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</row>
    <row r="109">
      <c r="A109" s="14"/>
      <c r="B109" s="14"/>
      <c r="C109" s="14"/>
      <c r="D109" s="303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</row>
    <row r="110">
      <c r="A110" s="14"/>
      <c r="B110" s="14"/>
      <c r="C110" s="14"/>
      <c r="D110" s="303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</row>
    <row r="111">
      <c r="A111" s="14"/>
      <c r="B111" s="14"/>
      <c r="C111" s="14"/>
      <c r="D111" s="303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</row>
    <row r="112">
      <c r="A112" s="14"/>
      <c r="B112" s="14"/>
      <c r="C112" s="14"/>
      <c r="D112" s="303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</row>
    <row r="113">
      <c r="A113" s="14"/>
      <c r="B113" s="14"/>
      <c r="C113" s="14"/>
      <c r="D113" s="303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</row>
    <row r="114">
      <c r="A114" s="14"/>
      <c r="B114" s="14"/>
      <c r="C114" s="14"/>
      <c r="D114" s="303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</row>
    <row r="115">
      <c r="A115" s="14"/>
      <c r="B115" s="14"/>
      <c r="C115" s="14"/>
      <c r="D115" s="303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</row>
    <row r="116">
      <c r="A116" s="14"/>
      <c r="B116" s="14"/>
      <c r="C116" s="14"/>
      <c r="D116" s="303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</row>
    <row r="117">
      <c r="A117" s="14"/>
      <c r="B117" s="14"/>
      <c r="C117" s="14"/>
      <c r="D117" s="303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</row>
    <row r="118">
      <c r="A118" s="14"/>
      <c r="B118" s="14"/>
      <c r="C118" s="14"/>
      <c r="D118" s="303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</row>
    <row r="119">
      <c r="A119" s="14"/>
      <c r="B119" s="14"/>
      <c r="C119" s="14"/>
      <c r="D119" s="303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</row>
    <row r="120">
      <c r="A120" s="14"/>
      <c r="B120" s="14"/>
      <c r="C120" s="14"/>
      <c r="D120" s="303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</row>
    <row r="121">
      <c r="A121" s="14"/>
      <c r="B121" s="14"/>
      <c r="C121" s="14"/>
      <c r="D121" s="303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</row>
    <row r="122">
      <c r="A122" s="14"/>
      <c r="B122" s="14"/>
      <c r="C122" s="14"/>
      <c r="D122" s="303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</row>
    <row r="123">
      <c r="A123" s="14"/>
      <c r="B123" s="14"/>
      <c r="C123" s="14"/>
      <c r="D123" s="303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</row>
    <row r="124">
      <c r="A124" s="14"/>
      <c r="B124" s="14"/>
      <c r="C124" s="14"/>
      <c r="D124" s="303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</row>
    <row r="125">
      <c r="A125" s="14"/>
      <c r="B125" s="14"/>
      <c r="C125" s="14"/>
      <c r="D125" s="303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</row>
    <row r="126">
      <c r="A126" s="14"/>
      <c r="B126" s="14"/>
      <c r="C126" s="14"/>
      <c r="D126" s="303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</row>
    <row r="127">
      <c r="A127" s="14"/>
      <c r="B127" s="14"/>
      <c r="C127" s="14"/>
      <c r="D127" s="303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</row>
    <row r="128">
      <c r="A128" s="14"/>
      <c r="B128" s="14"/>
      <c r="C128" s="14"/>
      <c r="D128" s="303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</row>
    <row r="129">
      <c r="A129" s="14"/>
      <c r="B129" s="14"/>
      <c r="C129" s="14"/>
      <c r="D129" s="303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</row>
    <row r="130">
      <c r="A130" s="14"/>
      <c r="B130" s="14"/>
      <c r="C130" s="14"/>
      <c r="D130" s="303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</row>
    <row r="131">
      <c r="A131" s="14"/>
      <c r="B131" s="14"/>
      <c r="C131" s="14"/>
      <c r="D131" s="303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</row>
    <row r="132">
      <c r="A132" s="14"/>
      <c r="B132" s="14"/>
      <c r="C132" s="14"/>
      <c r="D132" s="303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</row>
    <row r="133">
      <c r="A133" s="14"/>
      <c r="B133" s="14"/>
      <c r="C133" s="14"/>
      <c r="D133" s="303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</row>
    <row r="134">
      <c r="A134" s="14"/>
      <c r="B134" s="14"/>
      <c r="C134" s="14"/>
      <c r="D134" s="303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</row>
    <row r="135">
      <c r="A135" s="14"/>
      <c r="B135" s="14"/>
      <c r="C135" s="14"/>
      <c r="D135" s="303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</row>
    <row r="136">
      <c r="A136" s="14"/>
      <c r="B136" s="14"/>
      <c r="C136" s="14"/>
      <c r="D136" s="303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</row>
    <row r="137">
      <c r="A137" s="14"/>
      <c r="B137" s="14"/>
      <c r="C137" s="14"/>
      <c r="D137" s="303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</row>
    <row r="138">
      <c r="A138" s="14"/>
      <c r="B138" s="14"/>
      <c r="C138" s="14"/>
      <c r="D138" s="303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</row>
    <row r="139">
      <c r="A139" s="14"/>
      <c r="B139" s="14"/>
      <c r="C139" s="14"/>
      <c r="D139" s="303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</row>
    <row r="140">
      <c r="A140" s="14"/>
      <c r="B140" s="14"/>
      <c r="C140" s="14"/>
      <c r="D140" s="303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</row>
    <row r="141">
      <c r="A141" s="14"/>
      <c r="B141" s="14"/>
      <c r="C141" s="14"/>
      <c r="D141" s="303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</row>
    <row r="142">
      <c r="A142" s="14"/>
      <c r="B142" s="14"/>
      <c r="C142" s="14"/>
      <c r="D142" s="303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</row>
    <row r="143">
      <c r="A143" s="14"/>
      <c r="B143" s="14"/>
      <c r="C143" s="14"/>
      <c r="D143" s="303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</row>
    <row r="144">
      <c r="A144" s="14"/>
      <c r="B144" s="14"/>
      <c r="C144" s="14"/>
      <c r="D144" s="303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</row>
    <row r="145">
      <c r="A145" s="14"/>
      <c r="B145" s="14"/>
      <c r="C145" s="14"/>
      <c r="D145" s="303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</row>
    <row r="146">
      <c r="A146" s="14"/>
      <c r="B146" s="14"/>
      <c r="C146" s="14"/>
      <c r="D146" s="303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</row>
    <row r="147">
      <c r="A147" s="14"/>
      <c r="B147" s="14"/>
      <c r="C147" s="14"/>
      <c r="D147" s="303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</row>
    <row r="148">
      <c r="A148" s="14"/>
      <c r="B148" s="14"/>
      <c r="C148" s="14"/>
      <c r="D148" s="303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</row>
    <row r="149">
      <c r="A149" s="14"/>
      <c r="B149" s="14"/>
      <c r="C149" s="14"/>
      <c r="D149" s="303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</row>
    <row r="150">
      <c r="A150" s="14"/>
      <c r="B150" s="14"/>
      <c r="C150" s="14"/>
      <c r="D150" s="303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</row>
    <row r="151">
      <c r="A151" s="14"/>
      <c r="B151" s="14"/>
      <c r="C151" s="14"/>
      <c r="D151" s="303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</row>
    <row r="152">
      <c r="A152" s="14"/>
      <c r="B152" s="14"/>
      <c r="C152" s="14"/>
      <c r="D152" s="303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</row>
    <row r="153">
      <c r="A153" s="14"/>
      <c r="B153" s="14"/>
      <c r="C153" s="14"/>
      <c r="D153" s="303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</row>
    <row r="154">
      <c r="A154" s="14"/>
      <c r="B154" s="14"/>
      <c r="C154" s="14"/>
      <c r="D154" s="303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</row>
    <row r="155">
      <c r="A155" s="14"/>
      <c r="B155" s="14"/>
      <c r="C155" s="14"/>
      <c r="D155" s="303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</row>
    <row r="156">
      <c r="A156" s="14"/>
      <c r="B156" s="14"/>
      <c r="C156" s="14"/>
      <c r="D156" s="303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</row>
    <row r="157">
      <c r="A157" s="14"/>
      <c r="B157" s="14"/>
      <c r="C157" s="14"/>
      <c r="D157" s="303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</row>
    <row r="158">
      <c r="A158" s="14"/>
      <c r="B158" s="14"/>
      <c r="C158" s="14"/>
      <c r="D158" s="303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</row>
    <row r="159">
      <c r="A159" s="14"/>
      <c r="B159" s="14"/>
      <c r="C159" s="14"/>
      <c r="D159" s="303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</row>
    <row r="160">
      <c r="A160" s="14"/>
      <c r="B160" s="14"/>
      <c r="C160" s="14"/>
      <c r="D160" s="303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</row>
    <row r="161">
      <c r="A161" s="14"/>
      <c r="B161" s="14"/>
      <c r="C161" s="14"/>
      <c r="D161" s="303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</row>
    <row r="162">
      <c r="A162" s="14"/>
      <c r="B162" s="14"/>
      <c r="C162" s="14"/>
      <c r="D162" s="303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</row>
    <row r="163">
      <c r="A163" s="14"/>
      <c r="B163" s="14"/>
      <c r="C163" s="14"/>
      <c r="D163" s="303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</row>
    <row r="164">
      <c r="A164" s="14"/>
      <c r="B164" s="14"/>
      <c r="C164" s="14"/>
      <c r="D164" s="303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</row>
    <row r="165">
      <c r="A165" s="14"/>
      <c r="B165" s="14"/>
      <c r="C165" s="14"/>
      <c r="D165" s="303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</row>
    <row r="166">
      <c r="A166" s="14"/>
      <c r="B166" s="14"/>
      <c r="C166" s="14"/>
      <c r="D166" s="303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</row>
    <row r="167">
      <c r="A167" s="14"/>
      <c r="B167" s="14"/>
      <c r="C167" s="14"/>
      <c r="D167" s="303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</row>
    <row r="168">
      <c r="A168" s="14"/>
      <c r="B168" s="14"/>
      <c r="C168" s="14"/>
      <c r="D168" s="303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</row>
    <row r="169">
      <c r="A169" s="14"/>
      <c r="B169" s="14"/>
      <c r="C169" s="14"/>
      <c r="D169" s="303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</row>
    <row r="170">
      <c r="A170" s="14"/>
      <c r="B170" s="14"/>
      <c r="C170" s="14"/>
      <c r="D170" s="303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</row>
    <row r="171">
      <c r="A171" s="14"/>
      <c r="B171" s="14"/>
      <c r="C171" s="14"/>
      <c r="D171" s="303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</row>
    <row r="172">
      <c r="A172" s="14"/>
      <c r="B172" s="14"/>
      <c r="C172" s="14"/>
      <c r="D172" s="303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</row>
    <row r="173">
      <c r="A173" s="14"/>
      <c r="B173" s="14"/>
      <c r="C173" s="14"/>
      <c r="D173" s="303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</row>
    <row r="174">
      <c r="A174" s="14"/>
      <c r="B174" s="14"/>
      <c r="C174" s="14"/>
      <c r="D174" s="303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</row>
    <row r="175">
      <c r="A175" s="14"/>
      <c r="B175" s="14"/>
      <c r="C175" s="14"/>
      <c r="D175" s="303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</row>
    <row r="176">
      <c r="A176" s="14"/>
      <c r="B176" s="14"/>
      <c r="C176" s="14"/>
      <c r="D176" s="303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</row>
    <row r="177">
      <c r="A177" s="14"/>
      <c r="B177" s="14"/>
      <c r="C177" s="14"/>
      <c r="D177" s="303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</row>
    <row r="178">
      <c r="A178" s="14"/>
      <c r="B178" s="14"/>
      <c r="C178" s="14"/>
      <c r="D178" s="303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</row>
    <row r="179">
      <c r="A179" s="14"/>
      <c r="B179" s="14"/>
      <c r="C179" s="14"/>
      <c r="D179" s="303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</row>
    <row r="180">
      <c r="A180" s="14"/>
      <c r="B180" s="14"/>
      <c r="C180" s="14"/>
      <c r="D180" s="303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</row>
    <row r="181">
      <c r="A181" s="14"/>
      <c r="B181" s="14"/>
      <c r="C181" s="14"/>
      <c r="D181" s="303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</row>
    <row r="182">
      <c r="A182" s="14"/>
      <c r="B182" s="14"/>
      <c r="C182" s="14"/>
      <c r="D182" s="303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</row>
    <row r="183">
      <c r="A183" s="14"/>
      <c r="B183" s="14"/>
      <c r="C183" s="14"/>
      <c r="D183" s="303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</row>
    <row r="184">
      <c r="A184" s="14"/>
      <c r="B184" s="14"/>
      <c r="C184" s="14"/>
      <c r="D184" s="303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</row>
    <row r="185">
      <c r="A185" s="14"/>
      <c r="B185" s="14"/>
      <c r="C185" s="14"/>
      <c r="D185" s="303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</row>
    <row r="186">
      <c r="A186" s="14"/>
      <c r="B186" s="14"/>
      <c r="C186" s="14"/>
      <c r="D186" s="303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</row>
    <row r="187">
      <c r="A187" s="14"/>
      <c r="B187" s="14"/>
      <c r="C187" s="14"/>
      <c r="D187" s="303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</row>
    <row r="188">
      <c r="A188" s="14"/>
      <c r="B188" s="14"/>
      <c r="C188" s="14"/>
      <c r="D188" s="303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</row>
    <row r="189">
      <c r="A189" s="14"/>
      <c r="B189" s="14"/>
      <c r="C189" s="14"/>
      <c r="D189" s="303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</row>
    <row r="190">
      <c r="A190" s="14"/>
      <c r="B190" s="14"/>
      <c r="C190" s="14"/>
      <c r="D190" s="303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</row>
    <row r="191">
      <c r="A191" s="14"/>
      <c r="B191" s="14"/>
      <c r="C191" s="14"/>
      <c r="D191" s="303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</row>
    <row r="192">
      <c r="A192" s="14"/>
      <c r="B192" s="14"/>
      <c r="C192" s="14"/>
      <c r="D192" s="303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</row>
    <row r="193">
      <c r="A193" s="14"/>
      <c r="B193" s="14"/>
      <c r="C193" s="14"/>
      <c r="D193" s="303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</row>
    <row r="194">
      <c r="A194" s="14"/>
      <c r="B194" s="14"/>
      <c r="C194" s="14"/>
      <c r="D194" s="303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</row>
    <row r="195">
      <c r="A195" s="14"/>
      <c r="B195" s="14"/>
      <c r="C195" s="14"/>
      <c r="D195" s="303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</row>
    <row r="196">
      <c r="A196" s="14"/>
      <c r="B196" s="14"/>
      <c r="C196" s="14"/>
      <c r="D196" s="303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</row>
    <row r="197">
      <c r="A197" s="14"/>
      <c r="B197" s="14"/>
      <c r="C197" s="14"/>
      <c r="D197" s="303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</row>
    <row r="198">
      <c r="A198" s="14"/>
      <c r="B198" s="14"/>
      <c r="C198" s="14"/>
      <c r="D198" s="303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</row>
    <row r="199">
      <c r="A199" s="14"/>
      <c r="B199" s="14"/>
      <c r="C199" s="14"/>
      <c r="D199" s="303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</row>
    <row r="200">
      <c r="A200" s="14"/>
      <c r="B200" s="14"/>
      <c r="C200" s="14"/>
      <c r="D200" s="303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</row>
    <row r="201">
      <c r="A201" s="14"/>
      <c r="B201" s="14"/>
      <c r="C201" s="14"/>
      <c r="D201" s="303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</row>
    <row r="202">
      <c r="A202" s="14"/>
      <c r="B202" s="14"/>
      <c r="C202" s="14"/>
      <c r="D202" s="303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</row>
    <row r="203">
      <c r="A203" s="14"/>
      <c r="B203" s="14"/>
      <c r="C203" s="14"/>
      <c r="D203" s="303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</row>
    <row r="204">
      <c r="A204" s="14"/>
      <c r="B204" s="14"/>
      <c r="C204" s="14"/>
      <c r="D204" s="303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</row>
    <row r="205">
      <c r="A205" s="14"/>
      <c r="B205" s="14"/>
      <c r="C205" s="14"/>
      <c r="D205" s="303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</row>
    <row r="206">
      <c r="A206" s="14"/>
      <c r="B206" s="14"/>
      <c r="C206" s="14"/>
      <c r="D206" s="303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</row>
    <row r="207">
      <c r="A207" s="14"/>
      <c r="B207" s="14"/>
      <c r="C207" s="14"/>
      <c r="D207" s="303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</row>
    <row r="208">
      <c r="A208" s="14"/>
      <c r="B208" s="14"/>
      <c r="C208" s="14"/>
      <c r="D208" s="303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</row>
    <row r="209">
      <c r="A209" s="14"/>
      <c r="B209" s="14"/>
      <c r="C209" s="14"/>
      <c r="D209" s="303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</row>
    <row r="210">
      <c r="A210" s="14"/>
      <c r="B210" s="14"/>
      <c r="C210" s="14"/>
      <c r="D210" s="303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</row>
    <row r="211">
      <c r="A211" s="14"/>
      <c r="B211" s="14"/>
      <c r="C211" s="14"/>
      <c r="D211" s="303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</row>
    <row r="212">
      <c r="A212" s="14"/>
      <c r="B212" s="14"/>
      <c r="C212" s="14"/>
      <c r="D212" s="303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</row>
    <row r="213">
      <c r="A213" s="14"/>
      <c r="B213" s="14"/>
      <c r="C213" s="14"/>
      <c r="D213" s="303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</row>
    <row r="214">
      <c r="A214" s="14"/>
      <c r="B214" s="14"/>
      <c r="C214" s="14"/>
      <c r="D214" s="303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</row>
    <row r="215">
      <c r="A215" s="14"/>
      <c r="B215" s="14"/>
      <c r="C215" s="14"/>
      <c r="D215" s="303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</row>
    <row r="216">
      <c r="A216" s="14"/>
      <c r="B216" s="14"/>
      <c r="C216" s="14"/>
      <c r="D216" s="303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</row>
    <row r="217">
      <c r="A217" s="14"/>
      <c r="B217" s="14"/>
      <c r="C217" s="14"/>
      <c r="D217" s="303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</row>
    <row r="218">
      <c r="A218" s="14"/>
      <c r="B218" s="14"/>
      <c r="C218" s="14"/>
      <c r="D218" s="303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</row>
    <row r="219">
      <c r="A219" s="14"/>
      <c r="B219" s="14"/>
      <c r="C219" s="14"/>
      <c r="D219" s="303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</row>
    <row r="220">
      <c r="A220" s="14"/>
      <c r="B220" s="14"/>
      <c r="C220" s="14"/>
      <c r="D220" s="303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</row>
    <row r="221">
      <c r="A221" s="14"/>
      <c r="B221" s="14"/>
      <c r="C221" s="14"/>
      <c r="D221" s="303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</row>
    <row r="222">
      <c r="A222" s="14"/>
      <c r="B222" s="14"/>
      <c r="C222" s="14"/>
      <c r="D222" s="303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</row>
    <row r="223">
      <c r="A223" s="14"/>
      <c r="B223" s="14"/>
      <c r="C223" s="14"/>
      <c r="D223" s="303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</row>
    <row r="224">
      <c r="A224" s="14"/>
      <c r="B224" s="14"/>
      <c r="C224" s="14"/>
      <c r="D224" s="303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</row>
    <row r="225">
      <c r="A225" s="14"/>
      <c r="B225" s="14"/>
      <c r="C225" s="14"/>
      <c r="D225" s="303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</row>
    <row r="226">
      <c r="A226" s="14"/>
      <c r="B226" s="14"/>
      <c r="C226" s="14"/>
      <c r="D226" s="303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</row>
    <row r="227">
      <c r="A227" s="14"/>
      <c r="B227" s="14"/>
      <c r="C227" s="14"/>
      <c r="D227" s="303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</row>
    <row r="228">
      <c r="A228" s="14"/>
      <c r="B228" s="14"/>
      <c r="C228" s="14"/>
      <c r="D228" s="303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</row>
    <row r="229">
      <c r="A229" s="14"/>
      <c r="B229" s="14"/>
      <c r="C229" s="14"/>
      <c r="D229" s="303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</row>
    <row r="230">
      <c r="A230" s="14"/>
      <c r="B230" s="14"/>
      <c r="C230" s="14"/>
      <c r="D230" s="303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</row>
    <row r="231">
      <c r="A231" s="14"/>
      <c r="B231" s="14"/>
      <c r="C231" s="14"/>
      <c r="D231" s="303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</row>
    <row r="232">
      <c r="A232" s="14"/>
      <c r="B232" s="14"/>
      <c r="C232" s="14"/>
      <c r="D232" s="303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</row>
    <row r="233">
      <c r="A233" s="14"/>
      <c r="B233" s="14"/>
      <c r="C233" s="14"/>
      <c r="D233" s="303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</row>
    <row r="234">
      <c r="A234" s="14"/>
      <c r="B234" s="14"/>
      <c r="C234" s="14"/>
      <c r="D234" s="303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</row>
    <row r="235">
      <c r="A235" s="14"/>
      <c r="B235" s="14"/>
      <c r="C235" s="14"/>
      <c r="D235" s="303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</row>
    <row r="236">
      <c r="A236" s="14"/>
      <c r="B236" s="14"/>
      <c r="C236" s="14"/>
      <c r="D236" s="303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</row>
    <row r="237">
      <c r="A237" s="14"/>
      <c r="B237" s="14"/>
      <c r="C237" s="14"/>
      <c r="D237" s="303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</row>
    <row r="238">
      <c r="A238" s="14"/>
      <c r="B238" s="14"/>
      <c r="C238" s="14"/>
      <c r="D238" s="303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</row>
    <row r="239">
      <c r="A239" s="14"/>
      <c r="B239" s="14"/>
      <c r="C239" s="14"/>
      <c r="D239" s="303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</row>
    <row r="240">
      <c r="A240" s="14"/>
      <c r="B240" s="14"/>
      <c r="C240" s="14"/>
      <c r="D240" s="303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</row>
    <row r="241">
      <c r="A241" s="14"/>
      <c r="B241" s="14"/>
      <c r="C241" s="14"/>
      <c r="D241" s="303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</row>
    <row r="242">
      <c r="A242" s="14"/>
      <c r="B242" s="14"/>
      <c r="C242" s="14"/>
      <c r="D242" s="303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</row>
    <row r="243">
      <c r="A243" s="14"/>
      <c r="B243" s="14"/>
      <c r="C243" s="14"/>
      <c r="D243" s="303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</row>
    <row r="244">
      <c r="A244" s="14"/>
      <c r="B244" s="14"/>
      <c r="C244" s="14"/>
      <c r="D244" s="303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</row>
    <row r="245">
      <c r="A245" s="14"/>
      <c r="B245" s="14"/>
      <c r="C245" s="14"/>
      <c r="D245" s="303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</row>
    <row r="246">
      <c r="A246" s="14"/>
      <c r="B246" s="14"/>
      <c r="C246" s="14"/>
      <c r="D246" s="303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</row>
    <row r="247">
      <c r="A247" s="14"/>
      <c r="B247" s="14"/>
      <c r="C247" s="14"/>
      <c r="D247" s="303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</row>
    <row r="248">
      <c r="A248" s="14"/>
      <c r="B248" s="14"/>
      <c r="C248" s="14"/>
      <c r="D248" s="303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</row>
    <row r="249">
      <c r="A249" s="14"/>
      <c r="B249" s="14"/>
      <c r="C249" s="14"/>
      <c r="D249" s="303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</row>
    <row r="250">
      <c r="A250" s="14"/>
      <c r="B250" s="14"/>
      <c r="C250" s="14"/>
      <c r="D250" s="303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</row>
    <row r="251">
      <c r="A251" s="14"/>
      <c r="B251" s="14"/>
      <c r="C251" s="14"/>
      <c r="D251" s="303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</row>
    <row r="252">
      <c r="A252" s="14"/>
      <c r="B252" s="14"/>
      <c r="C252" s="14"/>
      <c r="D252" s="303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</row>
    <row r="253">
      <c r="A253" s="14"/>
      <c r="B253" s="14"/>
      <c r="C253" s="14"/>
      <c r="D253" s="303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</row>
    <row r="254">
      <c r="A254" s="14"/>
      <c r="B254" s="14"/>
      <c r="C254" s="14"/>
      <c r="D254" s="303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</row>
    <row r="255">
      <c r="A255" s="14"/>
      <c r="B255" s="14"/>
      <c r="C255" s="14"/>
      <c r="D255" s="303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</row>
    <row r="256">
      <c r="A256" s="14"/>
      <c r="B256" s="14"/>
      <c r="C256" s="14"/>
      <c r="D256" s="303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</row>
    <row r="257">
      <c r="A257" s="14"/>
      <c r="B257" s="14"/>
      <c r="C257" s="14"/>
      <c r="D257" s="303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</row>
    <row r="258">
      <c r="A258" s="14"/>
      <c r="B258" s="14"/>
      <c r="C258" s="14"/>
      <c r="D258" s="303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</row>
    <row r="259">
      <c r="A259" s="14"/>
      <c r="B259" s="14"/>
      <c r="C259" s="14"/>
      <c r="D259" s="303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</row>
    <row r="260">
      <c r="A260" s="14"/>
      <c r="B260" s="14"/>
      <c r="C260" s="14"/>
      <c r="D260" s="303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</row>
    <row r="261">
      <c r="A261" s="14"/>
      <c r="B261" s="14"/>
      <c r="C261" s="14"/>
      <c r="D261" s="303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</row>
    <row r="262">
      <c r="A262" s="14"/>
      <c r="B262" s="14"/>
      <c r="C262" s="14"/>
      <c r="D262" s="303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</row>
    <row r="263">
      <c r="A263" s="14"/>
      <c r="B263" s="14"/>
      <c r="C263" s="14"/>
      <c r="D263" s="303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</row>
    <row r="264">
      <c r="A264" s="14"/>
      <c r="B264" s="14"/>
      <c r="C264" s="14"/>
      <c r="D264" s="303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</row>
    <row r="265">
      <c r="A265" s="14"/>
      <c r="B265" s="14"/>
      <c r="C265" s="14"/>
      <c r="D265" s="303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</row>
    <row r="266">
      <c r="A266" s="14"/>
      <c r="B266" s="14"/>
      <c r="C266" s="14"/>
      <c r="D266" s="303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</row>
    <row r="267">
      <c r="A267" s="14"/>
      <c r="B267" s="14"/>
      <c r="C267" s="14"/>
      <c r="D267" s="303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</row>
    <row r="268">
      <c r="A268" s="14"/>
      <c r="B268" s="14"/>
      <c r="C268" s="14"/>
      <c r="D268" s="303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</row>
    <row r="269">
      <c r="A269" s="14"/>
      <c r="B269" s="14"/>
      <c r="C269" s="14"/>
      <c r="D269" s="303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</row>
    <row r="270">
      <c r="A270" s="14"/>
      <c r="B270" s="14"/>
      <c r="C270" s="14"/>
      <c r="D270" s="303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</row>
    <row r="271">
      <c r="A271" s="14"/>
      <c r="B271" s="14"/>
      <c r="C271" s="14"/>
      <c r="D271" s="303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</row>
    <row r="272">
      <c r="A272" s="14"/>
      <c r="B272" s="14"/>
      <c r="C272" s="14"/>
      <c r="D272" s="303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</row>
    <row r="273">
      <c r="A273" s="14"/>
      <c r="B273" s="14"/>
      <c r="C273" s="14"/>
      <c r="D273" s="303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</row>
    <row r="274">
      <c r="A274" s="14"/>
      <c r="B274" s="14"/>
      <c r="C274" s="14"/>
      <c r="D274" s="303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</row>
    <row r="275">
      <c r="A275" s="14"/>
      <c r="B275" s="14"/>
      <c r="C275" s="14"/>
      <c r="D275" s="303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</row>
    <row r="276">
      <c r="A276" s="14"/>
      <c r="B276" s="14"/>
      <c r="C276" s="14"/>
      <c r="D276" s="303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</row>
    <row r="277">
      <c r="A277" s="14"/>
      <c r="B277" s="14"/>
      <c r="C277" s="14"/>
      <c r="D277" s="303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</row>
    <row r="278">
      <c r="A278" s="14"/>
      <c r="B278" s="14"/>
      <c r="C278" s="14"/>
      <c r="D278" s="303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</row>
    <row r="279">
      <c r="A279" s="14"/>
      <c r="B279" s="14"/>
      <c r="C279" s="14"/>
      <c r="D279" s="303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</row>
    <row r="280">
      <c r="A280" s="14"/>
      <c r="B280" s="14"/>
      <c r="C280" s="14"/>
      <c r="D280" s="303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</row>
    <row r="281">
      <c r="A281" s="14"/>
      <c r="B281" s="14"/>
      <c r="C281" s="14"/>
      <c r="D281" s="303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</row>
    <row r="282">
      <c r="A282" s="14"/>
      <c r="B282" s="14"/>
      <c r="C282" s="14"/>
      <c r="D282" s="303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</row>
    <row r="283">
      <c r="A283" s="14"/>
      <c r="B283" s="14"/>
      <c r="C283" s="14"/>
      <c r="D283" s="303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</row>
    <row r="284">
      <c r="A284" s="14"/>
      <c r="B284" s="14"/>
      <c r="C284" s="14"/>
      <c r="D284" s="303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</row>
    <row r="285">
      <c r="A285" s="14"/>
      <c r="B285" s="14"/>
      <c r="C285" s="14"/>
      <c r="D285" s="303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</row>
    <row r="286">
      <c r="A286" s="14"/>
      <c r="B286" s="14"/>
      <c r="C286" s="14"/>
      <c r="D286" s="303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</row>
    <row r="287">
      <c r="A287" s="14"/>
      <c r="B287" s="14"/>
      <c r="C287" s="14"/>
      <c r="D287" s="303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</row>
    <row r="288">
      <c r="A288" s="14"/>
      <c r="B288" s="14"/>
      <c r="C288" s="14"/>
      <c r="D288" s="303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</row>
    <row r="289">
      <c r="A289" s="14"/>
      <c r="B289" s="14"/>
      <c r="C289" s="14"/>
      <c r="D289" s="303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</row>
    <row r="290">
      <c r="A290" s="14"/>
      <c r="B290" s="14"/>
      <c r="C290" s="14"/>
      <c r="D290" s="303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</row>
    <row r="291">
      <c r="A291" s="14"/>
      <c r="B291" s="14"/>
      <c r="C291" s="14"/>
      <c r="D291" s="303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</row>
    <row r="292">
      <c r="A292" s="14"/>
      <c r="B292" s="14"/>
      <c r="C292" s="14"/>
      <c r="D292" s="303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</row>
    <row r="293">
      <c r="A293" s="14"/>
      <c r="B293" s="14"/>
      <c r="C293" s="14"/>
      <c r="D293" s="303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</row>
    <row r="294">
      <c r="A294" s="14"/>
      <c r="B294" s="14"/>
      <c r="C294" s="14"/>
      <c r="D294" s="303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</row>
    <row r="295">
      <c r="A295" s="14"/>
      <c r="B295" s="14"/>
      <c r="C295" s="14"/>
      <c r="D295" s="303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</row>
    <row r="296">
      <c r="A296" s="14"/>
      <c r="B296" s="14"/>
      <c r="C296" s="14"/>
      <c r="D296" s="303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</row>
    <row r="297">
      <c r="A297" s="14"/>
      <c r="B297" s="14"/>
      <c r="C297" s="14"/>
      <c r="D297" s="303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</row>
    <row r="298">
      <c r="A298" s="14"/>
      <c r="B298" s="14"/>
      <c r="C298" s="14"/>
      <c r="D298" s="303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</row>
    <row r="299">
      <c r="A299" s="14"/>
      <c r="B299" s="14"/>
      <c r="C299" s="14"/>
      <c r="D299" s="303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</row>
    <row r="300">
      <c r="A300" s="14"/>
      <c r="B300" s="14"/>
      <c r="C300" s="14"/>
      <c r="D300" s="303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</row>
    <row r="301">
      <c r="A301" s="14"/>
      <c r="B301" s="14"/>
      <c r="C301" s="14"/>
      <c r="D301" s="303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</row>
    <row r="302">
      <c r="A302" s="14"/>
      <c r="B302" s="14"/>
      <c r="C302" s="14"/>
      <c r="D302" s="303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</row>
    <row r="303">
      <c r="A303" s="14"/>
      <c r="B303" s="14"/>
      <c r="C303" s="14"/>
      <c r="D303" s="303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</row>
    <row r="304">
      <c r="A304" s="14"/>
      <c r="B304" s="14"/>
      <c r="C304" s="14"/>
      <c r="D304" s="303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</row>
    <row r="305">
      <c r="A305" s="14"/>
      <c r="B305" s="14"/>
      <c r="C305" s="14"/>
      <c r="D305" s="303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</row>
    <row r="306">
      <c r="A306" s="14"/>
      <c r="B306" s="14"/>
      <c r="C306" s="14"/>
      <c r="D306" s="303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</row>
    <row r="307">
      <c r="A307" s="14"/>
      <c r="B307" s="14"/>
      <c r="C307" s="14"/>
      <c r="D307" s="303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</row>
    <row r="308">
      <c r="A308" s="14"/>
      <c r="B308" s="14"/>
      <c r="C308" s="14"/>
      <c r="D308" s="303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</row>
    <row r="309">
      <c r="A309" s="14"/>
      <c r="B309" s="14"/>
      <c r="C309" s="14"/>
      <c r="D309" s="303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</row>
    <row r="310">
      <c r="A310" s="14"/>
      <c r="B310" s="14"/>
      <c r="C310" s="14"/>
      <c r="D310" s="303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</row>
    <row r="311">
      <c r="A311" s="14"/>
      <c r="B311" s="14"/>
      <c r="C311" s="14"/>
      <c r="D311" s="303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</row>
    <row r="312">
      <c r="A312" s="14"/>
      <c r="B312" s="14"/>
      <c r="C312" s="14"/>
      <c r="D312" s="303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</row>
    <row r="313">
      <c r="A313" s="14"/>
      <c r="B313" s="14"/>
      <c r="C313" s="14"/>
      <c r="D313" s="303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</row>
    <row r="314">
      <c r="A314" s="14"/>
      <c r="B314" s="14"/>
      <c r="C314" s="14"/>
      <c r="D314" s="303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</row>
    <row r="315">
      <c r="A315" s="14"/>
      <c r="B315" s="14"/>
      <c r="C315" s="14"/>
      <c r="D315" s="303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</row>
    <row r="316">
      <c r="A316" s="14"/>
      <c r="B316" s="14"/>
      <c r="C316" s="14"/>
      <c r="D316" s="303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</row>
    <row r="317">
      <c r="A317" s="14"/>
      <c r="B317" s="14"/>
      <c r="C317" s="14"/>
      <c r="D317" s="303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</row>
    <row r="318">
      <c r="A318" s="14"/>
      <c r="B318" s="14"/>
      <c r="C318" s="14"/>
      <c r="D318" s="303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</row>
    <row r="319">
      <c r="A319" s="14"/>
      <c r="B319" s="14"/>
      <c r="C319" s="14"/>
      <c r="D319" s="303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</row>
    <row r="320">
      <c r="A320" s="14"/>
      <c r="B320" s="14"/>
      <c r="C320" s="14"/>
      <c r="D320" s="303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</row>
    <row r="321">
      <c r="A321" s="14"/>
      <c r="B321" s="14"/>
      <c r="C321" s="14"/>
      <c r="D321" s="303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</row>
    <row r="322">
      <c r="A322" s="14"/>
      <c r="B322" s="14"/>
      <c r="C322" s="14"/>
      <c r="D322" s="303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</row>
    <row r="323">
      <c r="A323" s="14"/>
      <c r="B323" s="14"/>
      <c r="C323" s="14"/>
      <c r="D323" s="303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</row>
    <row r="324">
      <c r="A324" s="14"/>
      <c r="B324" s="14"/>
      <c r="C324" s="14"/>
      <c r="D324" s="303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</row>
    <row r="325">
      <c r="A325" s="14"/>
      <c r="B325" s="14"/>
      <c r="C325" s="14"/>
      <c r="D325" s="303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</row>
    <row r="326">
      <c r="A326" s="14"/>
      <c r="B326" s="14"/>
      <c r="C326" s="14"/>
      <c r="D326" s="303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</row>
    <row r="327">
      <c r="A327" s="14"/>
      <c r="B327" s="14"/>
      <c r="C327" s="14"/>
      <c r="D327" s="303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</row>
    <row r="328">
      <c r="A328" s="14"/>
      <c r="B328" s="14"/>
      <c r="C328" s="14"/>
      <c r="D328" s="303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</row>
    <row r="329">
      <c r="A329" s="14"/>
      <c r="B329" s="14"/>
      <c r="C329" s="14"/>
      <c r="D329" s="303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</row>
    <row r="330">
      <c r="A330" s="14"/>
      <c r="B330" s="14"/>
      <c r="C330" s="14"/>
      <c r="D330" s="303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</row>
    <row r="331">
      <c r="A331" s="14"/>
      <c r="B331" s="14"/>
      <c r="C331" s="14"/>
      <c r="D331" s="303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</row>
    <row r="332">
      <c r="A332" s="14"/>
      <c r="B332" s="14"/>
      <c r="C332" s="14"/>
      <c r="D332" s="303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</row>
    <row r="333">
      <c r="A333" s="14"/>
      <c r="B333" s="14"/>
      <c r="C333" s="14"/>
      <c r="D333" s="303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</row>
    <row r="334">
      <c r="A334" s="14"/>
      <c r="B334" s="14"/>
      <c r="C334" s="14"/>
      <c r="D334" s="303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</row>
    <row r="335">
      <c r="A335" s="14"/>
      <c r="B335" s="14"/>
      <c r="C335" s="14"/>
      <c r="D335" s="303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</row>
    <row r="336">
      <c r="A336" s="14"/>
      <c r="B336" s="14"/>
      <c r="C336" s="14"/>
      <c r="D336" s="303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</row>
    <row r="337">
      <c r="A337" s="14"/>
      <c r="B337" s="14"/>
      <c r="C337" s="14"/>
      <c r="D337" s="303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</row>
    <row r="338">
      <c r="A338" s="14"/>
      <c r="B338" s="14"/>
      <c r="C338" s="14"/>
      <c r="D338" s="303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</row>
    <row r="339">
      <c r="A339" s="14"/>
      <c r="B339" s="14"/>
      <c r="C339" s="14"/>
      <c r="D339" s="303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</row>
    <row r="340">
      <c r="A340" s="14"/>
      <c r="B340" s="14"/>
      <c r="C340" s="14"/>
      <c r="D340" s="303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</row>
    <row r="341">
      <c r="A341" s="14"/>
      <c r="B341" s="14"/>
      <c r="C341" s="14"/>
      <c r="D341" s="303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</row>
    <row r="342">
      <c r="A342" s="14"/>
      <c r="B342" s="14"/>
      <c r="C342" s="14"/>
      <c r="D342" s="303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</row>
    <row r="343">
      <c r="A343" s="14"/>
      <c r="B343" s="14"/>
      <c r="C343" s="14"/>
      <c r="D343" s="303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</row>
    <row r="344">
      <c r="A344" s="14"/>
      <c r="B344" s="14"/>
      <c r="C344" s="14"/>
      <c r="D344" s="303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</row>
    <row r="345">
      <c r="A345" s="14"/>
      <c r="B345" s="14"/>
      <c r="C345" s="14"/>
      <c r="D345" s="303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</row>
    <row r="346">
      <c r="A346" s="14"/>
      <c r="B346" s="14"/>
      <c r="C346" s="14"/>
      <c r="D346" s="303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</row>
    <row r="347">
      <c r="A347" s="14"/>
      <c r="B347" s="14"/>
      <c r="C347" s="14"/>
      <c r="D347" s="303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</row>
    <row r="348">
      <c r="A348" s="14"/>
      <c r="B348" s="14"/>
      <c r="C348" s="14"/>
      <c r="D348" s="303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</row>
    <row r="349">
      <c r="A349" s="14"/>
      <c r="B349" s="14"/>
      <c r="C349" s="14"/>
      <c r="D349" s="303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</row>
    <row r="350">
      <c r="A350" s="14"/>
      <c r="B350" s="14"/>
      <c r="C350" s="14"/>
      <c r="D350" s="303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</row>
    <row r="351">
      <c r="A351" s="14"/>
      <c r="B351" s="14"/>
      <c r="C351" s="14"/>
      <c r="D351" s="303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</row>
    <row r="352">
      <c r="A352" s="14"/>
      <c r="B352" s="14"/>
      <c r="C352" s="14"/>
      <c r="D352" s="303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</row>
    <row r="353">
      <c r="A353" s="14"/>
      <c r="B353" s="14"/>
      <c r="C353" s="14"/>
      <c r="D353" s="303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</row>
    <row r="354">
      <c r="A354" s="14"/>
      <c r="B354" s="14"/>
      <c r="C354" s="14"/>
      <c r="D354" s="303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</row>
    <row r="355">
      <c r="A355" s="14"/>
      <c r="B355" s="14"/>
      <c r="C355" s="14"/>
      <c r="D355" s="303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</row>
    <row r="356">
      <c r="A356" s="14"/>
      <c r="B356" s="14"/>
      <c r="C356" s="14"/>
      <c r="D356" s="303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</row>
    <row r="357">
      <c r="A357" s="14"/>
      <c r="B357" s="14"/>
      <c r="C357" s="14"/>
      <c r="D357" s="303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</row>
    <row r="358">
      <c r="A358" s="14"/>
      <c r="B358" s="14"/>
      <c r="C358" s="14"/>
      <c r="D358" s="303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</row>
    <row r="359">
      <c r="A359" s="14"/>
      <c r="B359" s="14"/>
      <c r="C359" s="14"/>
      <c r="D359" s="303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</row>
    <row r="360">
      <c r="A360" s="14"/>
      <c r="B360" s="14"/>
      <c r="C360" s="14"/>
      <c r="D360" s="303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</row>
    <row r="361">
      <c r="A361" s="14"/>
      <c r="B361" s="14"/>
      <c r="C361" s="14"/>
      <c r="D361" s="303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</row>
    <row r="362">
      <c r="A362" s="14"/>
      <c r="B362" s="14"/>
      <c r="C362" s="14"/>
      <c r="D362" s="303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</row>
    <row r="363">
      <c r="A363" s="14"/>
      <c r="B363" s="14"/>
      <c r="C363" s="14"/>
      <c r="D363" s="303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</row>
    <row r="364">
      <c r="A364" s="14"/>
      <c r="B364" s="14"/>
      <c r="C364" s="14"/>
      <c r="D364" s="303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</row>
    <row r="365">
      <c r="A365" s="14"/>
      <c r="B365" s="14"/>
      <c r="C365" s="14"/>
      <c r="D365" s="303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</row>
    <row r="366">
      <c r="A366" s="14"/>
      <c r="B366" s="14"/>
      <c r="C366" s="14"/>
      <c r="D366" s="303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</row>
    <row r="367">
      <c r="A367" s="14"/>
      <c r="B367" s="14"/>
      <c r="C367" s="14"/>
      <c r="D367" s="303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</row>
    <row r="368">
      <c r="A368" s="14"/>
      <c r="B368" s="14"/>
      <c r="C368" s="14"/>
      <c r="D368" s="303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</row>
    <row r="369">
      <c r="A369" s="14"/>
      <c r="B369" s="14"/>
      <c r="C369" s="14"/>
      <c r="D369" s="303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</row>
    <row r="370">
      <c r="A370" s="14"/>
      <c r="B370" s="14"/>
      <c r="C370" s="14"/>
      <c r="D370" s="303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</row>
    <row r="371">
      <c r="A371" s="14"/>
      <c r="B371" s="14"/>
      <c r="C371" s="14"/>
      <c r="D371" s="303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</row>
    <row r="372">
      <c r="A372" s="14"/>
      <c r="B372" s="14"/>
      <c r="C372" s="14"/>
      <c r="D372" s="303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</row>
    <row r="373">
      <c r="A373" s="14"/>
      <c r="B373" s="14"/>
      <c r="C373" s="14"/>
      <c r="D373" s="303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</row>
    <row r="374">
      <c r="A374" s="14"/>
      <c r="B374" s="14"/>
      <c r="C374" s="14"/>
      <c r="D374" s="303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</row>
    <row r="375">
      <c r="A375" s="14"/>
      <c r="B375" s="14"/>
      <c r="C375" s="14"/>
      <c r="D375" s="303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</row>
    <row r="376">
      <c r="A376" s="14"/>
      <c r="B376" s="14"/>
      <c r="C376" s="14"/>
      <c r="D376" s="303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</row>
    <row r="377">
      <c r="A377" s="14"/>
      <c r="B377" s="14"/>
      <c r="C377" s="14"/>
      <c r="D377" s="303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</row>
    <row r="378">
      <c r="A378" s="14"/>
      <c r="B378" s="14"/>
      <c r="C378" s="14"/>
      <c r="D378" s="303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</row>
    <row r="379">
      <c r="A379" s="14"/>
      <c r="B379" s="14"/>
      <c r="C379" s="14"/>
      <c r="D379" s="303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</row>
    <row r="380">
      <c r="A380" s="14"/>
      <c r="B380" s="14"/>
      <c r="C380" s="14"/>
      <c r="D380" s="303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</row>
    <row r="381">
      <c r="A381" s="14"/>
      <c r="B381" s="14"/>
      <c r="C381" s="14"/>
      <c r="D381" s="303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</row>
    <row r="382">
      <c r="A382" s="14"/>
      <c r="B382" s="14"/>
      <c r="C382" s="14"/>
      <c r="D382" s="303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</row>
    <row r="383">
      <c r="A383" s="14"/>
      <c r="B383" s="14"/>
      <c r="C383" s="14"/>
      <c r="D383" s="303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</row>
    <row r="384">
      <c r="A384" s="14"/>
      <c r="B384" s="14"/>
      <c r="C384" s="14"/>
      <c r="D384" s="303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</row>
    <row r="385">
      <c r="A385" s="14"/>
      <c r="B385" s="14"/>
      <c r="C385" s="14"/>
      <c r="D385" s="303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</row>
    <row r="386">
      <c r="A386" s="14"/>
      <c r="B386" s="14"/>
      <c r="C386" s="14"/>
      <c r="D386" s="303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</row>
    <row r="387">
      <c r="A387" s="14"/>
      <c r="B387" s="14"/>
      <c r="C387" s="14"/>
      <c r="D387" s="303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</row>
    <row r="388">
      <c r="A388" s="14"/>
      <c r="B388" s="14"/>
      <c r="C388" s="14"/>
      <c r="D388" s="303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</row>
    <row r="389">
      <c r="A389" s="14"/>
      <c r="B389" s="14"/>
      <c r="C389" s="14"/>
      <c r="D389" s="303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</row>
    <row r="390">
      <c r="A390" s="14"/>
      <c r="B390" s="14"/>
      <c r="C390" s="14"/>
      <c r="D390" s="303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</row>
    <row r="391">
      <c r="A391" s="14"/>
      <c r="B391" s="14"/>
      <c r="C391" s="14"/>
      <c r="D391" s="303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</row>
    <row r="392">
      <c r="A392" s="14"/>
      <c r="B392" s="14"/>
      <c r="C392" s="14"/>
      <c r="D392" s="303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</row>
    <row r="393">
      <c r="A393" s="14"/>
      <c r="B393" s="14"/>
      <c r="C393" s="14"/>
      <c r="D393" s="303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</row>
    <row r="394">
      <c r="A394" s="14"/>
      <c r="B394" s="14"/>
      <c r="C394" s="14"/>
      <c r="D394" s="303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</row>
    <row r="395">
      <c r="A395" s="14"/>
      <c r="B395" s="14"/>
      <c r="C395" s="14"/>
      <c r="D395" s="303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</row>
    <row r="396">
      <c r="A396" s="14"/>
      <c r="B396" s="14"/>
      <c r="C396" s="14"/>
      <c r="D396" s="303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</row>
    <row r="397">
      <c r="A397" s="14"/>
      <c r="B397" s="14"/>
      <c r="C397" s="14"/>
      <c r="D397" s="303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</row>
    <row r="398">
      <c r="A398" s="14"/>
      <c r="B398" s="14"/>
      <c r="C398" s="14"/>
      <c r="D398" s="303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</row>
    <row r="399">
      <c r="A399" s="14"/>
      <c r="B399" s="14"/>
      <c r="C399" s="14"/>
      <c r="D399" s="303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</row>
    <row r="400">
      <c r="A400" s="14"/>
      <c r="B400" s="14"/>
      <c r="C400" s="14"/>
      <c r="D400" s="303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</row>
    <row r="401">
      <c r="A401" s="14"/>
      <c r="B401" s="14"/>
      <c r="C401" s="14"/>
      <c r="D401" s="303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</row>
    <row r="402">
      <c r="A402" s="14"/>
      <c r="B402" s="14"/>
      <c r="C402" s="14"/>
      <c r="D402" s="303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</row>
    <row r="403">
      <c r="A403" s="14"/>
      <c r="B403" s="14"/>
      <c r="C403" s="14"/>
      <c r="D403" s="303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</row>
    <row r="404">
      <c r="A404" s="14"/>
      <c r="B404" s="14"/>
      <c r="C404" s="14"/>
      <c r="D404" s="303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</row>
    <row r="405">
      <c r="A405" s="14"/>
      <c r="B405" s="14"/>
      <c r="C405" s="14"/>
      <c r="D405" s="303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</row>
    <row r="406">
      <c r="A406" s="14"/>
      <c r="B406" s="14"/>
      <c r="C406" s="14"/>
      <c r="D406" s="303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</row>
    <row r="407">
      <c r="A407" s="14"/>
      <c r="B407" s="14"/>
      <c r="C407" s="14"/>
      <c r="D407" s="303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</row>
    <row r="408">
      <c r="A408" s="14"/>
      <c r="B408" s="14"/>
      <c r="C408" s="14"/>
      <c r="D408" s="303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</row>
    <row r="409">
      <c r="A409" s="14"/>
      <c r="B409" s="14"/>
      <c r="C409" s="14"/>
      <c r="D409" s="303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</row>
    <row r="410">
      <c r="A410" s="14"/>
      <c r="B410" s="14"/>
      <c r="C410" s="14"/>
      <c r="D410" s="303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</row>
    <row r="411">
      <c r="A411" s="14"/>
      <c r="B411" s="14"/>
      <c r="C411" s="14"/>
      <c r="D411" s="303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</row>
    <row r="412">
      <c r="A412" s="14"/>
      <c r="B412" s="14"/>
      <c r="C412" s="14"/>
      <c r="D412" s="303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</row>
    <row r="413">
      <c r="A413" s="14"/>
      <c r="B413" s="14"/>
      <c r="C413" s="14"/>
      <c r="D413" s="303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</row>
    <row r="414">
      <c r="A414" s="14"/>
      <c r="B414" s="14"/>
      <c r="C414" s="14"/>
      <c r="D414" s="303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</row>
    <row r="415">
      <c r="A415" s="14"/>
      <c r="B415" s="14"/>
      <c r="C415" s="14"/>
      <c r="D415" s="303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</row>
    <row r="416">
      <c r="A416" s="14"/>
      <c r="B416" s="14"/>
      <c r="C416" s="14"/>
      <c r="D416" s="303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</row>
    <row r="417">
      <c r="A417" s="14"/>
      <c r="B417" s="14"/>
      <c r="C417" s="14"/>
      <c r="D417" s="303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</row>
    <row r="418">
      <c r="A418" s="14"/>
      <c r="B418" s="14"/>
      <c r="C418" s="14"/>
      <c r="D418" s="303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</row>
    <row r="419">
      <c r="A419" s="14"/>
      <c r="B419" s="14"/>
      <c r="C419" s="14"/>
      <c r="D419" s="303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</row>
    <row r="420">
      <c r="A420" s="14"/>
      <c r="B420" s="14"/>
      <c r="C420" s="14"/>
      <c r="D420" s="303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</row>
    <row r="421">
      <c r="A421" s="14"/>
      <c r="B421" s="14"/>
      <c r="C421" s="14"/>
      <c r="D421" s="303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</row>
    <row r="422">
      <c r="A422" s="14"/>
      <c r="B422" s="14"/>
      <c r="C422" s="14"/>
      <c r="D422" s="303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</row>
    <row r="423">
      <c r="A423" s="14"/>
      <c r="B423" s="14"/>
      <c r="C423" s="14"/>
      <c r="D423" s="303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</row>
    <row r="424">
      <c r="A424" s="14"/>
      <c r="B424" s="14"/>
      <c r="C424" s="14"/>
      <c r="D424" s="303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</row>
    <row r="425">
      <c r="A425" s="14"/>
      <c r="B425" s="14"/>
      <c r="C425" s="14"/>
      <c r="D425" s="303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</row>
    <row r="426">
      <c r="A426" s="14"/>
      <c r="B426" s="14"/>
      <c r="C426" s="14"/>
      <c r="D426" s="303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</row>
    <row r="427">
      <c r="A427" s="14"/>
      <c r="B427" s="14"/>
      <c r="C427" s="14"/>
      <c r="D427" s="303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</row>
    <row r="428">
      <c r="A428" s="14"/>
      <c r="B428" s="14"/>
      <c r="C428" s="14"/>
      <c r="D428" s="303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</row>
    <row r="429">
      <c r="A429" s="14"/>
      <c r="B429" s="14"/>
      <c r="C429" s="14"/>
      <c r="D429" s="303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</row>
    <row r="430">
      <c r="A430" s="14"/>
      <c r="B430" s="14"/>
      <c r="C430" s="14"/>
      <c r="D430" s="303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</row>
    <row r="431">
      <c r="A431" s="14"/>
      <c r="B431" s="14"/>
      <c r="C431" s="14"/>
      <c r="D431" s="303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</row>
    <row r="432">
      <c r="A432" s="14"/>
      <c r="B432" s="14"/>
      <c r="C432" s="14"/>
      <c r="D432" s="303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</row>
    <row r="433">
      <c r="A433" s="14"/>
      <c r="B433" s="14"/>
      <c r="C433" s="14"/>
      <c r="D433" s="303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</row>
    <row r="434">
      <c r="A434" s="14"/>
      <c r="B434" s="14"/>
      <c r="C434" s="14"/>
      <c r="D434" s="303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</row>
    <row r="435">
      <c r="A435" s="14"/>
      <c r="B435" s="14"/>
      <c r="C435" s="14"/>
      <c r="D435" s="303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</row>
    <row r="436">
      <c r="A436" s="14"/>
      <c r="B436" s="14"/>
      <c r="C436" s="14"/>
      <c r="D436" s="303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</row>
    <row r="437">
      <c r="A437" s="14"/>
      <c r="B437" s="14"/>
      <c r="C437" s="14"/>
      <c r="D437" s="303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</row>
    <row r="438">
      <c r="A438" s="14"/>
      <c r="B438" s="14"/>
      <c r="C438" s="14"/>
      <c r="D438" s="303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</row>
    <row r="439">
      <c r="A439" s="14"/>
      <c r="B439" s="14"/>
      <c r="C439" s="14"/>
      <c r="D439" s="303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</row>
    <row r="440">
      <c r="A440" s="14"/>
      <c r="B440" s="14"/>
      <c r="C440" s="14"/>
      <c r="D440" s="303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</row>
    <row r="441">
      <c r="A441" s="14"/>
      <c r="B441" s="14"/>
      <c r="C441" s="14"/>
      <c r="D441" s="303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</row>
    <row r="442">
      <c r="A442" s="14"/>
      <c r="B442" s="14"/>
      <c r="C442" s="14"/>
      <c r="D442" s="303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</row>
    <row r="443">
      <c r="A443" s="14"/>
      <c r="B443" s="14"/>
      <c r="C443" s="14"/>
      <c r="D443" s="303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</row>
    <row r="444">
      <c r="A444" s="14"/>
      <c r="B444" s="14"/>
      <c r="C444" s="14"/>
      <c r="D444" s="303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</row>
    <row r="445">
      <c r="A445" s="14"/>
      <c r="B445" s="14"/>
      <c r="C445" s="14"/>
      <c r="D445" s="303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</row>
    <row r="446">
      <c r="A446" s="14"/>
      <c r="B446" s="14"/>
      <c r="C446" s="14"/>
      <c r="D446" s="303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</row>
    <row r="447">
      <c r="A447" s="14"/>
      <c r="B447" s="14"/>
      <c r="C447" s="14"/>
      <c r="D447" s="303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</row>
    <row r="448">
      <c r="A448" s="14"/>
      <c r="B448" s="14"/>
      <c r="C448" s="14"/>
      <c r="D448" s="303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</row>
    <row r="449">
      <c r="A449" s="14"/>
      <c r="B449" s="14"/>
      <c r="C449" s="14"/>
      <c r="D449" s="303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</row>
    <row r="450">
      <c r="A450" s="14"/>
      <c r="B450" s="14"/>
      <c r="C450" s="14"/>
      <c r="D450" s="303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</row>
    <row r="451">
      <c r="A451" s="14"/>
      <c r="B451" s="14"/>
      <c r="C451" s="14"/>
      <c r="D451" s="303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</row>
    <row r="452">
      <c r="A452" s="14"/>
      <c r="B452" s="14"/>
      <c r="C452" s="14"/>
      <c r="D452" s="303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</row>
    <row r="453">
      <c r="A453" s="14"/>
      <c r="B453" s="14"/>
      <c r="C453" s="14"/>
      <c r="D453" s="303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</row>
    <row r="454">
      <c r="A454" s="14"/>
      <c r="B454" s="14"/>
      <c r="C454" s="14"/>
      <c r="D454" s="303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</row>
    <row r="455">
      <c r="A455" s="14"/>
      <c r="B455" s="14"/>
      <c r="C455" s="14"/>
      <c r="D455" s="303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</row>
    <row r="456">
      <c r="A456" s="14"/>
      <c r="B456" s="14"/>
      <c r="C456" s="14"/>
      <c r="D456" s="303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</row>
    <row r="457">
      <c r="A457" s="14"/>
      <c r="B457" s="14"/>
      <c r="C457" s="14"/>
      <c r="D457" s="303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</row>
    <row r="458">
      <c r="A458" s="14"/>
      <c r="B458" s="14"/>
      <c r="C458" s="14"/>
      <c r="D458" s="303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</row>
    <row r="459">
      <c r="A459" s="14"/>
      <c r="B459" s="14"/>
      <c r="C459" s="14"/>
      <c r="D459" s="303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</row>
    <row r="460">
      <c r="A460" s="14"/>
      <c r="B460" s="14"/>
      <c r="C460" s="14"/>
      <c r="D460" s="303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</row>
    <row r="461">
      <c r="A461" s="14"/>
      <c r="B461" s="14"/>
      <c r="C461" s="14"/>
      <c r="D461" s="303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</row>
    <row r="462">
      <c r="A462" s="14"/>
      <c r="B462" s="14"/>
      <c r="C462" s="14"/>
      <c r="D462" s="303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</row>
    <row r="463">
      <c r="A463" s="14"/>
      <c r="B463" s="14"/>
      <c r="C463" s="14"/>
      <c r="D463" s="303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</row>
    <row r="464">
      <c r="A464" s="14"/>
      <c r="B464" s="14"/>
      <c r="C464" s="14"/>
      <c r="D464" s="303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</row>
    <row r="465">
      <c r="A465" s="14"/>
      <c r="B465" s="14"/>
      <c r="C465" s="14"/>
      <c r="D465" s="303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</row>
    <row r="466">
      <c r="A466" s="14"/>
      <c r="B466" s="14"/>
      <c r="C466" s="14"/>
      <c r="D466" s="303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</row>
    <row r="467">
      <c r="A467" s="14"/>
      <c r="B467" s="14"/>
      <c r="C467" s="14"/>
      <c r="D467" s="303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</row>
    <row r="468">
      <c r="A468" s="14"/>
      <c r="B468" s="14"/>
      <c r="C468" s="14"/>
      <c r="D468" s="303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</row>
    <row r="469">
      <c r="A469" s="14"/>
      <c r="B469" s="14"/>
      <c r="C469" s="14"/>
      <c r="D469" s="303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</row>
    <row r="470">
      <c r="A470" s="14"/>
      <c r="B470" s="14"/>
      <c r="C470" s="14"/>
      <c r="D470" s="303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</row>
    <row r="471">
      <c r="A471" s="14"/>
      <c r="B471" s="14"/>
      <c r="C471" s="14"/>
      <c r="D471" s="303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</row>
    <row r="472">
      <c r="A472" s="14"/>
      <c r="B472" s="14"/>
      <c r="C472" s="14"/>
      <c r="D472" s="303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</row>
    <row r="473">
      <c r="A473" s="14"/>
      <c r="B473" s="14"/>
      <c r="C473" s="14"/>
      <c r="D473" s="303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</row>
    <row r="474">
      <c r="A474" s="14"/>
      <c r="B474" s="14"/>
      <c r="C474" s="14"/>
      <c r="D474" s="303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</row>
    <row r="475">
      <c r="A475" s="14"/>
      <c r="B475" s="14"/>
      <c r="C475" s="14"/>
      <c r="D475" s="303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</row>
    <row r="476">
      <c r="A476" s="14"/>
      <c r="B476" s="14"/>
      <c r="C476" s="14"/>
      <c r="D476" s="303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</row>
    <row r="477">
      <c r="A477" s="14"/>
      <c r="B477" s="14"/>
      <c r="C477" s="14"/>
      <c r="D477" s="303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</row>
    <row r="478">
      <c r="A478" s="14"/>
      <c r="B478" s="14"/>
      <c r="C478" s="14"/>
      <c r="D478" s="303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</row>
    <row r="479">
      <c r="A479" s="14"/>
      <c r="B479" s="14"/>
      <c r="C479" s="14"/>
      <c r="D479" s="303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</row>
    <row r="480">
      <c r="A480" s="14"/>
      <c r="B480" s="14"/>
      <c r="C480" s="14"/>
      <c r="D480" s="303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</row>
    <row r="481">
      <c r="A481" s="14"/>
      <c r="B481" s="14"/>
      <c r="C481" s="14"/>
      <c r="D481" s="303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</row>
    <row r="482">
      <c r="A482" s="14"/>
      <c r="B482" s="14"/>
      <c r="C482" s="14"/>
      <c r="D482" s="303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</row>
    <row r="483">
      <c r="A483" s="14"/>
      <c r="B483" s="14"/>
      <c r="C483" s="14"/>
      <c r="D483" s="303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</row>
    <row r="484">
      <c r="A484" s="14"/>
      <c r="B484" s="14"/>
      <c r="C484" s="14"/>
      <c r="D484" s="303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</row>
    <row r="485">
      <c r="A485" s="14"/>
      <c r="B485" s="14"/>
      <c r="C485" s="14"/>
      <c r="D485" s="303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</row>
    <row r="486">
      <c r="A486" s="14"/>
      <c r="B486" s="14"/>
      <c r="C486" s="14"/>
      <c r="D486" s="303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</row>
    <row r="487">
      <c r="A487" s="14"/>
      <c r="B487" s="14"/>
      <c r="C487" s="14"/>
      <c r="D487" s="303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</row>
    <row r="488">
      <c r="A488" s="14"/>
      <c r="B488" s="14"/>
      <c r="C488" s="14"/>
      <c r="D488" s="303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</row>
    <row r="489">
      <c r="A489" s="14"/>
      <c r="B489" s="14"/>
      <c r="C489" s="14"/>
      <c r="D489" s="303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</row>
    <row r="490">
      <c r="A490" s="14"/>
      <c r="B490" s="14"/>
      <c r="C490" s="14"/>
      <c r="D490" s="303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</row>
    <row r="491">
      <c r="A491" s="14"/>
      <c r="B491" s="14"/>
      <c r="C491" s="14"/>
      <c r="D491" s="303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</row>
    <row r="492">
      <c r="A492" s="14"/>
      <c r="B492" s="14"/>
      <c r="C492" s="14"/>
      <c r="D492" s="303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</row>
    <row r="493">
      <c r="A493" s="14"/>
      <c r="B493" s="14"/>
      <c r="C493" s="14"/>
      <c r="D493" s="303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</row>
    <row r="494">
      <c r="A494" s="14"/>
      <c r="B494" s="14"/>
      <c r="C494" s="14"/>
      <c r="D494" s="303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</row>
    <row r="495">
      <c r="A495" s="14"/>
      <c r="B495" s="14"/>
      <c r="C495" s="14"/>
      <c r="D495" s="303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</row>
    <row r="496">
      <c r="A496" s="14"/>
      <c r="B496" s="14"/>
      <c r="C496" s="14"/>
      <c r="D496" s="303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</row>
    <row r="497">
      <c r="A497" s="14"/>
      <c r="B497" s="14"/>
      <c r="C497" s="14"/>
      <c r="D497" s="303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</row>
    <row r="498">
      <c r="A498" s="14"/>
      <c r="B498" s="14"/>
      <c r="C498" s="14"/>
      <c r="D498" s="303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</row>
    <row r="499">
      <c r="A499" s="14"/>
      <c r="B499" s="14"/>
      <c r="C499" s="14"/>
      <c r="D499" s="303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</row>
    <row r="500">
      <c r="A500" s="14"/>
      <c r="B500" s="14"/>
      <c r="C500" s="14"/>
      <c r="D500" s="303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</row>
    <row r="501">
      <c r="A501" s="14"/>
      <c r="B501" s="14"/>
      <c r="C501" s="14"/>
      <c r="D501" s="303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</row>
    <row r="502">
      <c r="A502" s="14"/>
      <c r="B502" s="14"/>
      <c r="C502" s="14"/>
      <c r="D502" s="303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</row>
    <row r="503">
      <c r="A503" s="14"/>
      <c r="B503" s="14"/>
      <c r="C503" s="14"/>
      <c r="D503" s="303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</row>
    <row r="504">
      <c r="A504" s="14"/>
      <c r="B504" s="14"/>
      <c r="C504" s="14"/>
      <c r="D504" s="303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</row>
    <row r="505">
      <c r="A505" s="14"/>
      <c r="B505" s="14"/>
      <c r="C505" s="14"/>
      <c r="D505" s="303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</row>
    <row r="506">
      <c r="A506" s="14"/>
      <c r="B506" s="14"/>
      <c r="C506" s="14"/>
      <c r="D506" s="303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</row>
    <row r="507">
      <c r="A507" s="14"/>
      <c r="B507" s="14"/>
      <c r="C507" s="14"/>
      <c r="D507" s="303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</row>
    <row r="508">
      <c r="A508" s="14"/>
      <c r="B508" s="14"/>
      <c r="C508" s="14"/>
      <c r="D508" s="303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</row>
    <row r="509">
      <c r="A509" s="14"/>
      <c r="B509" s="14"/>
      <c r="C509" s="14"/>
      <c r="D509" s="303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</row>
    <row r="510">
      <c r="A510" s="14"/>
      <c r="B510" s="14"/>
      <c r="C510" s="14"/>
      <c r="D510" s="303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</row>
    <row r="511">
      <c r="A511" s="14"/>
      <c r="B511" s="14"/>
      <c r="C511" s="14"/>
      <c r="D511" s="303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</row>
    <row r="512">
      <c r="A512" s="14"/>
      <c r="B512" s="14"/>
      <c r="C512" s="14"/>
      <c r="D512" s="303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</row>
    <row r="513">
      <c r="A513" s="14"/>
      <c r="B513" s="14"/>
      <c r="C513" s="14"/>
      <c r="D513" s="303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</row>
    <row r="514">
      <c r="A514" s="14"/>
      <c r="B514" s="14"/>
      <c r="C514" s="14"/>
      <c r="D514" s="303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</row>
    <row r="515">
      <c r="A515" s="14"/>
      <c r="B515" s="14"/>
      <c r="C515" s="14"/>
      <c r="D515" s="303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</row>
    <row r="516">
      <c r="A516" s="14"/>
      <c r="B516" s="14"/>
      <c r="C516" s="14"/>
      <c r="D516" s="303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</row>
    <row r="517">
      <c r="A517" s="14"/>
      <c r="B517" s="14"/>
      <c r="C517" s="14"/>
      <c r="D517" s="303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</row>
    <row r="518">
      <c r="A518" s="14"/>
      <c r="B518" s="14"/>
      <c r="C518" s="14"/>
      <c r="D518" s="303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</row>
    <row r="519">
      <c r="A519" s="14"/>
      <c r="B519" s="14"/>
      <c r="C519" s="14"/>
      <c r="D519" s="303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</row>
    <row r="520">
      <c r="A520" s="14"/>
      <c r="B520" s="14"/>
      <c r="C520" s="14"/>
      <c r="D520" s="303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</row>
    <row r="521">
      <c r="A521" s="14"/>
      <c r="B521" s="14"/>
      <c r="C521" s="14"/>
      <c r="D521" s="303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</row>
    <row r="522">
      <c r="A522" s="14"/>
      <c r="B522" s="14"/>
      <c r="C522" s="14"/>
      <c r="D522" s="303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</row>
    <row r="523">
      <c r="A523" s="14"/>
      <c r="B523" s="14"/>
      <c r="C523" s="14"/>
      <c r="D523" s="303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</row>
    <row r="524">
      <c r="A524" s="14"/>
      <c r="B524" s="14"/>
      <c r="C524" s="14"/>
      <c r="D524" s="303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</row>
    <row r="525">
      <c r="A525" s="14"/>
      <c r="B525" s="14"/>
      <c r="C525" s="14"/>
      <c r="D525" s="303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</row>
    <row r="526">
      <c r="A526" s="14"/>
      <c r="B526" s="14"/>
      <c r="C526" s="14"/>
      <c r="D526" s="303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</row>
    <row r="527">
      <c r="A527" s="14"/>
      <c r="B527" s="14"/>
      <c r="C527" s="14"/>
      <c r="D527" s="303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</row>
    <row r="528">
      <c r="A528" s="14"/>
      <c r="B528" s="14"/>
      <c r="C528" s="14"/>
      <c r="D528" s="303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</row>
    <row r="529">
      <c r="A529" s="14"/>
      <c r="B529" s="14"/>
      <c r="C529" s="14"/>
      <c r="D529" s="303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</row>
    <row r="530">
      <c r="A530" s="14"/>
      <c r="B530" s="14"/>
      <c r="C530" s="14"/>
      <c r="D530" s="303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</row>
    <row r="531">
      <c r="A531" s="14"/>
      <c r="B531" s="14"/>
      <c r="C531" s="14"/>
      <c r="D531" s="303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</row>
    <row r="532">
      <c r="A532" s="14"/>
      <c r="B532" s="14"/>
      <c r="C532" s="14"/>
      <c r="D532" s="303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</row>
    <row r="533">
      <c r="A533" s="14"/>
      <c r="B533" s="14"/>
      <c r="C533" s="14"/>
      <c r="D533" s="303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</row>
    <row r="534">
      <c r="A534" s="14"/>
      <c r="B534" s="14"/>
      <c r="C534" s="14"/>
      <c r="D534" s="303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</row>
    <row r="535">
      <c r="A535" s="14"/>
      <c r="B535" s="14"/>
      <c r="C535" s="14"/>
      <c r="D535" s="303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</row>
    <row r="536">
      <c r="A536" s="14"/>
      <c r="B536" s="14"/>
      <c r="C536" s="14"/>
      <c r="D536" s="303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</row>
    <row r="537">
      <c r="A537" s="14"/>
      <c r="B537" s="14"/>
      <c r="C537" s="14"/>
      <c r="D537" s="303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</row>
    <row r="538">
      <c r="A538" s="14"/>
      <c r="B538" s="14"/>
      <c r="C538" s="14"/>
      <c r="D538" s="303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</row>
    <row r="539">
      <c r="A539" s="14"/>
      <c r="B539" s="14"/>
      <c r="C539" s="14"/>
      <c r="D539" s="303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</row>
    <row r="540">
      <c r="A540" s="14"/>
      <c r="B540" s="14"/>
      <c r="C540" s="14"/>
      <c r="D540" s="303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</row>
    <row r="541">
      <c r="A541" s="14"/>
      <c r="B541" s="14"/>
      <c r="C541" s="14"/>
      <c r="D541" s="303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</row>
    <row r="542">
      <c r="A542" s="14"/>
      <c r="B542" s="14"/>
      <c r="C542" s="14"/>
      <c r="D542" s="303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</row>
    <row r="543">
      <c r="A543" s="14"/>
      <c r="B543" s="14"/>
      <c r="C543" s="14"/>
      <c r="D543" s="303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</row>
    <row r="544">
      <c r="A544" s="14"/>
      <c r="B544" s="14"/>
      <c r="C544" s="14"/>
      <c r="D544" s="303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</row>
    <row r="545">
      <c r="A545" s="14"/>
      <c r="B545" s="14"/>
      <c r="C545" s="14"/>
      <c r="D545" s="303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</row>
    <row r="546">
      <c r="A546" s="14"/>
      <c r="B546" s="14"/>
      <c r="C546" s="14"/>
      <c r="D546" s="303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</row>
    <row r="547">
      <c r="A547" s="14"/>
      <c r="B547" s="14"/>
      <c r="C547" s="14"/>
      <c r="D547" s="303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</row>
    <row r="548">
      <c r="A548" s="14"/>
      <c r="B548" s="14"/>
      <c r="C548" s="14"/>
      <c r="D548" s="303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</row>
    <row r="549">
      <c r="A549" s="14"/>
      <c r="B549" s="14"/>
      <c r="C549" s="14"/>
      <c r="D549" s="303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</row>
    <row r="550">
      <c r="A550" s="14"/>
      <c r="B550" s="14"/>
      <c r="C550" s="14"/>
      <c r="D550" s="303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</row>
    <row r="551">
      <c r="A551" s="14"/>
      <c r="B551" s="14"/>
      <c r="C551" s="14"/>
      <c r="D551" s="303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</row>
    <row r="552">
      <c r="A552" s="14"/>
      <c r="B552" s="14"/>
      <c r="C552" s="14"/>
      <c r="D552" s="303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</row>
    <row r="553">
      <c r="A553" s="14"/>
      <c r="B553" s="14"/>
      <c r="C553" s="14"/>
      <c r="D553" s="303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</row>
    <row r="554">
      <c r="A554" s="14"/>
      <c r="B554" s="14"/>
      <c r="C554" s="14"/>
      <c r="D554" s="303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</row>
    <row r="555">
      <c r="A555" s="14"/>
      <c r="B555" s="14"/>
      <c r="C555" s="14"/>
      <c r="D555" s="303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</row>
    <row r="556">
      <c r="A556" s="14"/>
      <c r="B556" s="14"/>
      <c r="C556" s="14"/>
      <c r="D556" s="303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</row>
    <row r="557">
      <c r="A557" s="14"/>
      <c r="B557" s="14"/>
      <c r="C557" s="14"/>
      <c r="D557" s="303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</row>
    <row r="558">
      <c r="A558" s="14"/>
      <c r="B558" s="14"/>
      <c r="C558" s="14"/>
      <c r="D558" s="303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</row>
    <row r="559">
      <c r="A559" s="14"/>
      <c r="B559" s="14"/>
      <c r="C559" s="14"/>
      <c r="D559" s="303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</row>
    <row r="560">
      <c r="A560" s="14"/>
      <c r="B560" s="14"/>
      <c r="C560" s="14"/>
      <c r="D560" s="303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</row>
    <row r="561">
      <c r="A561" s="14"/>
      <c r="B561" s="14"/>
      <c r="C561" s="14"/>
      <c r="D561" s="303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</row>
    <row r="562">
      <c r="A562" s="14"/>
      <c r="B562" s="14"/>
      <c r="C562" s="14"/>
      <c r="D562" s="303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</row>
    <row r="563">
      <c r="A563" s="14"/>
      <c r="B563" s="14"/>
      <c r="C563" s="14"/>
      <c r="D563" s="303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</row>
    <row r="564">
      <c r="A564" s="14"/>
      <c r="B564" s="14"/>
      <c r="C564" s="14"/>
      <c r="D564" s="303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</row>
    <row r="565">
      <c r="A565" s="14"/>
      <c r="B565" s="14"/>
      <c r="C565" s="14"/>
      <c r="D565" s="303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</row>
    <row r="566">
      <c r="A566" s="14"/>
      <c r="B566" s="14"/>
      <c r="C566" s="14"/>
      <c r="D566" s="303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</row>
    <row r="567">
      <c r="A567" s="14"/>
      <c r="B567" s="14"/>
      <c r="C567" s="14"/>
      <c r="D567" s="303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</row>
    <row r="568">
      <c r="A568" s="14"/>
      <c r="B568" s="14"/>
      <c r="C568" s="14"/>
      <c r="D568" s="303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</row>
    <row r="569">
      <c r="A569" s="14"/>
      <c r="B569" s="14"/>
      <c r="C569" s="14"/>
      <c r="D569" s="303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</row>
    <row r="570">
      <c r="A570" s="14"/>
      <c r="B570" s="14"/>
      <c r="C570" s="14"/>
      <c r="D570" s="303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</row>
    <row r="571">
      <c r="A571" s="14"/>
      <c r="B571" s="14"/>
      <c r="C571" s="14"/>
      <c r="D571" s="303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</row>
    <row r="572">
      <c r="A572" s="14"/>
      <c r="B572" s="14"/>
      <c r="C572" s="14"/>
      <c r="D572" s="303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</row>
    <row r="573">
      <c r="A573" s="14"/>
      <c r="B573" s="14"/>
      <c r="C573" s="14"/>
      <c r="D573" s="303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</row>
    <row r="574">
      <c r="A574" s="14"/>
      <c r="B574" s="14"/>
      <c r="C574" s="14"/>
      <c r="D574" s="303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</row>
    <row r="575">
      <c r="A575" s="14"/>
      <c r="B575" s="14"/>
      <c r="C575" s="14"/>
      <c r="D575" s="303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</row>
    <row r="576">
      <c r="A576" s="14"/>
      <c r="B576" s="14"/>
      <c r="C576" s="14"/>
      <c r="D576" s="303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</row>
    <row r="577">
      <c r="A577" s="14"/>
      <c r="B577" s="14"/>
      <c r="C577" s="14"/>
      <c r="D577" s="303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</row>
    <row r="578">
      <c r="A578" s="14"/>
      <c r="B578" s="14"/>
      <c r="C578" s="14"/>
      <c r="D578" s="303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</row>
    <row r="579">
      <c r="A579" s="14"/>
      <c r="B579" s="14"/>
      <c r="C579" s="14"/>
      <c r="D579" s="303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</row>
    <row r="580">
      <c r="A580" s="14"/>
      <c r="B580" s="14"/>
      <c r="C580" s="14"/>
      <c r="D580" s="303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</row>
    <row r="581">
      <c r="A581" s="14"/>
      <c r="B581" s="14"/>
      <c r="C581" s="14"/>
      <c r="D581" s="303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</row>
    <row r="582">
      <c r="A582" s="14"/>
      <c r="B582" s="14"/>
      <c r="C582" s="14"/>
      <c r="D582" s="303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</row>
    <row r="583">
      <c r="A583" s="14"/>
      <c r="B583" s="14"/>
      <c r="C583" s="14"/>
      <c r="D583" s="303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</row>
    <row r="584">
      <c r="A584" s="14"/>
      <c r="B584" s="14"/>
      <c r="C584" s="14"/>
      <c r="D584" s="303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</row>
    <row r="585">
      <c r="A585" s="14"/>
      <c r="B585" s="14"/>
      <c r="C585" s="14"/>
      <c r="D585" s="303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</row>
    <row r="586">
      <c r="A586" s="14"/>
      <c r="B586" s="14"/>
      <c r="C586" s="14"/>
      <c r="D586" s="303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</row>
    <row r="587">
      <c r="A587" s="14"/>
      <c r="B587" s="14"/>
      <c r="C587" s="14"/>
      <c r="D587" s="303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</row>
    <row r="588">
      <c r="A588" s="14"/>
      <c r="B588" s="14"/>
      <c r="C588" s="14"/>
      <c r="D588" s="303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</row>
    <row r="589">
      <c r="A589" s="14"/>
      <c r="B589" s="14"/>
      <c r="C589" s="14"/>
      <c r="D589" s="303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</row>
    <row r="590">
      <c r="A590" s="14"/>
      <c r="B590" s="14"/>
      <c r="C590" s="14"/>
      <c r="D590" s="303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</row>
    <row r="591">
      <c r="A591" s="14"/>
      <c r="B591" s="14"/>
      <c r="C591" s="14"/>
      <c r="D591" s="303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</row>
    <row r="592">
      <c r="A592" s="14"/>
      <c r="B592" s="14"/>
      <c r="C592" s="14"/>
      <c r="D592" s="303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</row>
    <row r="593">
      <c r="A593" s="14"/>
      <c r="B593" s="14"/>
      <c r="C593" s="14"/>
      <c r="D593" s="303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</row>
    <row r="594">
      <c r="A594" s="14"/>
      <c r="B594" s="14"/>
      <c r="C594" s="14"/>
      <c r="D594" s="303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</row>
    <row r="595">
      <c r="A595" s="14"/>
      <c r="B595" s="14"/>
      <c r="C595" s="14"/>
      <c r="D595" s="303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</row>
    <row r="596">
      <c r="A596" s="14"/>
      <c r="B596" s="14"/>
      <c r="C596" s="14"/>
      <c r="D596" s="303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</row>
    <row r="597">
      <c r="A597" s="14"/>
      <c r="B597" s="14"/>
      <c r="C597" s="14"/>
      <c r="D597" s="303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</row>
    <row r="598">
      <c r="A598" s="14"/>
      <c r="B598" s="14"/>
      <c r="C598" s="14"/>
      <c r="D598" s="303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</row>
    <row r="599">
      <c r="A599" s="14"/>
      <c r="B599" s="14"/>
      <c r="C599" s="14"/>
      <c r="D599" s="303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</row>
    <row r="600">
      <c r="A600" s="14"/>
      <c r="B600" s="14"/>
      <c r="C600" s="14"/>
      <c r="D600" s="303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</row>
    <row r="601">
      <c r="A601" s="14"/>
      <c r="B601" s="14"/>
      <c r="C601" s="14"/>
      <c r="D601" s="303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</row>
    <row r="602">
      <c r="A602" s="14"/>
      <c r="B602" s="14"/>
      <c r="C602" s="14"/>
      <c r="D602" s="303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</row>
    <row r="603">
      <c r="A603" s="14"/>
      <c r="B603" s="14"/>
      <c r="C603" s="14"/>
      <c r="D603" s="303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</row>
    <row r="604">
      <c r="A604" s="14"/>
      <c r="B604" s="14"/>
      <c r="C604" s="14"/>
      <c r="D604" s="303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</row>
    <row r="605">
      <c r="A605" s="14"/>
      <c r="B605" s="14"/>
      <c r="C605" s="14"/>
      <c r="D605" s="303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</row>
    <row r="606">
      <c r="A606" s="14"/>
      <c r="B606" s="14"/>
      <c r="C606" s="14"/>
      <c r="D606" s="303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</row>
    <row r="607">
      <c r="A607" s="14"/>
      <c r="B607" s="14"/>
      <c r="C607" s="14"/>
      <c r="D607" s="303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</row>
    <row r="608">
      <c r="A608" s="14"/>
      <c r="B608" s="14"/>
      <c r="C608" s="14"/>
      <c r="D608" s="303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</row>
    <row r="609">
      <c r="A609" s="14"/>
      <c r="B609" s="14"/>
      <c r="C609" s="14"/>
      <c r="D609" s="303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</row>
    <row r="610">
      <c r="A610" s="14"/>
      <c r="B610" s="14"/>
      <c r="C610" s="14"/>
      <c r="D610" s="303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</row>
    <row r="611">
      <c r="A611" s="14"/>
      <c r="B611" s="14"/>
      <c r="C611" s="14"/>
      <c r="D611" s="303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</row>
    <row r="612">
      <c r="A612" s="14"/>
      <c r="B612" s="14"/>
      <c r="C612" s="14"/>
      <c r="D612" s="303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</row>
    <row r="613">
      <c r="A613" s="14"/>
      <c r="B613" s="14"/>
      <c r="C613" s="14"/>
      <c r="D613" s="303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</row>
    <row r="614">
      <c r="A614" s="14"/>
      <c r="B614" s="14"/>
      <c r="C614" s="14"/>
      <c r="D614" s="303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</row>
    <row r="615">
      <c r="A615" s="14"/>
      <c r="B615" s="14"/>
      <c r="C615" s="14"/>
      <c r="D615" s="303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</row>
    <row r="616">
      <c r="A616" s="14"/>
      <c r="B616" s="14"/>
      <c r="C616" s="14"/>
      <c r="D616" s="303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</row>
    <row r="617">
      <c r="A617" s="14"/>
      <c r="B617" s="14"/>
      <c r="C617" s="14"/>
      <c r="D617" s="303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</row>
    <row r="618">
      <c r="A618" s="14"/>
      <c r="B618" s="14"/>
      <c r="C618" s="14"/>
      <c r="D618" s="303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</row>
    <row r="619">
      <c r="A619" s="14"/>
      <c r="B619" s="14"/>
      <c r="C619" s="14"/>
      <c r="D619" s="303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</row>
    <row r="620">
      <c r="A620" s="14"/>
      <c r="B620" s="14"/>
      <c r="C620" s="14"/>
      <c r="D620" s="303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</row>
    <row r="621">
      <c r="A621" s="14"/>
      <c r="B621" s="14"/>
      <c r="C621" s="14"/>
      <c r="D621" s="303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</row>
    <row r="622">
      <c r="A622" s="14"/>
      <c r="B622" s="14"/>
      <c r="C622" s="14"/>
      <c r="D622" s="303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</row>
    <row r="623">
      <c r="A623" s="14"/>
      <c r="B623" s="14"/>
      <c r="C623" s="14"/>
      <c r="D623" s="303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</row>
    <row r="624">
      <c r="A624" s="14"/>
      <c r="B624" s="14"/>
      <c r="C624" s="14"/>
      <c r="D624" s="303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</row>
    <row r="625">
      <c r="A625" s="14"/>
      <c r="B625" s="14"/>
      <c r="C625" s="14"/>
      <c r="D625" s="303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</row>
    <row r="626">
      <c r="A626" s="14"/>
      <c r="B626" s="14"/>
      <c r="C626" s="14"/>
      <c r="D626" s="303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</row>
    <row r="627">
      <c r="A627" s="14"/>
      <c r="B627" s="14"/>
      <c r="C627" s="14"/>
      <c r="D627" s="303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</row>
    <row r="628">
      <c r="A628" s="14"/>
      <c r="B628" s="14"/>
      <c r="C628" s="14"/>
      <c r="D628" s="303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</row>
    <row r="629">
      <c r="A629" s="14"/>
      <c r="B629" s="14"/>
      <c r="C629" s="14"/>
      <c r="D629" s="303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</row>
    <row r="630">
      <c r="A630" s="14"/>
      <c r="B630" s="14"/>
      <c r="C630" s="14"/>
      <c r="D630" s="303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</row>
    <row r="631">
      <c r="A631" s="14"/>
      <c r="B631" s="14"/>
      <c r="C631" s="14"/>
      <c r="D631" s="303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</row>
    <row r="632">
      <c r="A632" s="14"/>
      <c r="B632" s="14"/>
      <c r="C632" s="14"/>
      <c r="D632" s="303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</row>
    <row r="633">
      <c r="A633" s="14"/>
      <c r="B633" s="14"/>
      <c r="C633" s="14"/>
      <c r="D633" s="303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</row>
    <row r="634">
      <c r="A634" s="14"/>
      <c r="B634" s="14"/>
      <c r="C634" s="14"/>
      <c r="D634" s="303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</row>
    <row r="635">
      <c r="A635" s="14"/>
      <c r="B635" s="14"/>
      <c r="C635" s="14"/>
      <c r="D635" s="303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</row>
    <row r="636">
      <c r="A636" s="14"/>
      <c r="B636" s="14"/>
      <c r="C636" s="14"/>
      <c r="D636" s="303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</row>
    <row r="637">
      <c r="A637" s="14"/>
      <c r="B637" s="14"/>
      <c r="C637" s="14"/>
      <c r="D637" s="303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</row>
    <row r="638">
      <c r="A638" s="14"/>
      <c r="B638" s="14"/>
      <c r="C638" s="14"/>
      <c r="D638" s="303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</row>
    <row r="639">
      <c r="A639" s="14"/>
      <c r="B639" s="14"/>
      <c r="C639" s="14"/>
      <c r="D639" s="303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</row>
    <row r="640">
      <c r="A640" s="14"/>
      <c r="B640" s="14"/>
      <c r="C640" s="14"/>
      <c r="D640" s="303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</row>
    <row r="641">
      <c r="A641" s="14"/>
      <c r="B641" s="14"/>
      <c r="C641" s="14"/>
      <c r="D641" s="303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</row>
    <row r="642">
      <c r="A642" s="14"/>
      <c r="B642" s="14"/>
      <c r="C642" s="14"/>
      <c r="D642" s="303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</row>
    <row r="643">
      <c r="A643" s="14"/>
      <c r="B643" s="14"/>
      <c r="C643" s="14"/>
      <c r="D643" s="303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</row>
    <row r="644">
      <c r="A644" s="14"/>
      <c r="B644" s="14"/>
      <c r="C644" s="14"/>
      <c r="D644" s="303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</row>
    <row r="645">
      <c r="A645" s="14"/>
      <c r="B645" s="14"/>
      <c r="C645" s="14"/>
      <c r="D645" s="303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</row>
    <row r="646">
      <c r="A646" s="14"/>
      <c r="B646" s="14"/>
      <c r="C646" s="14"/>
      <c r="D646" s="303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</row>
    <row r="647">
      <c r="A647" s="14"/>
      <c r="B647" s="14"/>
      <c r="C647" s="14"/>
      <c r="D647" s="303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</row>
    <row r="648">
      <c r="A648" s="14"/>
      <c r="B648" s="14"/>
      <c r="C648" s="14"/>
      <c r="D648" s="303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</row>
    <row r="649">
      <c r="A649" s="14"/>
      <c r="B649" s="14"/>
      <c r="C649" s="14"/>
      <c r="D649" s="303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</row>
    <row r="650">
      <c r="A650" s="14"/>
      <c r="B650" s="14"/>
      <c r="C650" s="14"/>
      <c r="D650" s="303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</row>
    <row r="651">
      <c r="A651" s="14"/>
      <c r="B651" s="14"/>
      <c r="C651" s="14"/>
      <c r="D651" s="303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</row>
    <row r="652">
      <c r="A652" s="14"/>
      <c r="B652" s="14"/>
      <c r="C652" s="14"/>
      <c r="D652" s="303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</row>
    <row r="653">
      <c r="A653" s="14"/>
      <c r="B653" s="14"/>
      <c r="C653" s="14"/>
      <c r="D653" s="303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</row>
    <row r="654">
      <c r="A654" s="14"/>
      <c r="B654" s="14"/>
      <c r="C654" s="14"/>
      <c r="D654" s="303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</row>
    <row r="655">
      <c r="A655" s="14"/>
      <c r="B655" s="14"/>
      <c r="C655" s="14"/>
      <c r="D655" s="303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</row>
    <row r="656">
      <c r="A656" s="14"/>
      <c r="B656" s="14"/>
      <c r="C656" s="14"/>
      <c r="D656" s="303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</row>
    <row r="657">
      <c r="A657" s="14"/>
      <c r="B657" s="14"/>
      <c r="C657" s="14"/>
      <c r="D657" s="303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</row>
    <row r="658">
      <c r="A658" s="14"/>
      <c r="B658" s="14"/>
      <c r="C658" s="14"/>
      <c r="D658" s="303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</row>
    <row r="659">
      <c r="A659" s="14"/>
      <c r="B659" s="14"/>
      <c r="C659" s="14"/>
      <c r="D659" s="303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</row>
    <row r="660">
      <c r="A660" s="14"/>
      <c r="B660" s="14"/>
      <c r="C660" s="14"/>
      <c r="D660" s="303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</row>
    <row r="661">
      <c r="A661" s="14"/>
      <c r="B661" s="14"/>
      <c r="C661" s="14"/>
      <c r="D661" s="303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</row>
    <row r="662">
      <c r="A662" s="14"/>
      <c r="B662" s="14"/>
      <c r="C662" s="14"/>
      <c r="D662" s="303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</row>
    <row r="663">
      <c r="A663" s="14"/>
      <c r="B663" s="14"/>
      <c r="C663" s="14"/>
      <c r="D663" s="303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</row>
    <row r="664">
      <c r="A664" s="14"/>
      <c r="B664" s="14"/>
      <c r="C664" s="14"/>
      <c r="D664" s="303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</row>
    <row r="665">
      <c r="A665" s="14"/>
      <c r="B665" s="14"/>
      <c r="C665" s="14"/>
      <c r="D665" s="303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</row>
    <row r="666">
      <c r="A666" s="14"/>
      <c r="B666" s="14"/>
      <c r="C666" s="14"/>
      <c r="D666" s="303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</row>
    <row r="667">
      <c r="A667" s="14"/>
      <c r="B667" s="14"/>
      <c r="C667" s="14"/>
      <c r="D667" s="303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</row>
    <row r="668">
      <c r="A668" s="14"/>
      <c r="B668" s="14"/>
      <c r="C668" s="14"/>
      <c r="D668" s="303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</row>
    <row r="669">
      <c r="A669" s="14"/>
      <c r="B669" s="14"/>
      <c r="C669" s="14"/>
      <c r="D669" s="303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</row>
    <row r="670">
      <c r="A670" s="14"/>
      <c r="B670" s="14"/>
      <c r="C670" s="14"/>
      <c r="D670" s="303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</row>
    <row r="671">
      <c r="A671" s="14"/>
      <c r="B671" s="14"/>
      <c r="C671" s="14"/>
      <c r="D671" s="303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</row>
    <row r="672">
      <c r="A672" s="14"/>
      <c r="B672" s="14"/>
      <c r="C672" s="14"/>
      <c r="D672" s="303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</row>
    <row r="673">
      <c r="A673" s="14"/>
      <c r="B673" s="14"/>
      <c r="C673" s="14"/>
      <c r="D673" s="303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</row>
    <row r="674">
      <c r="A674" s="14"/>
      <c r="B674" s="14"/>
      <c r="C674" s="14"/>
      <c r="D674" s="303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</row>
    <row r="675">
      <c r="A675" s="14"/>
      <c r="B675" s="14"/>
      <c r="C675" s="14"/>
      <c r="D675" s="303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</row>
    <row r="676">
      <c r="A676" s="14"/>
      <c r="B676" s="14"/>
      <c r="C676" s="14"/>
      <c r="D676" s="303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</row>
    <row r="677">
      <c r="A677" s="14"/>
      <c r="B677" s="14"/>
      <c r="C677" s="14"/>
      <c r="D677" s="303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</row>
    <row r="678">
      <c r="A678" s="14"/>
      <c r="B678" s="14"/>
      <c r="C678" s="14"/>
      <c r="D678" s="303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</row>
    <row r="679">
      <c r="A679" s="14"/>
      <c r="B679" s="14"/>
      <c r="C679" s="14"/>
      <c r="D679" s="303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</row>
    <row r="680">
      <c r="A680" s="14"/>
      <c r="B680" s="14"/>
      <c r="C680" s="14"/>
      <c r="D680" s="303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</row>
    <row r="681">
      <c r="A681" s="14"/>
      <c r="B681" s="14"/>
      <c r="C681" s="14"/>
      <c r="D681" s="303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</row>
    <row r="682">
      <c r="A682" s="14"/>
      <c r="B682" s="14"/>
      <c r="C682" s="14"/>
      <c r="D682" s="303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</row>
    <row r="683">
      <c r="A683" s="14"/>
      <c r="B683" s="14"/>
      <c r="C683" s="14"/>
      <c r="D683" s="303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</row>
    <row r="684">
      <c r="A684" s="14"/>
      <c r="B684" s="14"/>
      <c r="C684" s="14"/>
      <c r="D684" s="303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</row>
    <row r="685">
      <c r="A685" s="14"/>
      <c r="B685" s="14"/>
      <c r="C685" s="14"/>
      <c r="D685" s="303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</row>
    <row r="686">
      <c r="A686" s="14"/>
      <c r="B686" s="14"/>
      <c r="C686" s="14"/>
      <c r="D686" s="303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</row>
    <row r="687">
      <c r="A687" s="14"/>
      <c r="B687" s="14"/>
      <c r="C687" s="14"/>
      <c r="D687" s="303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</row>
    <row r="688">
      <c r="A688" s="14"/>
      <c r="B688" s="14"/>
      <c r="C688" s="14"/>
      <c r="D688" s="303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</row>
    <row r="689">
      <c r="A689" s="14"/>
      <c r="B689" s="14"/>
      <c r="C689" s="14"/>
      <c r="D689" s="303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</row>
    <row r="690">
      <c r="A690" s="14"/>
      <c r="B690" s="14"/>
      <c r="C690" s="14"/>
      <c r="D690" s="303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</row>
    <row r="691">
      <c r="A691" s="14"/>
      <c r="B691" s="14"/>
      <c r="C691" s="14"/>
      <c r="D691" s="303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</row>
    <row r="692">
      <c r="A692" s="14"/>
      <c r="B692" s="14"/>
      <c r="C692" s="14"/>
      <c r="D692" s="303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</row>
    <row r="693">
      <c r="A693" s="14"/>
      <c r="B693" s="14"/>
      <c r="C693" s="14"/>
      <c r="D693" s="303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</row>
    <row r="694">
      <c r="A694" s="14"/>
      <c r="B694" s="14"/>
      <c r="C694" s="14"/>
      <c r="D694" s="303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</row>
    <row r="695">
      <c r="A695" s="14"/>
      <c r="B695" s="14"/>
      <c r="C695" s="14"/>
      <c r="D695" s="303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</row>
    <row r="696">
      <c r="A696" s="14"/>
      <c r="B696" s="14"/>
      <c r="C696" s="14"/>
      <c r="D696" s="303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</row>
    <row r="697">
      <c r="A697" s="14"/>
      <c r="B697" s="14"/>
      <c r="C697" s="14"/>
      <c r="D697" s="303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</row>
    <row r="698">
      <c r="A698" s="14"/>
      <c r="B698" s="14"/>
      <c r="C698" s="14"/>
      <c r="D698" s="303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</row>
    <row r="699">
      <c r="A699" s="14"/>
      <c r="B699" s="14"/>
      <c r="C699" s="14"/>
      <c r="D699" s="303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</row>
    <row r="700">
      <c r="A700" s="14"/>
      <c r="B700" s="14"/>
      <c r="C700" s="14"/>
      <c r="D700" s="303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</row>
    <row r="701">
      <c r="A701" s="14"/>
      <c r="B701" s="14"/>
      <c r="C701" s="14"/>
      <c r="D701" s="303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</row>
    <row r="702">
      <c r="A702" s="14"/>
      <c r="B702" s="14"/>
      <c r="C702" s="14"/>
      <c r="D702" s="303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</row>
    <row r="703">
      <c r="A703" s="14"/>
      <c r="B703" s="14"/>
      <c r="C703" s="14"/>
      <c r="D703" s="303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</row>
    <row r="704">
      <c r="A704" s="14"/>
      <c r="B704" s="14"/>
      <c r="C704" s="14"/>
      <c r="D704" s="303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</row>
    <row r="705">
      <c r="A705" s="14"/>
      <c r="B705" s="14"/>
      <c r="C705" s="14"/>
      <c r="D705" s="303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</row>
    <row r="706">
      <c r="A706" s="14"/>
      <c r="B706" s="14"/>
      <c r="C706" s="14"/>
      <c r="D706" s="303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</row>
    <row r="707">
      <c r="A707" s="14"/>
      <c r="B707" s="14"/>
      <c r="C707" s="14"/>
      <c r="D707" s="303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</row>
    <row r="708">
      <c r="A708" s="14"/>
      <c r="B708" s="14"/>
      <c r="C708" s="14"/>
      <c r="D708" s="303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</row>
    <row r="709">
      <c r="A709" s="14"/>
      <c r="B709" s="14"/>
      <c r="C709" s="14"/>
      <c r="D709" s="303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</row>
    <row r="710">
      <c r="A710" s="14"/>
      <c r="B710" s="14"/>
      <c r="C710" s="14"/>
      <c r="D710" s="303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</row>
    <row r="711">
      <c r="A711" s="14"/>
      <c r="B711" s="14"/>
      <c r="C711" s="14"/>
      <c r="D711" s="303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</row>
    <row r="712">
      <c r="A712" s="14"/>
      <c r="B712" s="14"/>
      <c r="C712" s="14"/>
      <c r="D712" s="303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</row>
    <row r="713">
      <c r="A713" s="14"/>
      <c r="B713" s="14"/>
      <c r="C713" s="14"/>
      <c r="D713" s="303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</row>
    <row r="714">
      <c r="A714" s="14"/>
      <c r="B714" s="14"/>
      <c r="C714" s="14"/>
      <c r="D714" s="303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</row>
    <row r="715">
      <c r="A715" s="14"/>
      <c r="B715" s="14"/>
      <c r="C715" s="14"/>
      <c r="D715" s="303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</row>
    <row r="716">
      <c r="A716" s="14"/>
      <c r="B716" s="14"/>
      <c r="C716" s="14"/>
      <c r="D716" s="303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</row>
    <row r="717">
      <c r="A717" s="14"/>
      <c r="B717" s="14"/>
      <c r="C717" s="14"/>
      <c r="D717" s="303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</row>
    <row r="718">
      <c r="A718" s="14"/>
      <c r="B718" s="14"/>
      <c r="C718" s="14"/>
      <c r="D718" s="303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</row>
    <row r="719">
      <c r="A719" s="14"/>
      <c r="B719" s="14"/>
      <c r="C719" s="14"/>
      <c r="D719" s="303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</row>
    <row r="720">
      <c r="A720" s="14"/>
      <c r="B720" s="14"/>
      <c r="C720" s="14"/>
      <c r="D720" s="303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</row>
    <row r="721">
      <c r="A721" s="14"/>
      <c r="B721" s="14"/>
      <c r="C721" s="14"/>
      <c r="D721" s="303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</row>
    <row r="722">
      <c r="A722" s="14"/>
      <c r="B722" s="14"/>
      <c r="C722" s="14"/>
      <c r="D722" s="303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</row>
    <row r="723">
      <c r="A723" s="14"/>
      <c r="B723" s="14"/>
      <c r="C723" s="14"/>
      <c r="D723" s="303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</row>
    <row r="724">
      <c r="A724" s="14"/>
      <c r="B724" s="14"/>
      <c r="C724" s="14"/>
      <c r="D724" s="303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</row>
    <row r="725">
      <c r="A725" s="14"/>
      <c r="B725" s="14"/>
      <c r="C725" s="14"/>
      <c r="D725" s="303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</row>
    <row r="726">
      <c r="A726" s="14"/>
      <c r="B726" s="14"/>
      <c r="C726" s="14"/>
      <c r="D726" s="303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</row>
    <row r="727">
      <c r="A727" s="14"/>
      <c r="B727" s="14"/>
      <c r="C727" s="14"/>
      <c r="D727" s="303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</row>
    <row r="728">
      <c r="A728" s="14"/>
      <c r="B728" s="14"/>
      <c r="C728" s="14"/>
      <c r="D728" s="303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</row>
    <row r="729">
      <c r="A729" s="14"/>
      <c r="B729" s="14"/>
      <c r="C729" s="14"/>
      <c r="D729" s="303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</row>
    <row r="730">
      <c r="A730" s="14"/>
      <c r="B730" s="14"/>
      <c r="C730" s="14"/>
      <c r="D730" s="303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</row>
    <row r="731">
      <c r="A731" s="14"/>
      <c r="B731" s="14"/>
      <c r="C731" s="14"/>
      <c r="D731" s="303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</row>
    <row r="732">
      <c r="A732" s="14"/>
      <c r="B732" s="14"/>
      <c r="C732" s="14"/>
      <c r="D732" s="303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</row>
    <row r="733">
      <c r="A733" s="14"/>
      <c r="B733" s="14"/>
      <c r="C733" s="14"/>
      <c r="D733" s="303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</row>
    <row r="734">
      <c r="A734" s="14"/>
      <c r="B734" s="14"/>
      <c r="C734" s="14"/>
      <c r="D734" s="303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</row>
    <row r="735">
      <c r="A735" s="14"/>
      <c r="B735" s="14"/>
      <c r="C735" s="14"/>
      <c r="D735" s="303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</row>
    <row r="736">
      <c r="A736" s="14"/>
      <c r="B736" s="14"/>
      <c r="C736" s="14"/>
      <c r="D736" s="303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</row>
    <row r="737">
      <c r="A737" s="14"/>
      <c r="B737" s="14"/>
      <c r="C737" s="14"/>
      <c r="D737" s="303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</row>
    <row r="738">
      <c r="A738" s="14"/>
      <c r="B738" s="14"/>
      <c r="C738" s="14"/>
      <c r="D738" s="303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</row>
    <row r="739">
      <c r="A739" s="14"/>
      <c r="B739" s="14"/>
      <c r="C739" s="14"/>
      <c r="D739" s="303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</row>
    <row r="740">
      <c r="A740" s="14"/>
      <c r="B740" s="14"/>
      <c r="C740" s="14"/>
      <c r="D740" s="303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</row>
    <row r="741">
      <c r="A741" s="14"/>
      <c r="B741" s="14"/>
      <c r="C741" s="14"/>
      <c r="D741" s="303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</row>
    <row r="742">
      <c r="A742" s="14"/>
      <c r="B742" s="14"/>
      <c r="C742" s="14"/>
      <c r="D742" s="303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</row>
    <row r="743">
      <c r="A743" s="14"/>
      <c r="B743" s="14"/>
      <c r="C743" s="14"/>
      <c r="D743" s="303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</row>
    <row r="744">
      <c r="A744" s="14"/>
      <c r="B744" s="14"/>
      <c r="C744" s="14"/>
      <c r="D744" s="303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</row>
    <row r="745">
      <c r="A745" s="14"/>
      <c r="B745" s="14"/>
      <c r="C745" s="14"/>
      <c r="D745" s="303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</row>
    <row r="746">
      <c r="A746" s="14"/>
      <c r="B746" s="14"/>
      <c r="C746" s="14"/>
      <c r="D746" s="303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</row>
    <row r="747">
      <c r="A747" s="14"/>
      <c r="B747" s="14"/>
      <c r="C747" s="14"/>
      <c r="D747" s="303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</row>
    <row r="748">
      <c r="A748" s="14"/>
      <c r="B748" s="14"/>
      <c r="C748" s="14"/>
      <c r="D748" s="303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</row>
    <row r="749">
      <c r="A749" s="14"/>
      <c r="B749" s="14"/>
      <c r="C749" s="14"/>
      <c r="D749" s="303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</row>
    <row r="750">
      <c r="A750" s="14"/>
      <c r="B750" s="14"/>
      <c r="C750" s="14"/>
      <c r="D750" s="303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</row>
    <row r="751">
      <c r="A751" s="14"/>
      <c r="B751" s="14"/>
      <c r="C751" s="14"/>
      <c r="D751" s="303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</row>
    <row r="752">
      <c r="A752" s="14"/>
      <c r="B752" s="14"/>
      <c r="C752" s="14"/>
      <c r="D752" s="303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</row>
    <row r="753">
      <c r="A753" s="14"/>
      <c r="B753" s="14"/>
      <c r="C753" s="14"/>
      <c r="D753" s="303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</row>
    <row r="754">
      <c r="A754" s="14"/>
      <c r="B754" s="14"/>
      <c r="C754" s="14"/>
      <c r="D754" s="303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</row>
    <row r="755">
      <c r="A755" s="14"/>
      <c r="B755" s="14"/>
      <c r="C755" s="14"/>
      <c r="D755" s="303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</row>
    <row r="756">
      <c r="A756" s="14"/>
      <c r="B756" s="14"/>
      <c r="C756" s="14"/>
      <c r="D756" s="303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</row>
    <row r="757">
      <c r="A757" s="14"/>
      <c r="B757" s="14"/>
      <c r="C757" s="14"/>
      <c r="D757" s="303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</row>
    <row r="758">
      <c r="A758" s="14"/>
      <c r="B758" s="14"/>
      <c r="C758" s="14"/>
      <c r="D758" s="303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</row>
    <row r="759">
      <c r="A759" s="14"/>
      <c r="B759" s="14"/>
      <c r="C759" s="14"/>
      <c r="D759" s="303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</row>
    <row r="760">
      <c r="A760" s="14"/>
      <c r="B760" s="14"/>
      <c r="C760" s="14"/>
      <c r="D760" s="303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</row>
    <row r="761">
      <c r="A761" s="14"/>
      <c r="B761" s="14"/>
      <c r="C761" s="14"/>
      <c r="D761" s="303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</row>
    <row r="762">
      <c r="A762" s="14"/>
      <c r="B762" s="14"/>
      <c r="C762" s="14"/>
      <c r="D762" s="303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</row>
    <row r="763">
      <c r="A763" s="14"/>
      <c r="B763" s="14"/>
      <c r="C763" s="14"/>
      <c r="D763" s="303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</row>
    <row r="764">
      <c r="A764" s="14"/>
      <c r="B764" s="14"/>
      <c r="C764" s="14"/>
      <c r="D764" s="303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</row>
    <row r="765">
      <c r="A765" s="14"/>
      <c r="B765" s="14"/>
      <c r="C765" s="14"/>
      <c r="D765" s="303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</row>
    <row r="766">
      <c r="A766" s="14"/>
      <c r="B766" s="14"/>
      <c r="C766" s="14"/>
      <c r="D766" s="303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</row>
    <row r="767">
      <c r="A767" s="14"/>
      <c r="B767" s="14"/>
      <c r="C767" s="14"/>
      <c r="D767" s="303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</row>
    <row r="768">
      <c r="A768" s="14"/>
      <c r="B768" s="14"/>
      <c r="C768" s="14"/>
      <c r="D768" s="303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</row>
    <row r="769">
      <c r="A769" s="14"/>
      <c r="B769" s="14"/>
      <c r="C769" s="14"/>
      <c r="D769" s="303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</row>
    <row r="770">
      <c r="A770" s="14"/>
      <c r="B770" s="14"/>
      <c r="C770" s="14"/>
      <c r="D770" s="303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</row>
    <row r="771">
      <c r="A771" s="14"/>
      <c r="B771" s="14"/>
      <c r="C771" s="14"/>
      <c r="D771" s="303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</row>
    <row r="772">
      <c r="A772" s="14"/>
      <c r="B772" s="14"/>
      <c r="C772" s="14"/>
      <c r="D772" s="303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</row>
    <row r="773">
      <c r="A773" s="14"/>
      <c r="B773" s="14"/>
      <c r="C773" s="14"/>
      <c r="D773" s="303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</row>
    <row r="774">
      <c r="A774" s="14"/>
      <c r="B774" s="14"/>
      <c r="C774" s="14"/>
      <c r="D774" s="303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</row>
    <row r="775">
      <c r="A775" s="14"/>
      <c r="B775" s="14"/>
      <c r="C775" s="14"/>
      <c r="D775" s="303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</row>
    <row r="776">
      <c r="A776" s="14"/>
      <c r="B776" s="14"/>
      <c r="C776" s="14"/>
      <c r="D776" s="303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</row>
    <row r="777">
      <c r="A777" s="14"/>
      <c r="B777" s="14"/>
      <c r="C777" s="14"/>
      <c r="D777" s="303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</row>
    <row r="778">
      <c r="A778" s="14"/>
      <c r="B778" s="14"/>
      <c r="C778" s="14"/>
      <c r="D778" s="303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</row>
    <row r="779">
      <c r="A779" s="14"/>
      <c r="B779" s="14"/>
      <c r="C779" s="14"/>
      <c r="D779" s="303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</row>
    <row r="780">
      <c r="A780" s="14"/>
      <c r="B780" s="14"/>
      <c r="C780" s="14"/>
      <c r="D780" s="303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</row>
    <row r="781">
      <c r="A781" s="14"/>
      <c r="B781" s="14"/>
      <c r="C781" s="14"/>
      <c r="D781" s="303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</row>
    <row r="782">
      <c r="A782" s="14"/>
      <c r="B782" s="14"/>
      <c r="C782" s="14"/>
      <c r="D782" s="303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</row>
    <row r="783">
      <c r="A783" s="14"/>
      <c r="B783" s="14"/>
      <c r="C783" s="14"/>
      <c r="D783" s="303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</row>
    <row r="784">
      <c r="A784" s="14"/>
      <c r="B784" s="14"/>
      <c r="C784" s="14"/>
      <c r="D784" s="303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</row>
    <row r="785">
      <c r="A785" s="14"/>
      <c r="B785" s="14"/>
      <c r="C785" s="14"/>
      <c r="D785" s="303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</row>
    <row r="786">
      <c r="A786" s="14"/>
      <c r="B786" s="14"/>
      <c r="C786" s="14"/>
      <c r="D786" s="303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</row>
    <row r="787">
      <c r="A787" s="14"/>
      <c r="B787" s="14"/>
      <c r="C787" s="14"/>
      <c r="D787" s="303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</row>
    <row r="788">
      <c r="A788" s="14"/>
      <c r="B788" s="14"/>
      <c r="C788" s="14"/>
      <c r="D788" s="303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</row>
    <row r="789">
      <c r="A789" s="14"/>
      <c r="B789" s="14"/>
      <c r="C789" s="14"/>
      <c r="D789" s="303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</row>
    <row r="790">
      <c r="A790" s="14"/>
      <c r="B790" s="14"/>
      <c r="C790" s="14"/>
      <c r="D790" s="303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</row>
    <row r="791">
      <c r="A791" s="14"/>
      <c r="B791" s="14"/>
      <c r="C791" s="14"/>
      <c r="D791" s="303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</row>
    <row r="792">
      <c r="A792" s="14"/>
      <c r="B792" s="14"/>
      <c r="C792" s="14"/>
      <c r="D792" s="303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</row>
    <row r="793">
      <c r="A793" s="14"/>
      <c r="B793" s="14"/>
      <c r="C793" s="14"/>
      <c r="D793" s="303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</row>
    <row r="794">
      <c r="A794" s="14"/>
      <c r="B794" s="14"/>
      <c r="C794" s="14"/>
      <c r="D794" s="303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</row>
    <row r="795">
      <c r="A795" s="14"/>
      <c r="B795" s="14"/>
      <c r="C795" s="14"/>
      <c r="D795" s="303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</row>
    <row r="796">
      <c r="A796" s="14"/>
      <c r="B796" s="14"/>
      <c r="C796" s="14"/>
      <c r="D796" s="303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</row>
    <row r="797">
      <c r="A797" s="14"/>
      <c r="B797" s="14"/>
      <c r="C797" s="14"/>
      <c r="D797" s="303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</row>
    <row r="798">
      <c r="A798" s="14"/>
      <c r="B798" s="14"/>
      <c r="C798" s="14"/>
      <c r="D798" s="303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</row>
    <row r="799">
      <c r="A799" s="14"/>
      <c r="B799" s="14"/>
      <c r="C799" s="14"/>
      <c r="D799" s="303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</row>
    <row r="800">
      <c r="A800" s="14"/>
      <c r="B800" s="14"/>
      <c r="C800" s="14"/>
      <c r="D800" s="303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</row>
    <row r="801">
      <c r="A801" s="14"/>
      <c r="B801" s="14"/>
      <c r="C801" s="14"/>
      <c r="D801" s="303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</row>
    <row r="802">
      <c r="A802" s="14"/>
      <c r="B802" s="14"/>
      <c r="C802" s="14"/>
      <c r="D802" s="303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</row>
    <row r="803">
      <c r="A803" s="14"/>
      <c r="B803" s="14"/>
      <c r="C803" s="14"/>
      <c r="D803" s="303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</row>
    <row r="804">
      <c r="A804" s="14"/>
      <c r="B804" s="14"/>
      <c r="C804" s="14"/>
      <c r="D804" s="303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</row>
    <row r="805">
      <c r="A805" s="14"/>
      <c r="B805" s="14"/>
      <c r="C805" s="14"/>
      <c r="D805" s="303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</row>
    <row r="806">
      <c r="A806" s="14"/>
      <c r="B806" s="14"/>
      <c r="C806" s="14"/>
      <c r="D806" s="303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</row>
    <row r="807">
      <c r="A807" s="14"/>
      <c r="B807" s="14"/>
      <c r="C807" s="14"/>
      <c r="D807" s="303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</row>
    <row r="808">
      <c r="A808" s="14"/>
      <c r="B808" s="14"/>
      <c r="C808" s="14"/>
      <c r="D808" s="303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</row>
    <row r="809">
      <c r="A809" s="14"/>
      <c r="B809" s="14"/>
      <c r="C809" s="14"/>
      <c r="D809" s="303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</row>
    <row r="810">
      <c r="A810" s="14"/>
      <c r="B810" s="14"/>
      <c r="C810" s="14"/>
      <c r="D810" s="303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</row>
    <row r="811">
      <c r="A811" s="14"/>
      <c r="B811" s="14"/>
      <c r="C811" s="14"/>
      <c r="D811" s="303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</row>
    <row r="812">
      <c r="A812" s="14"/>
      <c r="B812" s="14"/>
      <c r="C812" s="14"/>
      <c r="D812" s="303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</row>
    <row r="813">
      <c r="A813" s="14"/>
      <c r="B813" s="14"/>
      <c r="C813" s="14"/>
      <c r="D813" s="303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</row>
    <row r="814">
      <c r="A814" s="14"/>
      <c r="B814" s="14"/>
      <c r="C814" s="14"/>
      <c r="D814" s="303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</row>
    <row r="815">
      <c r="A815" s="14"/>
      <c r="B815" s="14"/>
      <c r="C815" s="14"/>
      <c r="D815" s="303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</row>
    <row r="816">
      <c r="A816" s="14"/>
      <c r="B816" s="14"/>
      <c r="C816" s="14"/>
      <c r="D816" s="303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</row>
    <row r="817">
      <c r="A817" s="14"/>
      <c r="B817" s="14"/>
      <c r="C817" s="14"/>
      <c r="D817" s="303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</row>
    <row r="818">
      <c r="A818" s="14"/>
      <c r="B818" s="14"/>
      <c r="C818" s="14"/>
      <c r="D818" s="303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</row>
    <row r="819">
      <c r="A819" s="14"/>
      <c r="B819" s="14"/>
      <c r="C819" s="14"/>
      <c r="D819" s="303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</row>
    <row r="820">
      <c r="A820" s="14"/>
      <c r="B820" s="14"/>
      <c r="C820" s="14"/>
      <c r="D820" s="303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</row>
    <row r="821">
      <c r="A821" s="14"/>
      <c r="B821" s="14"/>
      <c r="C821" s="14"/>
      <c r="D821" s="303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</row>
    <row r="822">
      <c r="A822" s="14"/>
      <c r="B822" s="14"/>
      <c r="C822" s="14"/>
      <c r="D822" s="303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</row>
    <row r="823">
      <c r="A823" s="14"/>
      <c r="B823" s="14"/>
      <c r="C823" s="14"/>
      <c r="D823" s="303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</row>
    <row r="824">
      <c r="A824" s="14"/>
      <c r="B824" s="14"/>
      <c r="C824" s="14"/>
      <c r="D824" s="303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</row>
    <row r="825">
      <c r="A825" s="14"/>
      <c r="B825" s="14"/>
      <c r="C825" s="14"/>
      <c r="D825" s="303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</row>
    <row r="826">
      <c r="A826" s="14"/>
      <c r="B826" s="14"/>
      <c r="C826" s="14"/>
      <c r="D826" s="303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</row>
    <row r="827">
      <c r="A827" s="14"/>
      <c r="B827" s="14"/>
      <c r="C827" s="14"/>
      <c r="D827" s="303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</row>
    <row r="828">
      <c r="A828" s="14"/>
      <c r="B828" s="14"/>
      <c r="C828" s="14"/>
      <c r="D828" s="303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</row>
    <row r="829">
      <c r="A829" s="14"/>
      <c r="B829" s="14"/>
      <c r="C829" s="14"/>
      <c r="D829" s="303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</row>
    <row r="830">
      <c r="A830" s="14"/>
      <c r="B830" s="14"/>
      <c r="C830" s="14"/>
      <c r="D830" s="303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</row>
    <row r="831">
      <c r="A831" s="14"/>
      <c r="B831" s="14"/>
      <c r="C831" s="14"/>
      <c r="D831" s="303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</row>
    <row r="832">
      <c r="A832" s="14"/>
      <c r="B832" s="14"/>
      <c r="C832" s="14"/>
      <c r="D832" s="303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</row>
    <row r="833">
      <c r="A833" s="14"/>
      <c r="B833" s="14"/>
      <c r="C833" s="14"/>
      <c r="D833" s="303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</row>
    <row r="834">
      <c r="A834" s="14"/>
      <c r="B834" s="14"/>
      <c r="C834" s="14"/>
      <c r="D834" s="303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</row>
    <row r="835">
      <c r="A835" s="14"/>
      <c r="B835" s="14"/>
      <c r="C835" s="14"/>
      <c r="D835" s="303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</row>
    <row r="836">
      <c r="A836" s="14"/>
      <c r="B836" s="14"/>
      <c r="C836" s="14"/>
      <c r="D836" s="303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</row>
    <row r="837">
      <c r="A837" s="14"/>
      <c r="B837" s="14"/>
      <c r="C837" s="14"/>
      <c r="D837" s="303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</row>
    <row r="838">
      <c r="A838" s="14"/>
      <c r="B838" s="14"/>
      <c r="C838" s="14"/>
      <c r="D838" s="303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</row>
    <row r="839">
      <c r="A839" s="14"/>
      <c r="B839" s="14"/>
      <c r="C839" s="14"/>
      <c r="D839" s="303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</row>
    <row r="840">
      <c r="A840" s="14"/>
      <c r="B840" s="14"/>
      <c r="C840" s="14"/>
      <c r="D840" s="303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</row>
    <row r="841">
      <c r="A841" s="14"/>
      <c r="B841" s="14"/>
      <c r="C841" s="14"/>
      <c r="D841" s="303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</row>
    <row r="842">
      <c r="A842" s="14"/>
      <c r="B842" s="14"/>
      <c r="C842" s="14"/>
      <c r="D842" s="303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</row>
    <row r="843">
      <c r="A843" s="14"/>
      <c r="B843" s="14"/>
      <c r="C843" s="14"/>
      <c r="D843" s="303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</row>
    <row r="844">
      <c r="A844" s="14"/>
      <c r="B844" s="14"/>
      <c r="C844" s="14"/>
      <c r="D844" s="303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</row>
    <row r="845">
      <c r="A845" s="14"/>
      <c r="B845" s="14"/>
      <c r="C845" s="14"/>
      <c r="D845" s="303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</row>
    <row r="846">
      <c r="A846" s="14"/>
      <c r="B846" s="14"/>
      <c r="C846" s="14"/>
      <c r="D846" s="303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</row>
    <row r="847">
      <c r="A847" s="14"/>
      <c r="B847" s="14"/>
      <c r="C847" s="14"/>
      <c r="D847" s="303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</row>
    <row r="848">
      <c r="A848" s="14"/>
      <c r="B848" s="14"/>
      <c r="C848" s="14"/>
      <c r="D848" s="303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</row>
    <row r="849">
      <c r="A849" s="14"/>
      <c r="B849" s="14"/>
      <c r="C849" s="14"/>
      <c r="D849" s="303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</row>
    <row r="850">
      <c r="A850" s="14"/>
      <c r="B850" s="14"/>
      <c r="C850" s="14"/>
      <c r="D850" s="303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</row>
    <row r="851">
      <c r="A851" s="14"/>
      <c r="B851" s="14"/>
      <c r="C851" s="14"/>
      <c r="D851" s="303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</row>
    <row r="852">
      <c r="A852" s="14"/>
      <c r="B852" s="14"/>
      <c r="C852" s="14"/>
      <c r="D852" s="303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</row>
    <row r="853">
      <c r="A853" s="14"/>
      <c r="B853" s="14"/>
      <c r="C853" s="14"/>
      <c r="D853" s="303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</row>
    <row r="854">
      <c r="A854" s="14"/>
      <c r="B854" s="14"/>
      <c r="C854" s="14"/>
      <c r="D854" s="303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</row>
    <row r="855">
      <c r="A855" s="14"/>
      <c r="B855" s="14"/>
      <c r="C855" s="14"/>
      <c r="D855" s="303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</row>
    <row r="856">
      <c r="A856" s="14"/>
      <c r="B856" s="14"/>
      <c r="C856" s="14"/>
      <c r="D856" s="303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</row>
    <row r="857">
      <c r="A857" s="14"/>
      <c r="B857" s="14"/>
      <c r="C857" s="14"/>
      <c r="D857" s="303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</row>
    <row r="858">
      <c r="A858" s="14"/>
      <c r="B858" s="14"/>
      <c r="C858" s="14"/>
      <c r="D858" s="303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</row>
    <row r="859">
      <c r="A859" s="14"/>
      <c r="B859" s="14"/>
      <c r="C859" s="14"/>
      <c r="D859" s="303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</row>
    <row r="860">
      <c r="A860" s="14"/>
      <c r="B860" s="14"/>
      <c r="C860" s="14"/>
      <c r="D860" s="303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</row>
    <row r="861">
      <c r="A861" s="14"/>
      <c r="B861" s="14"/>
      <c r="C861" s="14"/>
      <c r="D861" s="303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</row>
    <row r="862">
      <c r="A862" s="14"/>
      <c r="B862" s="14"/>
      <c r="C862" s="14"/>
      <c r="D862" s="303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</row>
    <row r="863">
      <c r="A863" s="14"/>
      <c r="B863" s="14"/>
      <c r="C863" s="14"/>
      <c r="D863" s="303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</row>
    <row r="864">
      <c r="A864" s="14"/>
      <c r="B864" s="14"/>
      <c r="C864" s="14"/>
      <c r="D864" s="303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</row>
    <row r="865">
      <c r="A865" s="14"/>
      <c r="B865" s="14"/>
      <c r="C865" s="14"/>
      <c r="D865" s="303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</row>
    <row r="866">
      <c r="A866" s="14"/>
      <c r="B866" s="14"/>
      <c r="C866" s="14"/>
      <c r="D866" s="303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</row>
    <row r="867">
      <c r="A867" s="14"/>
      <c r="B867" s="14"/>
      <c r="C867" s="14"/>
      <c r="D867" s="303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</row>
    <row r="868">
      <c r="A868" s="14"/>
      <c r="B868" s="14"/>
      <c r="C868" s="14"/>
      <c r="D868" s="303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</row>
    <row r="869">
      <c r="A869" s="14"/>
      <c r="B869" s="14"/>
      <c r="C869" s="14"/>
      <c r="D869" s="303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</row>
    <row r="870">
      <c r="A870" s="14"/>
      <c r="B870" s="14"/>
      <c r="C870" s="14"/>
      <c r="D870" s="303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</row>
    <row r="871">
      <c r="A871" s="14"/>
      <c r="B871" s="14"/>
      <c r="C871" s="14"/>
      <c r="D871" s="303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</row>
    <row r="872">
      <c r="A872" s="14"/>
      <c r="B872" s="14"/>
      <c r="C872" s="14"/>
      <c r="D872" s="303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</row>
    <row r="873">
      <c r="A873" s="14"/>
      <c r="B873" s="14"/>
      <c r="C873" s="14"/>
      <c r="D873" s="303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</row>
    <row r="874">
      <c r="A874" s="14"/>
      <c r="B874" s="14"/>
      <c r="C874" s="14"/>
      <c r="D874" s="303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</row>
    <row r="875">
      <c r="A875" s="14"/>
      <c r="B875" s="14"/>
      <c r="C875" s="14"/>
      <c r="D875" s="303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</row>
    <row r="876">
      <c r="A876" s="14"/>
      <c r="B876" s="14"/>
      <c r="C876" s="14"/>
      <c r="D876" s="303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</row>
    <row r="877">
      <c r="A877" s="14"/>
      <c r="B877" s="14"/>
      <c r="C877" s="14"/>
      <c r="D877" s="303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</row>
    <row r="878">
      <c r="A878" s="14"/>
      <c r="B878" s="14"/>
      <c r="C878" s="14"/>
      <c r="D878" s="303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</row>
    <row r="879">
      <c r="A879" s="14"/>
      <c r="B879" s="14"/>
      <c r="C879" s="14"/>
      <c r="D879" s="303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</row>
    <row r="880">
      <c r="A880" s="14"/>
      <c r="B880" s="14"/>
      <c r="C880" s="14"/>
      <c r="D880" s="303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</row>
    <row r="881">
      <c r="A881" s="14"/>
      <c r="B881" s="14"/>
      <c r="C881" s="14"/>
      <c r="D881" s="303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</row>
    <row r="882">
      <c r="A882" s="14"/>
      <c r="B882" s="14"/>
      <c r="C882" s="14"/>
      <c r="D882" s="303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</row>
    <row r="883">
      <c r="A883" s="14"/>
      <c r="B883" s="14"/>
      <c r="C883" s="14"/>
      <c r="D883" s="303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</row>
    <row r="884">
      <c r="A884" s="14"/>
      <c r="B884" s="14"/>
      <c r="C884" s="14"/>
      <c r="D884" s="303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</row>
    <row r="885">
      <c r="A885" s="14"/>
      <c r="B885" s="14"/>
      <c r="C885" s="14"/>
      <c r="D885" s="303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</row>
    <row r="886">
      <c r="A886" s="14"/>
      <c r="B886" s="14"/>
      <c r="C886" s="14"/>
      <c r="D886" s="303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</row>
    <row r="887">
      <c r="A887" s="14"/>
      <c r="B887" s="14"/>
      <c r="C887" s="14"/>
      <c r="D887" s="303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</row>
    <row r="888">
      <c r="A888" s="14"/>
      <c r="B888" s="14"/>
      <c r="C888" s="14"/>
      <c r="D888" s="303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</row>
    <row r="889">
      <c r="A889" s="14"/>
      <c r="B889" s="14"/>
      <c r="C889" s="14"/>
      <c r="D889" s="303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</row>
    <row r="890">
      <c r="A890" s="14"/>
      <c r="B890" s="14"/>
      <c r="C890" s="14"/>
      <c r="D890" s="303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</row>
    <row r="891">
      <c r="A891" s="14"/>
      <c r="B891" s="14"/>
      <c r="C891" s="14"/>
      <c r="D891" s="303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</row>
    <row r="892">
      <c r="A892" s="14"/>
      <c r="B892" s="14"/>
      <c r="C892" s="14"/>
      <c r="D892" s="303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</row>
    <row r="893">
      <c r="A893" s="14"/>
      <c r="B893" s="14"/>
      <c r="C893" s="14"/>
      <c r="D893" s="303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</row>
    <row r="894">
      <c r="A894" s="14"/>
      <c r="B894" s="14"/>
      <c r="C894" s="14"/>
      <c r="D894" s="303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</row>
    <row r="895">
      <c r="A895" s="14"/>
      <c r="B895" s="14"/>
      <c r="C895" s="14"/>
      <c r="D895" s="303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</row>
    <row r="896">
      <c r="A896" s="14"/>
      <c r="B896" s="14"/>
      <c r="C896" s="14"/>
      <c r="D896" s="303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</row>
    <row r="897">
      <c r="A897" s="14"/>
      <c r="B897" s="14"/>
      <c r="C897" s="14"/>
      <c r="D897" s="303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</row>
    <row r="898">
      <c r="A898" s="14"/>
      <c r="B898" s="14"/>
      <c r="C898" s="14"/>
      <c r="D898" s="303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</row>
    <row r="899">
      <c r="A899" s="14"/>
      <c r="B899" s="14"/>
      <c r="C899" s="14"/>
      <c r="D899" s="303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</row>
    <row r="900">
      <c r="A900" s="14"/>
      <c r="B900" s="14"/>
      <c r="C900" s="14"/>
      <c r="D900" s="303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</row>
    <row r="901">
      <c r="A901" s="14"/>
      <c r="B901" s="14"/>
      <c r="C901" s="14"/>
      <c r="D901" s="303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</row>
    <row r="902">
      <c r="A902" s="14"/>
      <c r="B902" s="14"/>
      <c r="C902" s="14"/>
      <c r="D902" s="303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</row>
    <row r="903">
      <c r="A903" s="14"/>
      <c r="B903" s="14"/>
      <c r="C903" s="14"/>
      <c r="D903" s="303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</row>
    <row r="904">
      <c r="A904" s="14"/>
      <c r="B904" s="14"/>
      <c r="C904" s="14"/>
      <c r="D904" s="303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</row>
    <row r="905">
      <c r="A905" s="14"/>
      <c r="B905" s="14"/>
      <c r="C905" s="14"/>
      <c r="D905" s="303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</row>
    <row r="906">
      <c r="A906" s="14"/>
      <c r="B906" s="14"/>
      <c r="C906" s="14"/>
      <c r="D906" s="303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</row>
    <row r="907">
      <c r="A907" s="14"/>
      <c r="B907" s="14"/>
      <c r="C907" s="14"/>
      <c r="D907" s="303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</row>
    <row r="908">
      <c r="A908" s="14"/>
      <c r="B908" s="14"/>
      <c r="C908" s="14"/>
      <c r="D908" s="303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</row>
    <row r="909">
      <c r="A909" s="14"/>
      <c r="B909" s="14"/>
      <c r="C909" s="14"/>
      <c r="D909" s="303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</row>
    <row r="910">
      <c r="A910" s="14"/>
      <c r="B910" s="14"/>
      <c r="C910" s="14"/>
      <c r="D910" s="303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</row>
    <row r="911">
      <c r="A911" s="14"/>
      <c r="B911" s="14"/>
      <c r="C911" s="14"/>
      <c r="D911" s="303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</row>
    <row r="912">
      <c r="A912" s="14"/>
      <c r="B912" s="14"/>
      <c r="C912" s="14"/>
      <c r="D912" s="303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</row>
    <row r="913">
      <c r="A913" s="14"/>
      <c r="B913" s="14"/>
      <c r="C913" s="14"/>
      <c r="D913" s="303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</row>
    <row r="914">
      <c r="A914" s="14"/>
      <c r="B914" s="14"/>
      <c r="C914" s="14"/>
      <c r="D914" s="303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</row>
    <row r="915">
      <c r="A915" s="14"/>
      <c r="B915" s="14"/>
      <c r="C915" s="14"/>
      <c r="D915" s="303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</row>
    <row r="916">
      <c r="A916" s="14"/>
      <c r="B916" s="14"/>
      <c r="C916" s="14"/>
      <c r="D916" s="303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</row>
    <row r="917">
      <c r="A917" s="14"/>
      <c r="B917" s="14"/>
      <c r="C917" s="14"/>
      <c r="D917" s="303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</row>
    <row r="918">
      <c r="A918" s="14"/>
      <c r="B918" s="14"/>
      <c r="C918" s="14"/>
      <c r="D918" s="303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</row>
    <row r="919">
      <c r="A919" s="14"/>
      <c r="B919" s="14"/>
      <c r="C919" s="14"/>
      <c r="D919" s="303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</row>
    <row r="920">
      <c r="A920" s="14"/>
      <c r="B920" s="14"/>
      <c r="C920" s="14"/>
      <c r="D920" s="303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</row>
    <row r="921">
      <c r="A921" s="14"/>
      <c r="B921" s="14"/>
      <c r="C921" s="14"/>
      <c r="D921" s="303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</row>
    <row r="922">
      <c r="A922" s="14"/>
      <c r="B922" s="14"/>
      <c r="C922" s="14"/>
      <c r="D922" s="303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</row>
    <row r="923">
      <c r="A923" s="14"/>
      <c r="B923" s="14"/>
      <c r="C923" s="14"/>
      <c r="D923" s="303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</row>
    <row r="924">
      <c r="A924" s="14"/>
      <c r="B924" s="14"/>
      <c r="C924" s="14"/>
      <c r="D924" s="303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</row>
    <row r="925">
      <c r="A925" s="14"/>
      <c r="B925" s="14"/>
      <c r="C925" s="14"/>
      <c r="D925" s="303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</row>
    <row r="926">
      <c r="A926" s="14"/>
      <c r="B926" s="14"/>
      <c r="C926" s="14"/>
      <c r="D926" s="303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</row>
    <row r="927">
      <c r="A927" s="14"/>
      <c r="B927" s="14"/>
      <c r="C927" s="14"/>
      <c r="D927" s="303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</row>
    <row r="928">
      <c r="A928" s="14"/>
      <c r="B928" s="14"/>
      <c r="C928" s="14"/>
      <c r="D928" s="303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</row>
    <row r="929">
      <c r="A929" s="14"/>
      <c r="B929" s="14"/>
      <c r="C929" s="14"/>
      <c r="D929" s="303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</row>
    <row r="930">
      <c r="A930" s="14"/>
      <c r="B930" s="14"/>
      <c r="C930" s="14"/>
      <c r="D930" s="303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</row>
    <row r="931">
      <c r="A931" s="14"/>
      <c r="B931" s="14"/>
      <c r="C931" s="14"/>
      <c r="D931" s="303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</row>
    <row r="932">
      <c r="A932" s="14"/>
      <c r="B932" s="14"/>
      <c r="C932" s="14"/>
      <c r="D932" s="303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</row>
    <row r="933">
      <c r="A933" s="14"/>
      <c r="B933" s="14"/>
      <c r="C933" s="14"/>
      <c r="D933" s="303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</row>
    <row r="934">
      <c r="A934" s="14"/>
      <c r="B934" s="14"/>
      <c r="C934" s="14"/>
      <c r="D934" s="303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</row>
    <row r="935">
      <c r="A935" s="14"/>
      <c r="B935" s="14"/>
      <c r="C935" s="14"/>
      <c r="D935" s="303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</row>
    <row r="936">
      <c r="A936" s="14"/>
      <c r="B936" s="14"/>
      <c r="C936" s="14"/>
      <c r="D936" s="303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</row>
    <row r="937">
      <c r="A937" s="14"/>
      <c r="B937" s="14"/>
      <c r="C937" s="14"/>
      <c r="D937" s="303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</row>
    <row r="938">
      <c r="A938" s="14"/>
      <c r="B938" s="14"/>
      <c r="C938" s="14"/>
      <c r="D938" s="303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</row>
    <row r="939">
      <c r="A939" s="14"/>
      <c r="B939" s="14"/>
      <c r="C939" s="14"/>
      <c r="D939" s="303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</row>
    <row r="940">
      <c r="A940" s="14"/>
      <c r="B940" s="14"/>
      <c r="C940" s="14"/>
      <c r="D940" s="303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</row>
    <row r="941">
      <c r="A941" s="14"/>
      <c r="B941" s="14"/>
      <c r="C941" s="14"/>
      <c r="D941" s="303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</row>
    <row r="942">
      <c r="A942" s="14"/>
      <c r="B942" s="14"/>
      <c r="C942" s="14"/>
      <c r="D942" s="303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</row>
    <row r="943">
      <c r="A943" s="14"/>
      <c r="B943" s="14"/>
      <c r="C943" s="14"/>
      <c r="D943" s="303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</row>
    <row r="944">
      <c r="A944" s="14"/>
      <c r="B944" s="14"/>
      <c r="C944" s="14"/>
      <c r="D944" s="303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</row>
    <row r="945">
      <c r="A945" s="14"/>
      <c r="B945" s="14"/>
      <c r="C945" s="14"/>
      <c r="D945" s="303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</row>
    <row r="946">
      <c r="A946" s="14"/>
      <c r="B946" s="14"/>
      <c r="C946" s="14"/>
      <c r="D946" s="303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</row>
    <row r="947">
      <c r="A947" s="14"/>
      <c r="B947" s="14"/>
      <c r="C947" s="14"/>
      <c r="D947" s="303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</row>
    <row r="948">
      <c r="A948" s="14"/>
      <c r="B948" s="14"/>
      <c r="C948" s="14"/>
      <c r="D948" s="303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</row>
    <row r="949">
      <c r="A949" s="14"/>
      <c r="B949" s="14"/>
      <c r="C949" s="14"/>
      <c r="D949" s="303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</row>
    <row r="950">
      <c r="A950" s="14"/>
      <c r="B950" s="14"/>
      <c r="C950" s="14"/>
      <c r="D950" s="303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</row>
    <row r="951">
      <c r="A951" s="14"/>
      <c r="B951" s="14"/>
      <c r="C951" s="14"/>
      <c r="D951" s="303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</row>
    <row r="952">
      <c r="A952" s="14"/>
      <c r="B952" s="14"/>
      <c r="C952" s="14"/>
      <c r="D952" s="303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</row>
    <row r="953">
      <c r="A953" s="14"/>
      <c r="B953" s="14"/>
      <c r="C953" s="14"/>
      <c r="D953" s="303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</row>
    <row r="954">
      <c r="A954" s="14"/>
      <c r="B954" s="14"/>
      <c r="C954" s="14"/>
      <c r="D954" s="303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</row>
    <row r="955">
      <c r="A955" s="14"/>
      <c r="B955" s="14"/>
      <c r="C955" s="14"/>
      <c r="D955" s="303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</row>
    <row r="956">
      <c r="A956" s="14"/>
      <c r="B956" s="14"/>
      <c r="C956" s="14"/>
      <c r="D956" s="303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</row>
    <row r="957">
      <c r="A957" s="14"/>
      <c r="B957" s="14"/>
      <c r="C957" s="14"/>
      <c r="D957" s="303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</row>
    <row r="958">
      <c r="A958" s="14"/>
      <c r="B958" s="14"/>
      <c r="C958" s="14"/>
      <c r="D958" s="303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</row>
    <row r="959">
      <c r="A959" s="14"/>
      <c r="B959" s="14"/>
      <c r="C959" s="14"/>
      <c r="D959" s="303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</row>
    <row r="960">
      <c r="A960" s="14"/>
      <c r="B960" s="14"/>
      <c r="C960" s="14"/>
      <c r="D960" s="303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</row>
    <row r="961">
      <c r="A961" s="14"/>
      <c r="B961" s="14"/>
      <c r="C961" s="14"/>
      <c r="D961" s="303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</row>
    <row r="962">
      <c r="A962" s="14"/>
      <c r="B962" s="14"/>
      <c r="C962" s="14"/>
      <c r="D962" s="303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</row>
    <row r="963">
      <c r="A963" s="14"/>
      <c r="B963" s="14"/>
      <c r="C963" s="14"/>
      <c r="D963" s="303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</row>
    <row r="964">
      <c r="A964" s="14"/>
      <c r="B964" s="14"/>
      <c r="C964" s="14"/>
      <c r="D964" s="303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</row>
    <row r="965">
      <c r="A965" s="14"/>
      <c r="B965" s="14"/>
      <c r="C965" s="14"/>
      <c r="D965" s="303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</row>
    <row r="966">
      <c r="A966" s="14"/>
      <c r="B966" s="14"/>
      <c r="C966" s="14"/>
      <c r="D966" s="303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</row>
    <row r="967">
      <c r="A967" s="14"/>
      <c r="B967" s="14"/>
      <c r="C967" s="14"/>
      <c r="D967" s="303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</row>
    <row r="968">
      <c r="A968" s="14"/>
      <c r="B968" s="14"/>
      <c r="C968" s="14"/>
      <c r="D968" s="303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</row>
    <row r="969">
      <c r="A969" s="14"/>
      <c r="B969" s="14"/>
      <c r="C969" s="14"/>
      <c r="D969" s="303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</row>
    <row r="970">
      <c r="A970" s="14"/>
      <c r="B970" s="14"/>
      <c r="C970" s="14"/>
      <c r="D970" s="303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</row>
    <row r="971">
      <c r="A971" s="14"/>
      <c r="B971" s="14"/>
      <c r="C971" s="14"/>
      <c r="D971" s="303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</row>
    <row r="972">
      <c r="A972" s="14"/>
      <c r="B972" s="14"/>
      <c r="C972" s="14"/>
      <c r="D972" s="303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</row>
    <row r="973">
      <c r="A973" s="14"/>
      <c r="B973" s="14"/>
      <c r="C973" s="14"/>
      <c r="D973" s="303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</row>
    <row r="974">
      <c r="A974" s="14"/>
      <c r="B974" s="14"/>
      <c r="C974" s="14"/>
      <c r="D974" s="303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</row>
    <row r="975">
      <c r="A975" s="14"/>
      <c r="B975" s="14"/>
      <c r="C975" s="14"/>
      <c r="D975" s="303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</row>
    <row r="976">
      <c r="A976" s="14"/>
      <c r="B976" s="14"/>
      <c r="C976" s="14"/>
      <c r="D976" s="303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</row>
    <row r="977">
      <c r="A977" s="14"/>
      <c r="B977" s="14"/>
      <c r="C977" s="14"/>
      <c r="D977" s="303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</row>
    <row r="978">
      <c r="A978" s="14"/>
      <c r="B978" s="14"/>
      <c r="C978" s="14"/>
      <c r="D978" s="303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</row>
    <row r="979">
      <c r="A979" s="14"/>
      <c r="B979" s="14"/>
      <c r="C979" s="14"/>
      <c r="D979" s="303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</row>
    <row r="980">
      <c r="A980" s="14"/>
      <c r="B980" s="14"/>
      <c r="C980" s="14"/>
      <c r="D980" s="303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</row>
    <row r="981">
      <c r="A981" s="14"/>
      <c r="B981" s="14"/>
      <c r="C981" s="14"/>
      <c r="D981" s="303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</row>
    <row r="982">
      <c r="A982" s="14"/>
      <c r="B982" s="14"/>
      <c r="C982" s="14"/>
      <c r="D982" s="303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</row>
    <row r="983">
      <c r="A983" s="14"/>
      <c r="B983" s="14"/>
      <c r="C983" s="14"/>
      <c r="D983" s="303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</row>
    <row r="984">
      <c r="A984" s="14"/>
      <c r="B984" s="14"/>
      <c r="C984" s="14"/>
      <c r="D984" s="303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</row>
    <row r="985">
      <c r="A985" s="14"/>
      <c r="B985" s="14"/>
      <c r="C985" s="14"/>
      <c r="D985" s="303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</row>
    <row r="986">
      <c r="A986" s="14"/>
      <c r="B986" s="14"/>
      <c r="C986" s="14"/>
      <c r="D986" s="303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</row>
    <row r="987">
      <c r="A987" s="14"/>
      <c r="B987" s="14"/>
      <c r="C987" s="14"/>
      <c r="D987" s="303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</row>
    <row r="988">
      <c r="A988" s="14"/>
      <c r="B988" s="14"/>
      <c r="C988" s="14"/>
      <c r="D988" s="303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</row>
    <row r="989">
      <c r="A989" s="14"/>
      <c r="B989" s="14"/>
      <c r="C989" s="14"/>
      <c r="D989" s="303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</row>
    <row r="990">
      <c r="A990" s="14"/>
      <c r="B990" s="14"/>
      <c r="C990" s="14"/>
      <c r="D990" s="303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</row>
    <row r="991">
      <c r="A991" s="14"/>
      <c r="B991" s="14"/>
      <c r="C991" s="14"/>
      <c r="D991" s="303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</row>
    <row r="992">
      <c r="A992" s="14"/>
      <c r="B992" s="14"/>
      <c r="C992" s="14"/>
      <c r="D992" s="303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</row>
    <row r="993">
      <c r="A993" s="14"/>
      <c r="B993" s="14"/>
      <c r="C993" s="14"/>
      <c r="D993" s="303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</row>
    <row r="994">
      <c r="A994" s="14"/>
      <c r="B994" s="14"/>
      <c r="C994" s="14"/>
      <c r="D994" s="303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</row>
    <row r="995">
      <c r="A995" s="14"/>
      <c r="B995" s="14"/>
      <c r="C995" s="14"/>
      <c r="D995" s="303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</row>
    <row r="996">
      <c r="A996" s="14"/>
      <c r="B996" s="14"/>
      <c r="C996" s="14"/>
      <c r="D996" s="303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</row>
    <row r="997">
      <c r="A997" s="14"/>
      <c r="B997" s="14"/>
      <c r="C997" s="14"/>
      <c r="D997" s="303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  <c r="AH997" s="14"/>
      <c r="AI997" s="14"/>
      <c r="AJ997" s="14"/>
      <c r="AK997" s="14"/>
      <c r="AL997" s="14"/>
      <c r="AM997" s="14"/>
      <c r="AN997" s="14"/>
      <c r="AO997" s="14"/>
      <c r="AP997" s="14"/>
      <c r="AQ997" s="14"/>
      <c r="AR997" s="14"/>
      <c r="AS997" s="14"/>
    </row>
    <row r="998">
      <c r="A998" s="14"/>
      <c r="B998" s="14"/>
      <c r="C998" s="14"/>
      <c r="D998" s="303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  <c r="AH998" s="14"/>
      <c r="AI998" s="14"/>
      <c r="AJ998" s="14"/>
      <c r="AK998" s="14"/>
      <c r="AL998" s="14"/>
      <c r="AM998" s="14"/>
      <c r="AN998" s="14"/>
      <c r="AO998" s="14"/>
      <c r="AP998" s="14"/>
      <c r="AQ998" s="14"/>
      <c r="AR998" s="14"/>
      <c r="AS998" s="14"/>
    </row>
    <row r="999">
      <c r="A999" s="14"/>
      <c r="B999" s="14"/>
      <c r="C999" s="14"/>
      <c r="D999" s="303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  <c r="AH999" s="14"/>
      <c r="AI999" s="14"/>
      <c r="AJ999" s="14"/>
      <c r="AK999" s="14"/>
      <c r="AL999" s="14"/>
      <c r="AM999" s="14"/>
      <c r="AN999" s="14"/>
      <c r="AO999" s="14"/>
      <c r="AP999" s="14"/>
      <c r="AQ999" s="14"/>
      <c r="AR999" s="14"/>
      <c r="AS999" s="14"/>
    </row>
    <row r="1000">
      <c r="A1000" s="14"/>
      <c r="B1000" s="14"/>
      <c r="C1000" s="14"/>
      <c r="D1000" s="303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  <c r="AH1000" s="14"/>
      <c r="AI1000" s="14"/>
      <c r="AJ1000" s="14"/>
      <c r="AK1000" s="14"/>
      <c r="AL1000" s="14"/>
      <c r="AM1000" s="14"/>
      <c r="AN1000" s="14"/>
      <c r="AO1000" s="14"/>
      <c r="AP1000" s="14"/>
      <c r="AQ1000" s="14"/>
      <c r="AR1000" s="14"/>
      <c r="AS1000" s="14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268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269</v>
      </c>
      <c r="E2" s="347" t="s">
        <v>270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66</v>
      </c>
      <c r="E3" s="347" t="s">
        <v>271</v>
      </c>
      <c r="F3" s="347" t="s">
        <v>23</v>
      </c>
      <c r="G3" s="347" t="s">
        <v>272</v>
      </c>
      <c r="H3" s="347" t="s">
        <v>273</v>
      </c>
      <c r="I3" s="347" t="s">
        <v>20</v>
      </c>
      <c r="J3" s="347" t="s">
        <v>274</v>
      </c>
      <c r="K3" s="347" t="s">
        <v>21</v>
      </c>
      <c r="L3" s="347" t="s">
        <v>275</v>
      </c>
      <c r="M3" s="347" t="s">
        <v>276</v>
      </c>
      <c r="N3" s="347" t="s">
        <v>4</v>
      </c>
      <c r="O3" s="347" t="s">
        <v>277</v>
      </c>
      <c r="P3" s="347" t="s">
        <v>278</v>
      </c>
      <c r="Q3" s="347" t="s">
        <v>279</v>
      </c>
      <c r="R3" s="347" t="s">
        <v>280</v>
      </c>
      <c r="S3" s="347" t="s">
        <v>281</v>
      </c>
      <c r="T3" s="347" t="s">
        <v>282</v>
      </c>
      <c r="U3" s="347" t="s">
        <v>283</v>
      </c>
      <c r="V3" s="347" t="s">
        <v>284</v>
      </c>
      <c r="W3" s="347" t="s">
        <v>285</v>
      </c>
      <c r="X3" s="347" t="s">
        <v>286</v>
      </c>
      <c r="Y3" s="347" t="s">
        <v>287</v>
      </c>
      <c r="Z3" s="347" t="s">
        <v>288</v>
      </c>
      <c r="AA3" s="347" t="s">
        <v>289</v>
      </c>
      <c r="AB3" s="347" t="s">
        <v>290</v>
      </c>
      <c r="AC3" s="347" t="s">
        <v>291</v>
      </c>
      <c r="AD3" s="347" t="s">
        <v>292</v>
      </c>
      <c r="AE3" s="347" t="s">
        <v>293</v>
      </c>
      <c r="AF3" s="347" t="s">
        <v>294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295</v>
      </c>
      <c r="G4" s="347" t="s">
        <v>296</v>
      </c>
      <c r="H4" s="350">
        <v>45686.0</v>
      </c>
      <c r="I4" s="347" t="s">
        <v>297</v>
      </c>
      <c r="J4" s="350">
        <v>45492.0</v>
      </c>
      <c r="K4" s="349">
        <v>3044000.0</v>
      </c>
      <c r="L4" s="349">
        <v>198.0</v>
      </c>
      <c r="M4" s="347" t="s">
        <v>147</v>
      </c>
      <c r="N4" s="347" t="s">
        <v>146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298</v>
      </c>
      <c r="Y4" s="349">
        <v>3.1324001592E11</v>
      </c>
      <c r="Z4" s="347" t="s">
        <v>58</v>
      </c>
      <c r="AA4" s="347" t="s">
        <v>299</v>
      </c>
      <c r="AB4" s="349">
        <v>3.810496453E9</v>
      </c>
      <c r="AC4" s="347" t="s">
        <v>148</v>
      </c>
      <c r="AD4" s="347" t="s">
        <v>300</v>
      </c>
      <c r="AE4" s="347" t="s">
        <v>301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295</v>
      </c>
      <c r="G5" s="347" t="s">
        <v>302</v>
      </c>
      <c r="H5" s="350">
        <v>45728.0</v>
      </c>
      <c r="I5" s="347" t="s">
        <v>297</v>
      </c>
      <c r="J5" s="350">
        <v>45631.0</v>
      </c>
      <c r="K5" s="349">
        <v>3044000.0</v>
      </c>
      <c r="L5" s="349">
        <v>198.0</v>
      </c>
      <c r="M5" s="347" t="s">
        <v>147</v>
      </c>
      <c r="N5" s="347" t="s">
        <v>179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303</v>
      </c>
      <c r="Y5" s="348"/>
      <c r="Z5" s="347" t="s">
        <v>58</v>
      </c>
      <c r="AA5" s="347" t="s">
        <v>299</v>
      </c>
      <c r="AB5" s="349">
        <v>3.810499719E9</v>
      </c>
      <c r="AC5" s="347" t="s">
        <v>304</v>
      </c>
      <c r="AD5" s="347" t="s">
        <v>305</v>
      </c>
      <c r="AE5" s="347" t="s">
        <v>306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295</v>
      </c>
      <c r="G6" s="347" t="s">
        <v>302</v>
      </c>
      <c r="H6" s="350">
        <v>45716.0</v>
      </c>
      <c r="I6" s="347" t="s">
        <v>297</v>
      </c>
      <c r="J6" s="350">
        <v>45716.0</v>
      </c>
      <c r="K6" s="349">
        <v>3044000.0</v>
      </c>
      <c r="L6" s="349">
        <v>198.0</v>
      </c>
      <c r="M6" s="347" t="s">
        <v>147</v>
      </c>
      <c r="N6" s="347" t="s">
        <v>132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303</v>
      </c>
      <c r="Y6" s="348"/>
      <c r="Z6" s="347" t="s">
        <v>58</v>
      </c>
      <c r="AA6" s="347" t="s">
        <v>299</v>
      </c>
      <c r="AB6" s="349">
        <v>3.810500784E9</v>
      </c>
      <c r="AC6" s="347" t="s">
        <v>148</v>
      </c>
      <c r="AD6" s="347" t="s">
        <v>307</v>
      </c>
      <c r="AE6" s="347" t="s">
        <v>301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295</v>
      </c>
      <c r="G7" s="347" t="s">
        <v>302</v>
      </c>
      <c r="H7" s="350">
        <v>45728.0</v>
      </c>
      <c r="I7" s="347" t="s">
        <v>297</v>
      </c>
      <c r="J7" s="350">
        <v>45728.0</v>
      </c>
      <c r="K7" s="349">
        <v>3044000.0</v>
      </c>
      <c r="L7" s="349">
        <v>198.0</v>
      </c>
      <c r="M7" s="347" t="s">
        <v>147</v>
      </c>
      <c r="N7" s="347" t="s">
        <v>77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303</v>
      </c>
      <c r="Y7" s="348"/>
      <c r="Z7" s="347" t="s">
        <v>58</v>
      </c>
      <c r="AA7" s="347" t="s">
        <v>299</v>
      </c>
      <c r="AB7" s="349">
        <v>3.810501279E9</v>
      </c>
      <c r="AC7" s="347" t="s">
        <v>148</v>
      </c>
      <c r="AD7" s="347" t="s">
        <v>300</v>
      </c>
      <c r="AE7" s="347" t="s">
        <v>301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269</v>
      </c>
      <c r="E9" s="347" t="s">
        <v>308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66</v>
      </c>
      <c r="E10" s="347" t="s">
        <v>271</v>
      </c>
      <c r="F10" s="347" t="s">
        <v>23</v>
      </c>
      <c r="G10" s="347" t="s">
        <v>272</v>
      </c>
      <c r="H10" s="347" t="s">
        <v>273</v>
      </c>
      <c r="I10" s="347" t="s">
        <v>20</v>
      </c>
      <c r="J10" s="347" t="s">
        <v>274</v>
      </c>
      <c r="K10" s="347" t="s">
        <v>21</v>
      </c>
      <c r="L10" s="347" t="s">
        <v>275</v>
      </c>
      <c r="M10" s="347" t="s">
        <v>276</v>
      </c>
      <c r="N10" s="347" t="s">
        <v>4</v>
      </c>
      <c r="O10" s="347" t="s">
        <v>277</v>
      </c>
      <c r="P10" s="347" t="s">
        <v>278</v>
      </c>
      <c r="Q10" s="347" t="s">
        <v>279</v>
      </c>
      <c r="R10" s="347" t="s">
        <v>280</v>
      </c>
      <c r="S10" s="347" t="s">
        <v>281</v>
      </c>
      <c r="T10" s="347" t="s">
        <v>282</v>
      </c>
      <c r="U10" s="347" t="s">
        <v>283</v>
      </c>
      <c r="V10" s="347" t="s">
        <v>284</v>
      </c>
      <c r="W10" s="347" t="s">
        <v>285</v>
      </c>
      <c r="X10" s="347" t="s">
        <v>286</v>
      </c>
      <c r="Y10" s="347" t="s">
        <v>287</v>
      </c>
      <c r="Z10" s="347" t="s">
        <v>288</v>
      </c>
      <c r="AA10" s="347" t="s">
        <v>289</v>
      </c>
      <c r="AB10" s="347" t="s">
        <v>290</v>
      </c>
      <c r="AC10" s="347" t="s">
        <v>291</v>
      </c>
      <c r="AD10" s="347" t="s">
        <v>292</v>
      </c>
      <c r="AE10" s="347" t="s">
        <v>293</v>
      </c>
      <c r="AF10" s="347" t="s">
        <v>294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295</v>
      </c>
      <c r="G11" s="347" t="s">
        <v>302</v>
      </c>
      <c r="H11" s="350">
        <v>45755.0</v>
      </c>
      <c r="I11" s="347" t="s">
        <v>297</v>
      </c>
      <c r="J11" s="350">
        <v>45755.0</v>
      </c>
      <c r="K11" s="349">
        <v>3044000.0</v>
      </c>
      <c r="L11" s="349">
        <v>198.0</v>
      </c>
      <c r="M11" s="347" t="s">
        <v>147</v>
      </c>
      <c r="N11" s="347" t="s">
        <v>77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303</v>
      </c>
      <c r="Y11" s="348"/>
      <c r="Z11" s="347" t="s">
        <v>58</v>
      </c>
      <c r="AA11" s="347" t="s">
        <v>309</v>
      </c>
      <c r="AB11" s="349">
        <v>3.810502614E9</v>
      </c>
      <c r="AC11" s="347" t="s">
        <v>58</v>
      </c>
      <c r="AD11" s="347" t="s">
        <v>299</v>
      </c>
      <c r="AE11" s="347" t="s">
        <v>310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295</v>
      </c>
      <c r="G12" s="347" t="s">
        <v>311</v>
      </c>
      <c r="H12" s="350">
        <v>45772.0</v>
      </c>
      <c r="I12" s="347" t="s">
        <v>297</v>
      </c>
      <c r="J12" s="348"/>
      <c r="K12" s="349">
        <v>3044000.0</v>
      </c>
      <c r="L12" s="349">
        <v>198.0</v>
      </c>
      <c r="M12" s="347" t="s">
        <v>147</v>
      </c>
      <c r="N12" s="347" t="s">
        <v>77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303</v>
      </c>
      <c r="Y12" s="348"/>
      <c r="Z12" s="347" t="s">
        <v>58</v>
      </c>
      <c r="AA12" s="347" t="s">
        <v>309</v>
      </c>
      <c r="AB12" s="349">
        <v>3.810504268E9</v>
      </c>
      <c r="AC12" s="347" t="s">
        <v>58</v>
      </c>
      <c r="AD12" s="347" t="s">
        <v>312</v>
      </c>
      <c r="AE12" s="347" t="s">
        <v>310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295</v>
      </c>
      <c r="G13" s="347" t="s">
        <v>311</v>
      </c>
      <c r="H13" s="350">
        <v>45762.0</v>
      </c>
      <c r="I13" s="347" t="s">
        <v>297</v>
      </c>
      <c r="J13" s="348"/>
      <c r="K13" s="349">
        <v>3044000.0</v>
      </c>
      <c r="L13" s="349">
        <v>198.0</v>
      </c>
      <c r="M13" s="347" t="s">
        <v>147</v>
      </c>
      <c r="N13" s="347" t="s">
        <v>77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303</v>
      </c>
      <c r="Y13" s="348"/>
      <c r="Z13" s="347" t="s">
        <v>58</v>
      </c>
      <c r="AA13" s="347" t="s">
        <v>309</v>
      </c>
      <c r="AB13" s="349">
        <v>3.810504159E9</v>
      </c>
      <c r="AC13" s="347" t="s">
        <v>58</v>
      </c>
      <c r="AD13" s="347" t="s">
        <v>313</v>
      </c>
      <c r="AE13" s="347" t="s">
        <v>314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295</v>
      </c>
      <c r="G14" s="347" t="s">
        <v>311</v>
      </c>
      <c r="H14" s="350">
        <v>45763.0</v>
      </c>
      <c r="I14" s="347" t="s">
        <v>297</v>
      </c>
      <c r="J14" s="348"/>
      <c r="K14" s="349">
        <v>3044000.0</v>
      </c>
      <c r="L14" s="349">
        <v>198.0</v>
      </c>
      <c r="M14" s="347" t="s">
        <v>147</v>
      </c>
      <c r="N14" s="347" t="s">
        <v>77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303</v>
      </c>
      <c r="Y14" s="348"/>
      <c r="Z14" s="347" t="s">
        <v>58</v>
      </c>
      <c r="AA14" s="347" t="s">
        <v>309</v>
      </c>
      <c r="AB14" s="349">
        <v>3.810504182E9</v>
      </c>
      <c r="AC14" s="347" t="s">
        <v>58</v>
      </c>
      <c r="AD14" s="347" t="s">
        <v>313</v>
      </c>
      <c r="AE14" s="347" t="s">
        <v>315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269</v>
      </c>
      <c r="E16" s="347" t="s">
        <v>316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66</v>
      </c>
      <c r="E17" s="347" t="s">
        <v>271</v>
      </c>
      <c r="F17" s="347" t="s">
        <v>23</v>
      </c>
      <c r="G17" s="347" t="s">
        <v>272</v>
      </c>
      <c r="H17" s="347" t="s">
        <v>273</v>
      </c>
      <c r="I17" s="347" t="s">
        <v>20</v>
      </c>
      <c r="J17" s="347" t="s">
        <v>274</v>
      </c>
      <c r="K17" s="347" t="s">
        <v>21</v>
      </c>
      <c r="L17" s="347" t="s">
        <v>275</v>
      </c>
      <c r="M17" s="347" t="s">
        <v>276</v>
      </c>
      <c r="N17" s="347" t="s">
        <v>4</v>
      </c>
      <c r="O17" s="347" t="s">
        <v>277</v>
      </c>
      <c r="P17" s="347" t="s">
        <v>278</v>
      </c>
      <c r="Q17" s="347" t="s">
        <v>279</v>
      </c>
      <c r="R17" s="347" t="s">
        <v>280</v>
      </c>
      <c r="S17" s="347" t="s">
        <v>281</v>
      </c>
      <c r="T17" s="347" t="s">
        <v>282</v>
      </c>
      <c r="U17" s="347" t="s">
        <v>283</v>
      </c>
      <c r="V17" s="347" t="s">
        <v>284</v>
      </c>
      <c r="W17" s="347" t="s">
        <v>285</v>
      </c>
      <c r="X17" s="347" t="s">
        <v>286</v>
      </c>
      <c r="Y17" s="347" t="s">
        <v>287</v>
      </c>
      <c r="Z17" s="347" t="s">
        <v>288</v>
      </c>
      <c r="AA17" s="347" t="s">
        <v>289</v>
      </c>
      <c r="AB17" s="347" t="s">
        <v>290</v>
      </c>
      <c r="AC17" s="347" t="s">
        <v>291</v>
      </c>
      <c r="AD17" s="347" t="s">
        <v>292</v>
      </c>
      <c r="AE17" s="347" t="s">
        <v>293</v>
      </c>
      <c r="AF17" s="347" t="s">
        <v>294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295</v>
      </c>
      <c r="G18" s="347" t="s">
        <v>302</v>
      </c>
      <c r="H18" s="350">
        <v>45755.0</v>
      </c>
      <c r="I18" s="347" t="s">
        <v>297</v>
      </c>
      <c r="J18" s="350">
        <v>45755.0</v>
      </c>
      <c r="K18" s="349">
        <v>3044000.0</v>
      </c>
      <c r="L18" s="349">
        <v>198.0</v>
      </c>
      <c r="M18" s="347" t="s">
        <v>147</v>
      </c>
      <c r="N18" s="347" t="s">
        <v>77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303</v>
      </c>
      <c r="Y18" s="348"/>
      <c r="Z18" s="347" t="s">
        <v>58</v>
      </c>
      <c r="AA18" s="347" t="s">
        <v>313</v>
      </c>
      <c r="AB18" s="349">
        <v>3.810503807E9</v>
      </c>
      <c r="AC18" s="347" t="s">
        <v>58</v>
      </c>
      <c r="AD18" s="347" t="s">
        <v>312</v>
      </c>
      <c r="AE18" s="347" t="s">
        <v>317</v>
      </c>
      <c r="AF18" s="348"/>
      <c r="AG18" s="348"/>
    </row>
    <row r="19">
      <c r="A19" s="346"/>
      <c r="B19" s="346"/>
      <c r="C19" s="346"/>
      <c r="D19" s="347" t="s">
        <v>318</v>
      </c>
      <c r="E19" s="347" t="s">
        <v>319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66</v>
      </c>
      <c r="E20" s="347" t="s">
        <v>271</v>
      </c>
      <c r="F20" s="347" t="s">
        <v>23</v>
      </c>
      <c r="G20" s="347" t="s">
        <v>272</v>
      </c>
      <c r="H20" s="347" t="s">
        <v>273</v>
      </c>
      <c r="I20" s="347" t="s">
        <v>20</v>
      </c>
      <c r="J20" s="347" t="s">
        <v>274</v>
      </c>
      <c r="K20" s="347" t="s">
        <v>21</v>
      </c>
      <c r="L20" s="347" t="s">
        <v>275</v>
      </c>
      <c r="M20" s="347" t="s">
        <v>276</v>
      </c>
      <c r="N20" s="347" t="s">
        <v>4</v>
      </c>
      <c r="O20" s="347" t="s">
        <v>277</v>
      </c>
      <c r="P20" s="347" t="s">
        <v>278</v>
      </c>
      <c r="Q20" s="347" t="s">
        <v>279</v>
      </c>
      <c r="R20" s="347" t="s">
        <v>280</v>
      </c>
      <c r="S20" s="347" t="s">
        <v>281</v>
      </c>
      <c r="T20" s="347" t="s">
        <v>282</v>
      </c>
      <c r="U20" s="347" t="s">
        <v>283</v>
      </c>
      <c r="V20" s="347" t="s">
        <v>284</v>
      </c>
      <c r="W20" s="347" t="s">
        <v>285</v>
      </c>
      <c r="X20" s="347" t="s">
        <v>286</v>
      </c>
      <c r="Y20" s="347" t="s">
        <v>287</v>
      </c>
      <c r="Z20" s="347" t="s">
        <v>288</v>
      </c>
      <c r="AA20" s="347" t="s">
        <v>289</v>
      </c>
      <c r="AB20" s="347" t="s">
        <v>290</v>
      </c>
      <c r="AC20" s="347" t="s">
        <v>291</v>
      </c>
      <c r="AD20" s="347" t="s">
        <v>292</v>
      </c>
      <c r="AE20" s="347" t="s">
        <v>293</v>
      </c>
      <c r="AF20" s="347" t="s">
        <v>294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320</v>
      </c>
      <c r="G21" s="347" t="s">
        <v>302</v>
      </c>
      <c r="H21" s="350">
        <v>44973.0</v>
      </c>
      <c r="I21" s="347" t="s">
        <v>297</v>
      </c>
      <c r="J21" s="350">
        <v>44973.0</v>
      </c>
      <c r="K21" s="349">
        <v>3044000.0</v>
      </c>
      <c r="L21" s="349">
        <v>198.0</v>
      </c>
      <c r="M21" s="347" t="s">
        <v>147</v>
      </c>
      <c r="N21" s="347" t="s">
        <v>266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303</v>
      </c>
      <c r="Y21" s="348"/>
      <c r="Z21" s="347" t="s">
        <v>58</v>
      </c>
      <c r="AA21" s="347" t="s">
        <v>321</v>
      </c>
      <c r="AB21" s="349">
        <v>3.810481813E9</v>
      </c>
      <c r="AC21" s="347" t="s">
        <v>58</v>
      </c>
      <c r="AD21" s="347" t="s">
        <v>299</v>
      </c>
      <c r="AE21" s="347" t="s">
        <v>322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320</v>
      </c>
      <c r="G22" s="347" t="s">
        <v>302</v>
      </c>
      <c r="H22" s="350">
        <v>45358.0</v>
      </c>
      <c r="I22" s="347" t="s">
        <v>297</v>
      </c>
      <c r="J22" s="350">
        <v>45358.0</v>
      </c>
      <c r="K22" s="349">
        <v>3044000.0</v>
      </c>
      <c r="L22" s="349">
        <v>198.0</v>
      </c>
      <c r="M22" s="347" t="s">
        <v>147</v>
      </c>
      <c r="N22" s="347" t="s">
        <v>167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303</v>
      </c>
      <c r="Y22" s="348"/>
      <c r="Z22" s="347" t="s">
        <v>58</v>
      </c>
      <c r="AA22" s="347" t="s">
        <v>321</v>
      </c>
      <c r="AB22" s="349">
        <v>3.810492521E9</v>
      </c>
      <c r="AC22" s="347" t="s">
        <v>323</v>
      </c>
      <c r="AD22" s="347" t="s">
        <v>324</v>
      </c>
      <c r="AE22" s="347" t="s">
        <v>325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320</v>
      </c>
      <c r="G23" s="347" t="s">
        <v>302</v>
      </c>
      <c r="H23" s="350">
        <v>45573.0</v>
      </c>
      <c r="I23" s="347" t="s">
        <v>297</v>
      </c>
      <c r="J23" s="350">
        <v>45573.0</v>
      </c>
      <c r="K23" s="349">
        <v>3044000.0</v>
      </c>
      <c r="L23" s="349">
        <v>198.0</v>
      </c>
      <c r="M23" s="347" t="s">
        <v>147</v>
      </c>
      <c r="N23" s="347" t="s">
        <v>90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298</v>
      </c>
      <c r="Y23" s="349">
        <v>3.13240016031E11</v>
      </c>
      <c r="Z23" s="347" t="s">
        <v>58</v>
      </c>
      <c r="AA23" s="347" t="s">
        <v>321</v>
      </c>
      <c r="AB23" s="349">
        <v>3.810499557E9</v>
      </c>
      <c r="AC23" s="347" t="s">
        <v>58</v>
      </c>
      <c r="AD23" s="347" t="s">
        <v>299</v>
      </c>
      <c r="AE23" s="347" t="s">
        <v>326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320</v>
      </c>
      <c r="G24" s="347" t="s">
        <v>302</v>
      </c>
      <c r="H24" s="350">
        <v>45747.0</v>
      </c>
      <c r="I24" s="347" t="s">
        <v>297</v>
      </c>
      <c r="J24" s="350">
        <v>45747.0</v>
      </c>
      <c r="K24" s="349">
        <v>3044000.0</v>
      </c>
      <c r="L24" s="349">
        <v>198.0</v>
      </c>
      <c r="M24" s="347" t="s">
        <v>147</v>
      </c>
      <c r="N24" s="347" t="s">
        <v>128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303</v>
      </c>
      <c r="Y24" s="348"/>
      <c r="Z24" s="347" t="s">
        <v>58</v>
      </c>
      <c r="AA24" s="347" t="s">
        <v>321</v>
      </c>
      <c r="AB24" s="349">
        <v>3.810499086E9</v>
      </c>
      <c r="AC24" s="347" t="s">
        <v>58</v>
      </c>
      <c r="AD24" s="347" t="s">
        <v>299</v>
      </c>
      <c r="AE24" s="347" t="s">
        <v>327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2</v>
      </c>
      <c r="B3" s="352" t="s">
        <v>328</v>
      </c>
      <c r="C3" s="352" t="s">
        <v>329</v>
      </c>
      <c r="D3" s="352" t="s">
        <v>330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331</v>
      </c>
      <c r="D7" s="352">
        <f>(TODAY()-B7)</f>
        <v>786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331</v>
      </c>
      <c r="D9" s="352">
        <f t="shared" ref="D9:D10" si="2">(TODAY()-B9)</f>
        <v>793</v>
      </c>
      <c r="E9" s="352"/>
    </row>
    <row r="10">
      <c r="A10" s="352">
        <v>2722.0</v>
      </c>
      <c r="B10" s="353">
        <v>45534.0</v>
      </c>
      <c r="C10" s="355" t="s">
        <v>331</v>
      </c>
      <c r="D10" s="352">
        <f t="shared" si="2"/>
        <v>726</v>
      </c>
      <c r="E10" s="352"/>
    </row>
    <row r="11">
      <c r="A11" s="352" t="s">
        <v>2</v>
      </c>
      <c r="B11" s="352" t="s">
        <v>332</v>
      </c>
      <c r="C11" s="352" t="s">
        <v>333</v>
      </c>
      <c r="D11" s="355" t="s">
        <v>334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331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331</v>
      </c>
      <c r="D16" s="359">
        <v>12.0</v>
      </c>
      <c r="E16" s="359" t="s">
        <v>77</v>
      </c>
    </row>
    <row r="17">
      <c r="A17" s="359">
        <v>2740.0</v>
      </c>
      <c r="B17" s="360">
        <v>45456.0</v>
      </c>
      <c r="C17" s="359" t="s">
        <v>331</v>
      </c>
      <c r="D17" s="359">
        <v>146.0</v>
      </c>
      <c r="E17" s="359" t="s">
        <v>146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335</v>
      </c>
    </row>
    <row r="3">
      <c r="A3" s="362">
        <v>2702.0</v>
      </c>
      <c r="B3" s="362" t="s">
        <v>336</v>
      </c>
      <c r="G3" s="362">
        <v>2734.0</v>
      </c>
    </row>
    <row r="4">
      <c r="A4" s="362">
        <v>2727.0</v>
      </c>
      <c r="B4" s="362" t="s">
        <v>337</v>
      </c>
      <c r="G4" s="362">
        <v>2737.0</v>
      </c>
    </row>
    <row r="5">
      <c r="A5" s="362">
        <v>2737.0</v>
      </c>
      <c r="B5" s="362" t="s">
        <v>338</v>
      </c>
      <c r="G5" s="362">
        <v>2730.0</v>
      </c>
    </row>
    <row r="6">
      <c r="A6" s="362">
        <v>2742.0</v>
      </c>
      <c r="B6" s="362" t="s">
        <v>339</v>
      </c>
      <c r="G6" s="362">
        <v>2724.0</v>
      </c>
    </row>
    <row r="8">
      <c r="A8" s="362">
        <v>2732.0</v>
      </c>
      <c r="B8" s="361" t="s">
        <v>340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71">
        <f>'Cenários'!AW89</f>
        <v>2729</v>
      </c>
      <c r="C2" s="171" t="str">
        <f>'Cenários'!AX89</f>
        <v>OS</v>
      </c>
      <c r="D2" s="171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71" t="str">
        <f>'Cenários'!BE184</f>
        <v/>
      </c>
      <c r="J2" s="171" t="str">
        <f>'Cenários'!BF184</f>
        <v/>
      </c>
      <c r="K2" s="171" t="str">
        <f>'Cenários'!BG184</f>
        <v/>
      </c>
      <c r="L2" s="171" t="str">
        <f>'Cenários'!BH184</f>
        <v>HSI</v>
      </c>
      <c r="M2" s="171" t="str">
        <f>'Cenários'!BI184</f>
        <v/>
      </c>
      <c r="N2" s="171" t="str">
        <f>'Cenários'!BJ184</f>
        <v/>
      </c>
      <c r="O2" s="171" t="str">
        <f>'Cenários'!BK184</f>
        <v/>
      </c>
      <c r="P2" s="171" t="str">
        <f>'Cenários'!BL184</f>
        <v/>
      </c>
      <c r="Q2" s="171" t="str">
        <f>'Cenários'!BM184</f>
        <v/>
      </c>
      <c r="R2" s="171" t="str">
        <f>'Cenários'!BN184</f>
        <v/>
      </c>
      <c r="S2" s="171" t="str">
        <f>'Cenários'!BO184</f>
        <v/>
      </c>
      <c r="T2" s="171" t="str">
        <f>'Cenários'!BP184</f>
        <v/>
      </c>
      <c r="U2" s="171" t="str">
        <f>'Cenários'!BQ184</f>
        <v/>
      </c>
      <c r="V2" s="171" t="str">
        <f>'Cenários'!BR184</f>
        <v/>
      </c>
      <c r="W2" s="171" t="str">
        <f>'Cenários'!BS184</f>
        <v/>
      </c>
      <c r="X2" s="171" t="str">
        <f>'Cenários'!BT184</f>
        <v/>
      </c>
      <c r="Y2" s="171" t="str">
        <f>'Cenários'!BU184</f>
        <v/>
      </c>
      <c r="Z2" s="171" t="str">
        <f>'Cenários'!BV184</f>
        <v/>
      </c>
      <c r="AA2" s="171" t="str">
        <f>'Cenários'!BW184</f>
        <v/>
      </c>
      <c r="AB2" s="171" t="str">
        <f>'Cenários'!BX184</f>
        <v/>
      </c>
      <c r="AC2" s="171" t="str">
        <f>'Cenários'!BY184</f>
        <v/>
      </c>
      <c r="AD2" s="171" t="str">
        <f>'Cenários'!BZ184</f>
        <v/>
      </c>
      <c r="AE2" s="171" t="str">
        <f>'Cenários'!CA184</f>
        <v/>
      </c>
      <c r="AF2" s="171" t="str">
        <f>'Cenários'!CB184</f>
        <v/>
      </c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</row>
    <row r="3">
      <c r="A3" s="367" t="str">
        <f>'Cenários'!AV88</f>
        <v>PCE-PC2289</v>
      </c>
      <c r="B3" s="171">
        <f>'Cenários'!AW88</f>
        <v>2731</v>
      </c>
      <c r="C3" s="171" t="str">
        <f>'Cenários'!AX88</f>
        <v>OS</v>
      </c>
      <c r="D3" s="171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71" t="str">
        <f>'Cenários'!BE183</f>
        <v>#DIV/0!</v>
      </c>
      <c r="J3" s="171" t="str">
        <f>'Cenários'!BF183</f>
        <v>#DIV/0!</v>
      </c>
      <c r="K3" s="171" t="str">
        <f>'Cenários'!BG183</f>
        <v>#DIV/0!</v>
      </c>
      <c r="L3" s="171" t="str">
        <f>'Cenários'!BH183</f>
        <v>#DIV/0!</v>
      </c>
      <c r="M3" s="171" t="str">
        <f>'Cenários'!BI183</f>
        <v>#DIV/0!</v>
      </c>
      <c r="N3" s="171" t="str">
        <f>'Cenários'!BJ183</f>
        <v>#DIV/0!</v>
      </c>
      <c r="O3" s="171" t="str">
        <f>'Cenários'!BK183</f>
        <v>#DIV/0!</v>
      </c>
      <c r="P3" s="171" t="str">
        <f>'Cenários'!BL183</f>
        <v>#DIV/0!</v>
      </c>
      <c r="Q3" s="171" t="str">
        <f>'Cenários'!BM183</f>
        <v>#DIV/0!</v>
      </c>
      <c r="R3" s="171" t="str">
        <f>'Cenários'!BN183</f>
        <v>#DIV/0!</v>
      </c>
      <c r="S3" s="171" t="str">
        <f>'Cenários'!BO183</f>
        <v>#DIV/0!</v>
      </c>
      <c r="T3" s="171" t="str">
        <f>'Cenários'!BP183</f>
        <v>#DIV/0!</v>
      </c>
      <c r="U3" s="171" t="str">
        <f>'Cenários'!BQ183</f>
        <v>#DIV/0!</v>
      </c>
      <c r="V3" s="171" t="str">
        <f>'Cenários'!BR183</f>
        <v>#DIV/0!</v>
      </c>
      <c r="W3" s="171" t="str">
        <f>'Cenários'!BS183</f>
        <v>#DIV/0!</v>
      </c>
      <c r="X3" s="171" t="str">
        <f>'Cenários'!BT183</f>
        <v>#DIV/0!</v>
      </c>
      <c r="Y3" s="171" t="str">
        <f>'Cenários'!BU183</f>
        <v>#DIV/0!</v>
      </c>
      <c r="Z3" s="171" t="str">
        <f>'Cenários'!BV183</f>
        <v>#DIV/0!</v>
      </c>
      <c r="AA3" s="171" t="str">
        <f>'Cenários'!BW183</f>
        <v>#DIV/0!</v>
      </c>
      <c r="AB3" s="171" t="str">
        <f>'Cenários'!BX183</f>
        <v>#DIV/0!</v>
      </c>
      <c r="AC3" s="171" t="str">
        <f>'Cenários'!BY183</f>
        <v>#DIV/0!</v>
      </c>
      <c r="AD3" s="171" t="str">
        <f>'Cenários'!BZ183</f>
        <v>#DIV/0!</v>
      </c>
      <c r="AE3" s="171" t="str">
        <f>'Cenários'!CA183</f>
        <v>#DIV/0!</v>
      </c>
      <c r="AF3" s="171" t="str">
        <f>'Cenários'!CB183</f>
        <v>#DIV/0!</v>
      </c>
      <c r="AU3" s="45"/>
      <c r="AV3" s="45"/>
      <c r="AW3" s="45"/>
      <c r="AX3" s="45"/>
      <c r="AY3" s="45"/>
      <c r="AZ3" s="45"/>
      <c r="BA3" s="45"/>
      <c r="BB3" s="45"/>
      <c r="BC3" s="45"/>
      <c r="BD3" s="45"/>
      <c r="BE3" s="45"/>
      <c r="BF3" s="45"/>
      <c r="BG3" s="45"/>
      <c r="BH3" s="45"/>
      <c r="BI3" s="45"/>
      <c r="BJ3" s="45"/>
      <c r="BK3" s="45"/>
      <c r="BL3" s="45"/>
      <c r="BM3" s="45"/>
      <c r="BN3" s="45"/>
      <c r="BO3" s="45"/>
      <c r="BP3" s="45"/>
      <c r="BQ3" s="45"/>
      <c r="BR3" s="45"/>
      <c r="BS3" s="45"/>
      <c r="BT3" s="45"/>
      <c r="BU3" s="45"/>
      <c r="BV3" s="45"/>
      <c r="BW3" s="45"/>
      <c r="BX3" s="45"/>
      <c r="BY3" s="45"/>
      <c r="BZ3" s="45"/>
      <c r="CA3" s="45"/>
      <c r="CB3" s="45"/>
      <c r="CC3" s="45"/>
    </row>
    <row r="4" hidden="1">
      <c r="A4" s="367" t="str">
        <f>'Cenários'!AV53</f>
        <v>PC-E17371</v>
      </c>
      <c r="B4" s="171">
        <f>'Cenários'!AW53</f>
        <v>2702</v>
      </c>
      <c r="C4" s="171" t="str">
        <f>'Cenários'!AX53</f>
        <v>OS</v>
      </c>
      <c r="D4" s="171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71" t="str">
        <f>'Cenários'!BE148</f>
        <v>#DIV/0!</v>
      </c>
      <c r="J4" s="171" t="str">
        <f>'Cenários'!BF148</f>
        <v>#DIV/0!</v>
      </c>
      <c r="K4" s="171" t="str">
        <f>'Cenários'!BG148</f>
        <v>#DIV/0!</v>
      </c>
      <c r="L4" s="171" t="str">
        <f>'Cenários'!BH148</f>
        <v>#DIV/0!</v>
      </c>
      <c r="M4" s="171" t="str">
        <f>'Cenários'!BI148</f>
        <v>#DIV/0!</v>
      </c>
      <c r="N4" s="171" t="str">
        <f>'Cenários'!BJ148</f>
        <v>#DIV/0!</v>
      </c>
      <c r="O4" s="171" t="str">
        <f>'Cenários'!BK148</f>
        <v>#DIV/0!</v>
      </c>
      <c r="P4" s="171" t="str">
        <f>'Cenários'!BL148</f>
        <v>#DIV/0!</v>
      </c>
      <c r="Q4" s="171" t="str">
        <f>'Cenários'!BM148</f>
        <v>#DIV/0!</v>
      </c>
      <c r="R4" s="171" t="str">
        <f>'Cenários'!BN148</f>
        <v>#DIV/0!</v>
      </c>
      <c r="S4" s="171" t="str">
        <f>'Cenários'!BO148</f>
        <v>#DIV/0!</v>
      </c>
      <c r="T4" s="171" t="str">
        <f>'Cenários'!BP148</f>
        <v>#DIV/0!</v>
      </c>
      <c r="U4" s="171" t="str">
        <f>'Cenários'!BQ148</f>
        <v>#DIV/0!</v>
      </c>
      <c r="V4" s="171" t="str">
        <f>'Cenários'!BR148</f>
        <v>#DIV/0!</v>
      </c>
      <c r="W4" s="171" t="str">
        <f>'Cenários'!BS148</f>
        <v>#DIV/0!</v>
      </c>
      <c r="X4" s="171" t="str">
        <f>'Cenários'!BT148</f>
        <v>#DIV/0!</v>
      </c>
      <c r="Y4" s="171" t="str">
        <f>'Cenários'!BU148</f>
        <v>#DIV/0!</v>
      </c>
      <c r="Z4" s="171" t="str">
        <f>'Cenários'!BV148</f>
        <v>#DIV/0!</v>
      </c>
      <c r="AA4" s="171" t="str">
        <f>'Cenários'!BW148</f>
        <v>#DIV/0!</v>
      </c>
      <c r="AB4" s="171" t="str">
        <f>'Cenários'!BX148</f>
        <v>#DIV/0!</v>
      </c>
      <c r="AC4" s="171" t="str">
        <f>'Cenários'!BY148</f>
        <v>#DIV/0!</v>
      </c>
      <c r="AD4" s="171" t="str">
        <f>'Cenários'!BZ148</f>
        <v>#DIV/0!</v>
      </c>
      <c r="AE4" s="171" t="str">
        <f>'Cenários'!CA148</f>
        <v>#DIV/0!</v>
      </c>
      <c r="AF4" s="171" t="str">
        <f>'Cenários'!CB148</f>
        <v>#DIV/0!</v>
      </c>
      <c r="AU4" s="45"/>
      <c r="AV4" s="45"/>
      <c r="AW4" s="45"/>
      <c r="AX4" s="45"/>
      <c r="AY4" s="45"/>
      <c r="AZ4" s="45"/>
      <c r="BA4" s="45"/>
      <c r="BB4" s="45"/>
      <c r="BC4" s="45"/>
      <c r="BD4" s="45"/>
      <c r="BE4" s="45"/>
      <c r="BF4" s="45"/>
      <c r="BG4" s="45"/>
      <c r="BH4" s="45"/>
      <c r="BI4" s="45"/>
      <c r="BJ4" s="45"/>
      <c r="BK4" s="45"/>
      <c r="BL4" s="45"/>
      <c r="BM4" s="45"/>
      <c r="BN4" s="45"/>
      <c r="BO4" s="45"/>
      <c r="BP4" s="45"/>
      <c r="BQ4" s="45"/>
      <c r="BR4" s="45"/>
      <c r="BS4" s="45"/>
      <c r="BT4" s="45"/>
      <c r="BU4" s="45"/>
      <c r="BV4" s="45"/>
      <c r="BW4" s="45"/>
      <c r="BX4" s="45"/>
      <c r="BY4" s="45"/>
      <c r="BZ4" s="45"/>
      <c r="CA4" s="45"/>
      <c r="CB4" s="45"/>
      <c r="CC4" s="45"/>
    </row>
    <row r="5">
      <c r="A5" s="367" t="str">
        <f>'Cenários'!AV86</f>
        <v>PCE-PC2257</v>
      </c>
      <c r="B5" s="171">
        <f>'Cenários'!AW86</f>
        <v>2709</v>
      </c>
      <c r="C5" s="171" t="str">
        <f>'Cenários'!AX86</f>
        <v>APL</v>
      </c>
      <c r="D5" s="171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71" t="str">
        <f>'Cenários'!BE181</f>
        <v/>
      </c>
      <c r="J5" s="171" t="str">
        <f>'Cenários'!BF181</f>
        <v/>
      </c>
      <c r="K5" s="171" t="str">
        <f>'Cenários'!BG181</f>
        <v/>
      </c>
      <c r="L5" s="171" t="str">
        <f>'Cenários'!BH181</f>
        <v/>
      </c>
      <c r="M5" s="171" t="str">
        <f>'Cenários'!BI181</f>
        <v/>
      </c>
      <c r="N5" s="171" t="str">
        <f>'Cenários'!BJ181</f>
        <v/>
      </c>
      <c r="O5" s="171" t="str">
        <f>'Cenários'!BK181</f>
        <v/>
      </c>
      <c r="P5" s="171" t="str">
        <f>'Cenários'!BL181</f>
        <v/>
      </c>
      <c r="Q5" s="171" t="str">
        <f>'Cenários'!BM181</f>
        <v/>
      </c>
      <c r="R5" s="171" t="str">
        <f>'Cenários'!BN181</f>
        <v/>
      </c>
      <c r="S5" s="171" t="str">
        <f>'Cenários'!BO181</f>
        <v/>
      </c>
      <c r="T5" s="171" t="str">
        <f>'Cenários'!BP181</f>
        <v/>
      </c>
      <c r="U5" s="171" t="str">
        <f>'Cenários'!BQ181</f>
        <v/>
      </c>
      <c r="V5" s="171" t="str">
        <f>'Cenários'!BR181</f>
        <v/>
      </c>
      <c r="W5" s="171" t="str">
        <f>'Cenários'!BS181</f>
        <v/>
      </c>
      <c r="X5" s="171" t="str">
        <f>'Cenários'!BT181</f>
        <v/>
      </c>
      <c r="Y5" s="171" t="str">
        <f>'Cenários'!BU181</f>
        <v/>
      </c>
      <c r="Z5" s="171" t="str">
        <f>'Cenários'!BV181</f>
        <v/>
      </c>
      <c r="AA5" s="171" t="str">
        <f>'Cenários'!BW181</f>
        <v/>
      </c>
      <c r="AB5" s="171" t="str">
        <f>'Cenários'!BX181</f>
        <v/>
      </c>
      <c r="AC5" s="171" t="str">
        <f>'Cenários'!BY181</f>
        <v/>
      </c>
      <c r="AD5" s="171" t="str">
        <f>'Cenários'!BZ181</f>
        <v/>
      </c>
      <c r="AE5" s="171" t="str">
        <f>'Cenários'!CA181</f>
        <v/>
      </c>
      <c r="AF5" s="171" t="str">
        <f>'Cenários'!CB181</f>
        <v/>
      </c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5"/>
      <c r="BL5" s="45"/>
      <c r="BM5" s="45"/>
      <c r="BN5" s="45"/>
      <c r="BO5" s="45"/>
      <c r="BP5" s="45"/>
      <c r="BQ5" s="45"/>
      <c r="BR5" s="45"/>
      <c r="BS5" s="45"/>
      <c r="BT5" s="45"/>
      <c r="BU5" s="45"/>
      <c r="BV5" s="45"/>
      <c r="BW5" s="45"/>
      <c r="BX5" s="45"/>
      <c r="BY5" s="45"/>
      <c r="BZ5" s="45"/>
      <c r="CA5" s="45"/>
      <c r="CB5" s="45"/>
      <c r="CC5" s="45"/>
    </row>
    <row r="6" hidden="1">
      <c r="A6" s="367" t="str">
        <f>'Cenários'!AV57</f>
        <v>PCE-PC0743</v>
      </c>
      <c r="B6" s="171">
        <f>'Cenários'!AW57</f>
        <v>2742</v>
      </c>
      <c r="C6" s="171" t="str">
        <f>'Cenários'!AX57</f>
        <v>APL</v>
      </c>
      <c r="D6" s="171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71" t="str">
        <f>'Cenários'!BE152</f>
        <v/>
      </c>
      <c r="J6" s="171" t="str">
        <f>'Cenários'!BF152</f>
        <v/>
      </c>
      <c r="K6" s="171" t="str">
        <f>'Cenários'!BG152</f>
        <v/>
      </c>
      <c r="L6" s="171" t="str">
        <f>'Cenários'!BH152</f>
        <v/>
      </c>
      <c r="M6" s="171" t="str">
        <f>'Cenários'!BI152</f>
        <v/>
      </c>
      <c r="N6" s="171" t="str">
        <f>'Cenários'!BJ152</f>
        <v/>
      </c>
      <c r="O6" s="171" t="str">
        <f>'Cenários'!BK152</f>
        <v/>
      </c>
      <c r="P6" s="171" t="str">
        <f>'Cenários'!BL152</f>
        <v/>
      </c>
      <c r="Q6" s="171" t="str">
        <f>'Cenários'!BM152</f>
        <v/>
      </c>
      <c r="R6" s="171" t="str">
        <f>'Cenários'!BN152</f>
        <v/>
      </c>
      <c r="S6" s="171" t="str">
        <f>'Cenários'!BO152</f>
        <v/>
      </c>
      <c r="T6" s="171" t="str">
        <f>'Cenários'!BP152</f>
        <v/>
      </c>
      <c r="U6" s="171" t="str">
        <f>'Cenários'!BQ152</f>
        <v/>
      </c>
      <c r="V6" s="171" t="str">
        <f>'Cenários'!BR152</f>
        <v/>
      </c>
      <c r="W6" s="171" t="str">
        <f>'Cenários'!BS152</f>
        <v/>
      </c>
      <c r="X6" s="171" t="str">
        <f>'Cenários'!BT152</f>
        <v/>
      </c>
      <c r="Y6" s="171" t="str">
        <f>'Cenários'!BU152</f>
        <v/>
      </c>
      <c r="Z6" s="171" t="str">
        <f>'Cenários'!BV152</f>
        <v/>
      </c>
      <c r="AA6" s="171" t="str">
        <f>'Cenários'!BW152</f>
        <v/>
      </c>
      <c r="AB6" s="171" t="str">
        <f>'Cenários'!BX152</f>
        <v/>
      </c>
      <c r="AC6" s="171" t="str">
        <f>'Cenários'!BY152</f>
        <v/>
      </c>
      <c r="AD6" s="171" t="str">
        <f>'Cenários'!BZ152</f>
        <v/>
      </c>
      <c r="AE6" s="171" t="str">
        <f>'Cenários'!CA152</f>
        <v/>
      </c>
      <c r="AF6" s="171" t="str">
        <f>'Cenários'!CB152</f>
        <v/>
      </c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</row>
    <row r="7">
      <c r="A7" s="367" t="str">
        <f>'Cenários'!AV82</f>
        <v>PCE-PC2115</v>
      </c>
      <c r="B7" s="171">
        <f>'Cenários'!AW82</f>
        <v>2741</v>
      </c>
      <c r="C7" s="171" t="str">
        <f>'Cenários'!AX82</f>
        <v>APL</v>
      </c>
      <c r="D7" s="171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71" t="str">
        <f>'Cenários'!BE177</f>
        <v/>
      </c>
      <c r="J7" s="171" t="str">
        <f>'Cenários'!BF177</f>
        <v/>
      </c>
      <c r="K7" s="171" t="str">
        <f>'Cenários'!BG177</f>
        <v/>
      </c>
      <c r="L7" s="171" t="str">
        <f>'Cenários'!BH177</f>
        <v/>
      </c>
      <c r="M7" s="171" t="str">
        <f>'Cenários'!BI177</f>
        <v/>
      </c>
      <c r="N7" s="171" t="str">
        <f>'Cenários'!BJ177</f>
        <v/>
      </c>
      <c r="O7" s="171" t="str">
        <f>'Cenários'!BK177</f>
        <v/>
      </c>
      <c r="P7" s="171" t="str">
        <f>'Cenários'!BL177</f>
        <v/>
      </c>
      <c r="Q7" s="171" t="str">
        <f>'Cenários'!BM177</f>
        <v/>
      </c>
      <c r="R7" s="171" t="str">
        <f>'Cenários'!BN177</f>
        <v/>
      </c>
      <c r="S7" s="171" t="str">
        <f>'Cenários'!BO177</f>
        <v/>
      </c>
      <c r="T7" s="171" t="str">
        <f>'Cenários'!BP177</f>
        <v/>
      </c>
      <c r="U7" s="171" t="str">
        <f>'Cenários'!BQ177</f>
        <v/>
      </c>
      <c r="V7" s="171" t="str">
        <f>'Cenários'!BR177</f>
        <v/>
      </c>
      <c r="W7" s="171" t="str">
        <f>'Cenários'!BS177</f>
        <v/>
      </c>
      <c r="X7" s="171" t="str">
        <f>'Cenários'!BT177</f>
        <v/>
      </c>
      <c r="Y7" s="171" t="str">
        <f>'Cenários'!BU177</f>
        <v/>
      </c>
      <c r="Z7" s="171" t="str">
        <f>'Cenários'!BV177</f>
        <v/>
      </c>
      <c r="AA7" s="171" t="str">
        <f>'Cenários'!BW177</f>
        <v/>
      </c>
      <c r="AB7" s="171" t="str">
        <f>'Cenários'!BX177</f>
        <v/>
      </c>
      <c r="AC7" s="171" t="str">
        <f>'Cenários'!BY177</f>
        <v/>
      </c>
      <c r="AD7" s="171" t="str">
        <f>'Cenários'!BZ177</f>
        <v/>
      </c>
      <c r="AE7" s="171" t="str">
        <f>'Cenários'!CA177</f>
        <v/>
      </c>
      <c r="AF7" s="171" t="str">
        <f>'Cenários'!CB177</f>
        <v/>
      </c>
      <c r="AU7" s="45"/>
      <c r="AV7" s="45"/>
      <c r="AW7" s="45"/>
      <c r="AX7" s="45"/>
      <c r="AY7" s="45"/>
      <c r="AZ7" s="45"/>
      <c r="BA7" s="45"/>
      <c r="BB7" s="45"/>
      <c r="BC7" s="45"/>
      <c r="BD7" s="45"/>
      <c r="BE7" s="45"/>
      <c r="BF7" s="45"/>
      <c r="BG7" s="45"/>
      <c r="BH7" s="45"/>
      <c r="BI7" s="45"/>
      <c r="BJ7" s="45"/>
      <c r="BK7" s="45"/>
      <c r="BL7" s="45"/>
      <c r="BM7" s="45"/>
      <c r="BN7" s="45"/>
      <c r="BO7" s="45"/>
      <c r="BP7" s="45"/>
      <c r="BQ7" s="45"/>
      <c r="BR7" s="45"/>
      <c r="BS7" s="45"/>
      <c r="BT7" s="45"/>
      <c r="BU7" s="45"/>
      <c r="BV7" s="45"/>
      <c r="BW7" s="45"/>
      <c r="BX7" s="45"/>
      <c r="BY7" s="45"/>
      <c r="BZ7" s="45"/>
      <c r="CA7" s="45"/>
      <c r="CB7" s="45"/>
      <c r="CC7" s="45"/>
    </row>
    <row r="8" hidden="1">
      <c r="A8" s="367" t="str">
        <f>'Cenários'!AV59</f>
        <v>PCE-PC0776</v>
      </c>
      <c r="B8" s="171">
        <f>'Cenários'!AW59</f>
        <v>2740</v>
      </c>
      <c r="C8" s="171" t="str">
        <f>'Cenários'!AX59</f>
        <v>APL</v>
      </c>
      <c r="D8" s="171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71" t="str">
        <f>'Cenários'!BE154</f>
        <v/>
      </c>
      <c r="J8" s="171" t="str">
        <f>'Cenários'!BF154</f>
        <v/>
      </c>
      <c r="K8" s="171" t="str">
        <f>'Cenários'!BG154</f>
        <v/>
      </c>
      <c r="L8" s="171" t="str">
        <f>'Cenários'!BH154</f>
        <v/>
      </c>
      <c r="M8" s="171" t="str">
        <f>'Cenários'!BI154</f>
        <v/>
      </c>
      <c r="N8" s="171" t="str">
        <f>'Cenários'!BJ154</f>
        <v/>
      </c>
      <c r="O8" s="171" t="str">
        <f>'Cenários'!BK154</f>
        <v/>
      </c>
      <c r="P8" s="171" t="str">
        <f>'Cenários'!BL154</f>
        <v/>
      </c>
      <c r="Q8" s="171" t="str">
        <f>'Cenários'!BM154</f>
        <v/>
      </c>
      <c r="R8" s="171" t="str">
        <f>'Cenários'!BN154</f>
        <v/>
      </c>
      <c r="S8" s="171" t="str">
        <f>'Cenários'!BO154</f>
        <v/>
      </c>
      <c r="T8" s="171" t="str">
        <f>'Cenários'!BP154</f>
        <v/>
      </c>
      <c r="U8" s="171" t="str">
        <f>'Cenários'!BQ154</f>
        <v/>
      </c>
      <c r="V8" s="171" t="str">
        <f>'Cenários'!BR154</f>
        <v/>
      </c>
      <c r="W8" s="171" t="str">
        <f>'Cenários'!BS154</f>
        <v/>
      </c>
      <c r="X8" s="171" t="str">
        <f>'Cenários'!BT154</f>
        <v/>
      </c>
      <c r="Y8" s="171" t="str">
        <f>'Cenários'!BU154</f>
        <v/>
      </c>
      <c r="Z8" s="171" t="str">
        <f>'Cenários'!BV154</f>
        <v/>
      </c>
      <c r="AA8" s="171" t="str">
        <f>'Cenários'!BW154</f>
        <v/>
      </c>
      <c r="AB8" s="171" t="str">
        <f>'Cenários'!BX154</f>
        <v/>
      </c>
      <c r="AC8" s="171" t="str">
        <f>'Cenários'!BY154</f>
        <v/>
      </c>
      <c r="AD8" s="171" t="str">
        <f>'Cenários'!BZ154</f>
        <v/>
      </c>
      <c r="AE8" s="171" t="str">
        <f>'Cenários'!CA154</f>
        <v/>
      </c>
      <c r="AF8" s="171" t="str">
        <f>'Cenários'!CB154</f>
        <v/>
      </c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45"/>
    </row>
    <row r="9" hidden="1">
      <c r="A9" s="367" t="str">
        <f>'Cenários'!AV85</f>
        <v>PCE-PC2232</v>
      </c>
      <c r="B9" s="171">
        <f>'Cenários'!AW85</f>
        <v>2743</v>
      </c>
      <c r="C9" s="171" t="str">
        <f>'Cenários'!AX85</f>
        <v>APL</v>
      </c>
      <c r="D9" s="171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71" t="str">
        <f>'Cenários'!BE180</f>
        <v/>
      </c>
      <c r="J9" s="171" t="str">
        <f>'Cenários'!BF180</f>
        <v/>
      </c>
      <c r="K9" s="171" t="str">
        <f>'Cenários'!BG180</f>
        <v/>
      </c>
      <c r="L9" s="171" t="str">
        <f>'Cenários'!BH180</f>
        <v/>
      </c>
      <c r="M9" s="171" t="str">
        <f>'Cenários'!BI180</f>
        <v/>
      </c>
      <c r="N9" s="171" t="str">
        <f>'Cenários'!BJ180</f>
        <v/>
      </c>
      <c r="O9" s="171" t="str">
        <f>'Cenários'!BK180</f>
        <v/>
      </c>
      <c r="P9" s="171" t="str">
        <f>'Cenários'!BL180</f>
        <v/>
      </c>
      <c r="Q9" s="171" t="str">
        <f>'Cenários'!BM180</f>
        <v/>
      </c>
      <c r="R9" s="171" t="str">
        <f>'Cenários'!BN180</f>
        <v/>
      </c>
      <c r="S9" s="171" t="str">
        <f>'Cenários'!BO180</f>
        <v/>
      </c>
      <c r="T9" s="171" t="str">
        <f>'Cenários'!BP180</f>
        <v/>
      </c>
      <c r="U9" s="171" t="str">
        <f>'Cenários'!BQ180</f>
        <v/>
      </c>
      <c r="V9" s="171" t="str">
        <f>'Cenários'!BR180</f>
        <v/>
      </c>
      <c r="W9" s="171" t="str">
        <f>'Cenários'!BS180</f>
        <v/>
      </c>
      <c r="X9" s="171" t="str">
        <f>'Cenários'!BT180</f>
        <v/>
      </c>
      <c r="Y9" s="171" t="str">
        <f>'Cenários'!BU180</f>
        <v/>
      </c>
      <c r="Z9" s="171" t="str">
        <f>'Cenários'!BV180</f>
        <v/>
      </c>
      <c r="AA9" s="171" t="str">
        <f>'Cenários'!BW180</f>
        <v/>
      </c>
      <c r="AB9" s="171" t="str">
        <f>'Cenários'!BX180</f>
        <v/>
      </c>
      <c r="AC9" s="171" t="str">
        <f>'Cenários'!BY180</f>
        <v/>
      </c>
      <c r="AD9" s="171" t="str">
        <f>'Cenários'!BZ180</f>
        <v/>
      </c>
      <c r="AE9" s="171" t="str">
        <f>'Cenários'!CA180</f>
        <v/>
      </c>
      <c r="AF9" s="171" t="str">
        <f>'Cenários'!CB180</f>
        <v/>
      </c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5"/>
      <c r="BJ9" s="45"/>
      <c r="BK9" s="45"/>
      <c r="BL9" s="45"/>
      <c r="BM9" s="45"/>
      <c r="BN9" s="45"/>
      <c r="BO9" s="45"/>
      <c r="BP9" s="45"/>
      <c r="BQ9" s="45"/>
      <c r="BR9" s="45"/>
      <c r="BS9" s="45"/>
      <c r="BT9" s="45"/>
      <c r="BU9" s="45"/>
      <c r="BV9" s="45"/>
      <c r="BW9" s="45"/>
      <c r="BX9" s="45"/>
      <c r="BY9" s="45"/>
      <c r="BZ9" s="45"/>
      <c r="CA9" s="45"/>
      <c r="CB9" s="45"/>
      <c r="CC9" s="45"/>
    </row>
    <row r="10">
      <c r="A10" s="367" t="str">
        <f>'Cenários'!AV64</f>
        <v>PCE-PC1211</v>
      </c>
      <c r="B10" s="171">
        <f>'Cenários'!AW64</f>
        <v>2738</v>
      </c>
      <c r="C10" s="171" t="str">
        <f>'Cenários'!AX64</f>
        <v>APL</v>
      </c>
      <c r="D10" s="171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71" t="str">
        <f>'Cenários'!BE159</f>
        <v/>
      </c>
      <c r="J10" s="171" t="str">
        <f>'Cenários'!BF159</f>
        <v/>
      </c>
      <c r="K10" s="171" t="str">
        <f>'Cenários'!BG159</f>
        <v/>
      </c>
      <c r="L10" s="171" t="str">
        <f>'Cenários'!BH159</f>
        <v/>
      </c>
      <c r="M10" s="171" t="str">
        <f>'Cenários'!BI159</f>
        <v/>
      </c>
      <c r="N10" s="171" t="str">
        <f>'Cenários'!BJ159</f>
        <v/>
      </c>
      <c r="O10" s="171" t="str">
        <f>'Cenários'!BK159</f>
        <v/>
      </c>
      <c r="P10" s="171" t="str">
        <f>'Cenários'!BL159</f>
        <v/>
      </c>
      <c r="Q10" s="171" t="str">
        <f>'Cenários'!BM159</f>
        <v/>
      </c>
      <c r="R10" s="171" t="str">
        <f>'Cenários'!BN159</f>
        <v/>
      </c>
      <c r="S10" s="171" t="str">
        <f>'Cenários'!BO159</f>
        <v/>
      </c>
      <c r="T10" s="171" t="str">
        <f>'Cenários'!BP159</f>
        <v/>
      </c>
      <c r="U10" s="171" t="str">
        <f>'Cenários'!BQ159</f>
        <v/>
      </c>
      <c r="V10" s="171" t="str">
        <f>'Cenários'!BR159</f>
        <v/>
      </c>
      <c r="W10" s="171" t="str">
        <f>'Cenários'!BS159</f>
        <v/>
      </c>
      <c r="X10" s="171" t="str">
        <f>'Cenários'!BT159</f>
        <v/>
      </c>
      <c r="Y10" s="171" t="str">
        <f>'Cenários'!BU159</f>
        <v/>
      </c>
      <c r="Z10" s="171" t="str">
        <f>'Cenários'!BV159</f>
        <v/>
      </c>
      <c r="AA10" s="171" t="str">
        <f>'Cenários'!BW159</f>
        <v/>
      </c>
      <c r="AB10" s="171" t="str">
        <f>'Cenários'!BX159</f>
        <v/>
      </c>
      <c r="AC10" s="171" t="str">
        <f>'Cenários'!BY159</f>
        <v/>
      </c>
      <c r="AD10" s="171" t="str">
        <f>'Cenários'!BZ159</f>
        <v/>
      </c>
      <c r="AE10" s="171" t="str">
        <f>'Cenários'!CA159</f>
        <v/>
      </c>
      <c r="AF10" s="171" t="str">
        <f>'Cenários'!CB159</f>
        <v/>
      </c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5"/>
      <c r="BJ10" s="45"/>
      <c r="BK10" s="45"/>
      <c r="BL10" s="45"/>
      <c r="BM10" s="45"/>
      <c r="BN10" s="45"/>
      <c r="BO10" s="45"/>
      <c r="BP10" s="45"/>
      <c r="BQ10" s="45"/>
      <c r="BR10" s="45"/>
      <c r="BS10" s="45"/>
      <c r="BT10" s="45"/>
      <c r="BU10" s="45"/>
      <c r="BV10" s="45"/>
      <c r="BW10" s="45"/>
      <c r="BX10" s="45"/>
      <c r="BY10" s="45"/>
      <c r="BZ10" s="45"/>
      <c r="CA10" s="45"/>
      <c r="CB10" s="45"/>
      <c r="CC10" s="45"/>
    </row>
    <row r="11" hidden="1">
      <c r="A11" s="367" t="str">
        <f>'Cenários'!AV73</f>
        <v>PCE-PC1835</v>
      </c>
      <c r="B11" s="171">
        <f>'Cenários'!AW73</f>
        <v>2731</v>
      </c>
      <c r="C11" s="171" t="str">
        <f>'Cenários'!AX73</f>
        <v>OS</v>
      </c>
      <c r="D11" s="171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71" t="str">
        <f>'Cenários'!BE168</f>
        <v>#DIV/0!</v>
      </c>
      <c r="J11" s="171" t="str">
        <f>'Cenários'!BF168</f>
        <v>#DIV/0!</v>
      </c>
      <c r="K11" s="171" t="str">
        <f>'Cenários'!BG168</f>
        <v>#DIV/0!</v>
      </c>
      <c r="L11" s="171" t="str">
        <f>'Cenários'!BH168</f>
        <v>#DIV/0!</v>
      </c>
      <c r="M11" s="171" t="str">
        <f>'Cenários'!BI168</f>
        <v>#DIV/0!</v>
      </c>
      <c r="N11" s="171" t="str">
        <f>'Cenários'!BJ168</f>
        <v>#DIV/0!</v>
      </c>
      <c r="O11" s="171" t="str">
        <f>'Cenários'!BK168</f>
        <v>#DIV/0!</v>
      </c>
      <c r="P11" s="171" t="str">
        <f>'Cenários'!BL168</f>
        <v>#DIV/0!</v>
      </c>
      <c r="Q11" s="171" t="str">
        <f>'Cenários'!BM168</f>
        <v>#DIV/0!</v>
      </c>
      <c r="R11" s="171" t="str">
        <f>'Cenários'!BN168</f>
        <v>#DIV/0!</v>
      </c>
      <c r="S11" s="171" t="str">
        <f>'Cenários'!BO168</f>
        <v>#DIV/0!</v>
      </c>
      <c r="T11" s="171" t="str">
        <f>'Cenários'!BP168</f>
        <v>#DIV/0!</v>
      </c>
      <c r="U11" s="171" t="str">
        <f>'Cenários'!BQ168</f>
        <v>#DIV/0!</v>
      </c>
      <c r="V11" s="171" t="str">
        <f>'Cenários'!BR168</f>
        <v>#DIV/0!</v>
      </c>
      <c r="W11" s="171" t="str">
        <f>'Cenários'!BS168</f>
        <v>#DIV/0!</v>
      </c>
      <c r="X11" s="171" t="str">
        <f>'Cenários'!BT168</f>
        <v>#DIV/0!</v>
      </c>
      <c r="Y11" s="171" t="str">
        <f>'Cenários'!BU168</f>
        <v>#DIV/0!</v>
      </c>
      <c r="Z11" s="171" t="str">
        <f>'Cenários'!BV168</f>
        <v>#DIV/0!</v>
      </c>
      <c r="AA11" s="171" t="str">
        <f>'Cenários'!BW168</f>
        <v>#DIV/0!</v>
      </c>
      <c r="AB11" s="171" t="str">
        <f>'Cenários'!BX168</f>
        <v>#DIV/0!</v>
      </c>
      <c r="AC11" s="171" t="str">
        <f>'Cenários'!BY168</f>
        <v>#DIV/0!</v>
      </c>
      <c r="AD11" s="171" t="str">
        <f>'Cenários'!BZ168</f>
        <v>#DIV/0!</v>
      </c>
      <c r="AE11" s="171" t="str">
        <f>'Cenários'!CA168</f>
        <v>#DIV/0!</v>
      </c>
      <c r="AF11" s="171" t="str">
        <f>'Cenários'!CB168</f>
        <v>#DIV/0!</v>
      </c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5"/>
      <c r="BJ11" s="45"/>
      <c r="BK11" s="45"/>
      <c r="BL11" s="45"/>
      <c r="BM11" s="45"/>
      <c r="BN11" s="45"/>
      <c r="BO11" s="45"/>
      <c r="BP11" s="45"/>
      <c r="BQ11" s="45"/>
      <c r="BR11" s="45"/>
      <c r="BS11" s="45"/>
      <c r="BT11" s="45"/>
      <c r="BU11" s="45"/>
      <c r="BV11" s="45"/>
      <c r="BW11" s="45"/>
      <c r="BX11" s="45"/>
      <c r="BY11" s="45"/>
      <c r="BZ11" s="45"/>
      <c r="CA11" s="45"/>
      <c r="CB11" s="45"/>
      <c r="CC11" s="45"/>
    </row>
    <row r="12">
      <c r="A12" s="367" t="str">
        <f>'Cenários'!AV61</f>
        <v>PCE-PC0797</v>
      </c>
      <c r="B12" s="171">
        <f>'Cenários'!AW61</f>
        <v>2733</v>
      </c>
      <c r="C12" s="171" t="str">
        <f>'Cenários'!AX61</f>
        <v>APL</v>
      </c>
      <c r="D12" s="171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71" t="str">
        <f>'Cenários'!BE156</f>
        <v/>
      </c>
      <c r="J12" s="171" t="str">
        <f>'Cenários'!BF156</f>
        <v/>
      </c>
      <c r="K12" s="171" t="str">
        <f>'Cenários'!BG156</f>
        <v/>
      </c>
      <c r="L12" s="171" t="str">
        <f>'Cenários'!BH156</f>
        <v/>
      </c>
      <c r="M12" s="171" t="str">
        <f>'Cenários'!BI156</f>
        <v/>
      </c>
      <c r="N12" s="171" t="str">
        <f>'Cenários'!BJ156</f>
        <v/>
      </c>
      <c r="O12" s="171" t="str">
        <f>'Cenários'!BK156</f>
        <v/>
      </c>
      <c r="P12" s="171" t="str">
        <f>'Cenários'!BL156</f>
        <v/>
      </c>
      <c r="Q12" s="171" t="str">
        <f>'Cenários'!BM156</f>
        <v/>
      </c>
      <c r="R12" s="171" t="str">
        <f>'Cenários'!BN156</f>
        <v/>
      </c>
      <c r="S12" s="171" t="str">
        <f>'Cenários'!BO156</f>
        <v/>
      </c>
      <c r="T12" s="171" t="str">
        <f>'Cenários'!BP156</f>
        <v/>
      </c>
      <c r="U12" s="171" t="str">
        <f>'Cenários'!BQ156</f>
        <v/>
      </c>
      <c r="V12" s="171" t="str">
        <f>'Cenários'!BR156</f>
        <v/>
      </c>
      <c r="W12" s="171" t="str">
        <f>'Cenários'!BS156</f>
        <v/>
      </c>
      <c r="X12" s="171" t="str">
        <f>'Cenários'!BT156</f>
        <v/>
      </c>
      <c r="Y12" s="171" t="str">
        <f>'Cenários'!BU156</f>
        <v/>
      </c>
      <c r="Z12" s="171" t="str">
        <f>'Cenários'!BV156</f>
        <v/>
      </c>
      <c r="AA12" s="171" t="str">
        <f>'Cenários'!BW156</f>
        <v>HSI</v>
      </c>
      <c r="AB12" s="171" t="str">
        <f>'Cenários'!BX156</f>
        <v/>
      </c>
      <c r="AC12" s="171" t="str">
        <f>'Cenários'!BY156</f>
        <v/>
      </c>
      <c r="AD12" s="171" t="str">
        <f>'Cenários'!BZ156</f>
        <v/>
      </c>
      <c r="AE12" s="171" t="str">
        <f>'Cenários'!CA156</f>
        <v/>
      </c>
      <c r="AF12" s="171" t="str">
        <f>'Cenários'!CB156</f>
        <v/>
      </c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45"/>
    </row>
    <row r="13">
      <c r="A13" s="367" t="str">
        <f>'Cenários'!AV63</f>
        <v>PCE-PC1002</v>
      </c>
      <c r="B13" s="171">
        <f>'Cenários'!AW63</f>
        <v>2727</v>
      </c>
      <c r="C13" s="171" t="str">
        <f>'Cenários'!AX63</f>
        <v>APL</v>
      </c>
      <c r="D13" s="171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71" t="str">
        <f>'Cenários'!BE158</f>
        <v/>
      </c>
      <c r="J13" s="171" t="str">
        <f>'Cenários'!BF158</f>
        <v/>
      </c>
      <c r="K13" s="171" t="str">
        <f>'Cenários'!BG158</f>
        <v/>
      </c>
      <c r="L13" s="171" t="str">
        <f>'Cenários'!BH158</f>
        <v/>
      </c>
      <c r="M13" s="171" t="str">
        <f>'Cenários'!BI158</f>
        <v/>
      </c>
      <c r="N13" s="171" t="str">
        <f>'Cenários'!BJ158</f>
        <v/>
      </c>
      <c r="O13" s="171" t="str">
        <f>'Cenários'!BK158</f>
        <v/>
      </c>
      <c r="P13" s="171" t="str">
        <f>'Cenários'!BL158</f>
        <v/>
      </c>
      <c r="Q13" s="171" t="str">
        <f>'Cenários'!BM158</f>
        <v/>
      </c>
      <c r="R13" s="171" t="str">
        <f>'Cenários'!BN158</f>
        <v/>
      </c>
      <c r="S13" s="171" t="str">
        <f>'Cenários'!BO158</f>
        <v/>
      </c>
      <c r="T13" s="171" t="str">
        <f>'Cenários'!BP158</f>
        <v/>
      </c>
      <c r="U13" s="171" t="str">
        <f>'Cenários'!BQ158</f>
        <v/>
      </c>
      <c r="V13" s="171" t="str">
        <f>'Cenários'!BR158</f>
        <v/>
      </c>
      <c r="W13" s="171" t="str">
        <f>'Cenários'!BS158</f>
        <v/>
      </c>
      <c r="X13" s="171" t="str">
        <f>'Cenários'!BT158</f>
        <v/>
      </c>
      <c r="Y13" s="171" t="str">
        <f>'Cenários'!BU158</f>
        <v/>
      </c>
      <c r="Z13" s="171" t="str">
        <f>'Cenários'!BV158</f>
        <v/>
      </c>
      <c r="AA13" s="171" t="str">
        <f>'Cenários'!BW158</f>
        <v/>
      </c>
      <c r="AB13" s="171" t="str">
        <f>'Cenários'!BX158</f>
        <v/>
      </c>
      <c r="AC13" s="171" t="str">
        <f>'Cenários'!BY158</f>
        <v/>
      </c>
      <c r="AD13" s="171" t="str">
        <f>'Cenários'!BZ158</f>
        <v/>
      </c>
      <c r="AE13" s="171" t="str">
        <f>'Cenários'!CA158</f>
        <v/>
      </c>
      <c r="AF13" s="171" t="str">
        <f>'Cenários'!CB158</f>
        <v/>
      </c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5"/>
      <c r="BJ13" s="45"/>
      <c r="BK13" s="45"/>
      <c r="BL13" s="45"/>
      <c r="BM13" s="45"/>
      <c r="BN13" s="45"/>
      <c r="BO13" s="45"/>
      <c r="BP13" s="45"/>
      <c r="BQ13" s="45"/>
      <c r="BR13" s="45"/>
      <c r="BS13" s="45"/>
      <c r="BT13" s="45"/>
      <c r="BU13" s="45"/>
      <c r="BV13" s="45"/>
      <c r="BW13" s="45"/>
      <c r="BX13" s="45"/>
      <c r="BY13" s="45"/>
      <c r="BZ13" s="45"/>
      <c r="CA13" s="45"/>
      <c r="CB13" s="45"/>
      <c r="CC13" s="45"/>
    </row>
    <row r="14">
      <c r="A14" s="367" t="str">
        <f>'Cenários'!AV81</f>
        <v>PCE-PC2081</v>
      </c>
      <c r="B14" s="171">
        <f>'Cenários'!AW81</f>
        <v>2724</v>
      </c>
      <c r="C14" s="171" t="str">
        <f>'Cenários'!AX81</f>
        <v>OS</v>
      </c>
      <c r="D14" s="171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71" t="str">
        <f>'Cenários'!BE176</f>
        <v>#DIV/0!</v>
      </c>
      <c r="J14" s="171" t="str">
        <f>'Cenários'!BF176</f>
        <v>#DIV/0!</v>
      </c>
      <c r="K14" s="171" t="str">
        <f>'Cenários'!BG176</f>
        <v>#DIV/0!</v>
      </c>
      <c r="L14" s="171" t="str">
        <f>'Cenários'!BH176</f>
        <v>#DIV/0!</v>
      </c>
      <c r="M14" s="171" t="str">
        <f>'Cenários'!BI176</f>
        <v>#DIV/0!</v>
      </c>
      <c r="N14" s="171" t="str">
        <f>'Cenários'!BJ176</f>
        <v>#DIV/0!</v>
      </c>
      <c r="O14" s="171" t="str">
        <f>'Cenários'!BK176</f>
        <v>#DIV/0!</v>
      </c>
      <c r="P14" s="171" t="str">
        <f>'Cenários'!BL176</f>
        <v>#DIV/0!</v>
      </c>
      <c r="Q14" s="171" t="str">
        <f>'Cenários'!BM176</f>
        <v>#DIV/0!</v>
      </c>
      <c r="R14" s="171" t="str">
        <f>'Cenários'!BN176</f>
        <v>#DIV/0!</v>
      </c>
      <c r="S14" s="171" t="str">
        <f>'Cenários'!BO176</f>
        <v>#DIV/0!</v>
      </c>
      <c r="T14" s="171" t="str">
        <f>'Cenários'!BP176</f>
        <v>#DIV/0!</v>
      </c>
      <c r="U14" s="171" t="str">
        <f>'Cenários'!BQ176</f>
        <v>#DIV/0!</v>
      </c>
      <c r="V14" s="171" t="str">
        <f>'Cenários'!BR176</f>
        <v>#DIV/0!</v>
      </c>
      <c r="W14" s="171" t="str">
        <f>'Cenários'!BS176</f>
        <v>#DIV/0!</v>
      </c>
      <c r="X14" s="171" t="str">
        <f>'Cenários'!BT176</f>
        <v>#DIV/0!</v>
      </c>
      <c r="Y14" s="171" t="str">
        <f>'Cenários'!BU176</f>
        <v>#DIV/0!</v>
      </c>
      <c r="Z14" s="171" t="str">
        <f>'Cenários'!BV176</f>
        <v>#DIV/0!</v>
      </c>
      <c r="AA14" s="171" t="str">
        <f>'Cenários'!BW176</f>
        <v>#DIV/0!</v>
      </c>
      <c r="AB14" s="171" t="str">
        <f>'Cenários'!BX176</f>
        <v>#DIV/0!</v>
      </c>
      <c r="AC14" s="171" t="str">
        <f>'Cenários'!BY176</f>
        <v>#DIV/0!</v>
      </c>
      <c r="AD14" s="171" t="str">
        <f>'Cenários'!BZ176</f>
        <v>#DIV/0!</v>
      </c>
      <c r="AE14" s="171" t="str">
        <f>'Cenários'!CA176</f>
        <v>#DIV/0!</v>
      </c>
      <c r="AF14" s="171" t="str">
        <f>'Cenários'!CB176</f>
        <v>#DIV/0!</v>
      </c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5"/>
      <c r="BJ14" s="45"/>
      <c r="BK14" s="45"/>
      <c r="BL14" s="45"/>
      <c r="BM14" s="45"/>
      <c r="BN14" s="45"/>
      <c r="BO14" s="45"/>
      <c r="BP14" s="45"/>
      <c r="BQ14" s="45"/>
      <c r="BR14" s="45"/>
      <c r="BS14" s="45"/>
      <c r="BT14" s="45"/>
      <c r="BU14" s="45"/>
      <c r="BV14" s="45"/>
      <c r="BW14" s="45"/>
      <c r="BX14" s="45"/>
      <c r="BY14" s="45"/>
      <c r="BZ14" s="45"/>
      <c r="CA14" s="45"/>
      <c r="CB14" s="45"/>
      <c r="CC14" s="45"/>
    </row>
    <row r="15">
      <c r="A15" s="367" t="str">
        <f>'Cenários'!AV56</f>
        <v>PCE-PC0499</v>
      </c>
      <c r="B15" s="171">
        <f>'Cenários'!AW56</f>
        <v>2728</v>
      </c>
      <c r="C15" s="171" t="str">
        <f>'Cenários'!AX56</f>
        <v>OS</v>
      </c>
      <c r="D15" s="171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71" t="str">
        <f>'Cenários'!BE151</f>
        <v>#DIV/0!</v>
      </c>
      <c r="J15" s="171" t="str">
        <f>'Cenários'!BF151</f>
        <v>#DIV/0!</v>
      </c>
      <c r="K15" s="171" t="str">
        <f>'Cenários'!BG151</f>
        <v>#DIV/0!</v>
      </c>
      <c r="L15" s="171" t="str">
        <f>'Cenários'!BH151</f>
        <v>#DIV/0!</v>
      </c>
      <c r="M15" s="171" t="str">
        <f>'Cenários'!BI151</f>
        <v>#DIV/0!</v>
      </c>
      <c r="N15" s="171" t="str">
        <f>'Cenários'!BJ151</f>
        <v>#DIV/0!</v>
      </c>
      <c r="O15" s="171" t="str">
        <f>'Cenários'!BK151</f>
        <v>#DIV/0!</v>
      </c>
      <c r="P15" s="171" t="str">
        <f>'Cenários'!BL151</f>
        <v>#DIV/0!</v>
      </c>
      <c r="Q15" s="171" t="str">
        <f>'Cenários'!BM151</f>
        <v>#DIV/0!</v>
      </c>
      <c r="R15" s="171" t="str">
        <f>'Cenários'!BN151</f>
        <v>#DIV/0!</v>
      </c>
      <c r="S15" s="171" t="str">
        <f>'Cenários'!BO151</f>
        <v>#DIV/0!</v>
      </c>
      <c r="T15" s="171" t="str">
        <f>'Cenários'!BP151</f>
        <v>#DIV/0!</v>
      </c>
      <c r="U15" s="171" t="str">
        <f>'Cenários'!BQ151</f>
        <v>#DIV/0!</v>
      </c>
      <c r="V15" s="171" t="str">
        <f>'Cenários'!BR151</f>
        <v>#DIV/0!</v>
      </c>
      <c r="W15" s="171" t="str">
        <f>'Cenários'!BS151</f>
        <v>#DIV/0!</v>
      </c>
      <c r="X15" s="171" t="str">
        <f>'Cenários'!BT151</f>
        <v>#DIV/0!</v>
      </c>
      <c r="Y15" s="171" t="str">
        <f>'Cenários'!BU151</f>
        <v>#DIV/0!</v>
      </c>
      <c r="Z15" s="171" t="str">
        <f>'Cenários'!BV151</f>
        <v>#DIV/0!</v>
      </c>
      <c r="AA15" s="171" t="str">
        <f>'Cenários'!BW151</f>
        <v>#DIV/0!</v>
      </c>
      <c r="AB15" s="171" t="str">
        <f>'Cenários'!BX151</f>
        <v>#DIV/0!</v>
      </c>
      <c r="AC15" s="171" t="str">
        <f>'Cenários'!BY151</f>
        <v>#DIV/0!</v>
      </c>
      <c r="AD15" s="171" t="str">
        <f>'Cenários'!BZ151</f>
        <v>#DIV/0!</v>
      </c>
      <c r="AE15" s="171" t="str">
        <f>'Cenários'!CA151</f>
        <v>#DIV/0!</v>
      </c>
      <c r="AF15" s="171" t="str">
        <f>'Cenários'!CB151</f>
        <v>#DIV/0!</v>
      </c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45"/>
    </row>
    <row r="16" hidden="1">
      <c r="A16" s="367" t="str">
        <f>'Cenários'!AV67</f>
        <v>PCE-PC1659</v>
      </c>
      <c r="B16" s="171">
        <f>'Cenários'!AW67</f>
        <v>2736</v>
      </c>
      <c r="C16" s="171" t="str">
        <f>'Cenários'!AX67</f>
        <v>OS</v>
      </c>
      <c r="D16" s="171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71" t="str">
        <f>'Cenários'!BE162</f>
        <v>#DIV/0!</v>
      </c>
      <c r="J16" s="171" t="str">
        <f>'Cenários'!BF162</f>
        <v>#DIV/0!</v>
      </c>
      <c r="K16" s="171" t="str">
        <f>'Cenários'!BG162</f>
        <v>#DIV/0!</v>
      </c>
      <c r="L16" s="171" t="str">
        <f>'Cenários'!BH162</f>
        <v>#DIV/0!</v>
      </c>
      <c r="M16" s="171" t="str">
        <f>'Cenários'!BI162</f>
        <v>#DIV/0!</v>
      </c>
      <c r="N16" s="171" t="str">
        <f>'Cenários'!BJ162</f>
        <v>#DIV/0!</v>
      </c>
      <c r="O16" s="171" t="str">
        <f>'Cenários'!BK162</f>
        <v>#DIV/0!</v>
      </c>
      <c r="P16" s="171" t="str">
        <f>'Cenários'!BL162</f>
        <v>#DIV/0!</v>
      </c>
      <c r="Q16" s="171" t="str">
        <f>'Cenários'!BM162</f>
        <v>#DIV/0!</v>
      </c>
      <c r="R16" s="171" t="str">
        <f>'Cenários'!BN162</f>
        <v>#DIV/0!</v>
      </c>
      <c r="S16" s="171" t="str">
        <f>'Cenários'!BO162</f>
        <v>#DIV/0!</v>
      </c>
      <c r="T16" s="171" t="str">
        <f>'Cenários'!BP162</f>
        <v>#DIV/0!</v>
      </c>
      <c r="U16" s="171" t="str">
        <f>'Cenários'!BQ162</f>
        <v>#DIV/0!</v>
      </c>
      <c r="V16" s="171" t="str">
        <f>'Cenários'!BR162</f>
        <v>#DIV/0!</v>
      </c>
      <c r="W16" s="171" t="str">
        <f>'Cenários'!BS162</f>
        <v>#DIV/0!</v>
      </c>
      <c r="X16" s="171" t="str">
        <f>'Cenários'!BT162</f>
        <v>#DIV/0!</v>
      </c>
      <c r="Y16" s="171" t="str">
        <f>'Cenários'!BU162</f>
        <v>#DIV/0!</v>
      </c>
      <c r="Z16" s="171" t="str">
        <f>'Cenários'!BV162</f>
        <v>#DIV/0!</v>
      </c>
      <c r="AA16" s="171" t="str">
        <f>'Cenários'!BW162</f>
        <v>#DIV/0!</v>
      </c>
      <c r="AB16" s="171" t="str">
        <f>'Cenários'!BX162</f>
        <v>#DIV/0!</v>
      </c>
      <c r="AC16" s="171" t="str">
        <f>'Cenários'!BY162</f>
        <v>#DIV/0!</v>
      </c>
      <c r="AD16" s="171" t="str">
        <f>'Cenários'!BZ162</f>
        <v>#DIV/0!</v>
      </c>
      <c r="AE16" s="171" t="str">
        <f>'Cenários'!CA162</f>
        <v>#DIV/0!</v>
      </c>
      <c r="AF16" s="171" t="str">
        <f>'Cenários'!CB162</f>
        <v>#DIV/0!</v>
      </c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</row>
    <row r="17">
      <c r="A17" s="367" t="str">
        <f>'Cenários'!AV77</f>
        <v>PCE-PC2042</v>
      </c>
      <c r="B17" s="171">
        <f>'Cenários'!AW77</f>
        <v>2742</v>
      </c>
      <c r="C17" s="171" t="str">
        <f>'Cenários'!AX77</f>
        <v>OS</v>
      </c>
      <c r="D17" s="171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71" t="str">
        <f>'Cenários'!BE172</f>
        <v>#DIV/0!</v>
      </c>
      <c r="J17" s="171" t="str">
        <f>'Cenários'!BF172</f>
        <v>#DIV/0!</v>
      </c>
      <c r="K17" s="171" t="str">
        <f>'Cenários'!BG172</f>
        <v>#DIV/0!</v>
      </c>
      <c r="L17" s="171" t="str">
        <f>'Cenários'!BH172</f>
        <v>#DIV/0!</v>
      </c>
      <c r="M17" s="171" t="str">
        <f>'Cenários'!BI172</f>
        <v>#DIV/0!</v>
      </c>
      <c r="N17" s="171" t="str">
        <f>'Cenários'!BJ172</f>
        <v>#DIV/0!</v>
      </c>
      <c r="O17" s="171" t="str">
        <f>'Cenários'!BK172</f>
        <v>#DIV/0!</v>
      </c>
      <c r="P17" s="171" t="str">
        <f>'Cenários'!BL172</f>
        <v>#DIV/0!</v>
      </c>
      <c r="Q17" s="171" t="str">
        <f>'Cenários'!BM172</f>
        <v>#DIV/0!</v>
      </c>
      <c r="R17" s="171" t="str">
        <f>'Cenários'!BN172</f>
        <v>#DIV/0!</v>
      </c>
      <c r="S17" s="171" t="str">
        <f>'Cenários'!BO172</f>
        <v>#DIV/0!</v>
      </c>
      <c r="T17" s="171" t="str">
        <f>'Cenários'!BP172</f>
        <v>#DIV/0!</v>
      </c>
      <c r="U17" s="171" t="str">
        <f>'Cenários'!BQ172</f>
        <v>#DIV/0!</v>
      </c>
      <c r="V17" s="171" t="str">
        <f>'Cenários'!BR172</f>
        <v>#DIV/0!</v>
      </c>
      <c r="W17" s="171" t="str">
        <f>'Cenários'!BS172</f>
        <v>#DIV/0!</v>
      </c>
      <c r="X17" s="171" t="str">
        <f>'Cenários'!BT172</f>
        <v>#DIV/0!</v>
      </c>
      <c r="Y17" s="171" t="str">
        <f>'Cenários'!BU172</f>
        <v>#DIV/0!</v>
      </c>
      <c r="Z17" s="171" t="str">
        <f>'Cenários'!BV172</f>
        <v>#DIV/0!</v>
      </c>
      <c r="AA17" s="171" t="str">
        <f>'Cenários'!BW172</f>
        <v>#DIV/0!</v>
      </c>
      <c r="AB17" s="171" t="str">
        <f>'Cenários'!BX172</f>
        <v>#DIV/0!</v>
      </c>
      <c r="AC17" s="171" t="str">
        <f>'Cenários'!BY172</f>
        <v>#DIV/0!</v>
      </c>
      <c r="AD17" s="171" t="str">
        <f>'Cenários'!BZ172</f>
        <v>#DIV/0!</v>
      </c>
      <c r="AE17" s="171" t="str">
        <f>'Cenários'!CA172</f>
        <v>#DIV/0!</v>
      </c>
      <c r="AF17" s="171" t="str">
        <f>'Cenários'!CB172</f>
        <v>#DIV/0!</v>
      </c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</row>
    <row r="18" hidden="1">
      <c r="A18" s="367" t="str">
        <f>'Cenários'!AV69</f>
        <v>PCE-PC1734</v>
      </c>
      <c r="B18" s="171">
        <f>'Cenários'!AW69</f>
        <v>2721</v>
      </c>
      <c r="C18" s="171" t="str">
        <f>'Cenários'!AX69</f>
        <v>OS</v>
      </c>
      <c r="D18" s="171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71" t="str">
        <f>'Cenários'!BE164</f>
        <v>#DIV/0!</v>
      </c>
      <c r="J18" s="171" t="str">
        <f>'Cenários'!BF164</f>
        <v>#DIV/0!</v>
      </c>
      <c r="K18" s="171" t="str">
        <f>'Cenários'!BG164</f>
        <v>#DIV/0!</v>
      </c>
      <c r="L18" s="171" t="str">
        <f>'Cenários'!BH164</f>
        <v>#DIV/0!</v>
      </c>
      <c r="M18" s="171" t="str">
        <f>'Cenários'!BI164</f>
        <v>#DIV/0!</v>
      </c>
      <c r="N18" s="171" t="str">
        <f>'Cenários'!BJ164</f>
        <v>#DIV/0!</v>
      </c>
      <c r="O18" s="171" t="str">
        <f>'Cenários'!BK164</f>
        <v>#DIV/0!</v>
      </c>
      <c r="P18" s="171" t="str">
        <f>'Cenários'!BL164</f>
        <v>#DIV/0!</v>
      </c>
      <c r="Q18" s="171" t="str">
        <f>'Cenários'!BM164</f>
        <v>#DIV/0!</v>
      </c>
      <c r="R18" s="171" t="str">
        <f>'Cenários'!BN164</f>
        <v>#DIV/0!</v>
      </c>
      <c r="S18" s="171" t="str">
        <f>'Cenários'!BO164</f>
        <v>#DIV/0!</v>
      </c>
      <c r="T18" s="171" t="str">
        <f>'Cenários'!BP164</f>
        <v>#DIV/0!</v>
      </c>
      <c r="U18" s="171" t="str">
        <f>'Cenários'!BQ164</f>
        <v>#DIV/0!</v>
      </c>
      <c r="V18" s="171" t="str">
        <f>'Cenários'!BR164</f>
        <v>#DIV/0!</v>
      </c>
      <c r="W18" s="171" t="str">
        <f>'Cenários'!BS164</f>
        <v>#DIV/0!</v>
      </c>
      <c r="X18" s="171" t="str">
        <f>'Cenários'!BT164</f>
        <v>#DIV/0!</v>
      </c>
      <c r="Y18" s="171" t="str">
        <f>'Cenários'!BU164</f>
        <v>#DIV/0!</v>
      </c>
      <c r="Z18" s="171" t="str">
        <f>'Cenários'!BV164</f>
        <v>#DIV/0!</v>
      </c>
      <c r="AA18" s="171" t="str">
        <f>'Cenários'!BW164</f>
        <v>#DIV/0!</v>
      </c>
      <c r="AB18" s="171" t="str">
        <f>'Cenários'!BX164</f>
        <v>#DIV/0!</v>
      </c>
      <c r="AC18" s="171" t="str">
        <f>'Cenários'!BY164</f>
        <v>#DIV/0!</v>
      </c>
      <c r="AD18" s="171" t="str">
        <f>'Cenários'!BZ164</f>
        <v>#DIV/0!</v>
      </c>
      <c r="AE18" s="171" t="str">
        <f>'Cenários'!CA164</f>
        <v>#DIV/0!</v>
      </c>
      <c r="AF18" s="171" t="str">
        <f>'Cenários'!CB164</f>
        <v>#DIV/0!</v>
      </c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</row>
    <row r="19">
      <c r="A19" s="367" t="str">
        <f>'Cenários'!AV78</f>
        <v>PCE-PC2047</v>
      </c>
      <c r="B19" s="171">
        <f>'Cenários'!AW78</f>
        <v>2739</v>
      </c>
      <c r="C19" s="171" t="str">
        <f>'Cenários'!AX78</f>
        <v>APL</v>
      </c>
      <c r="D19" s="171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71" t="str">
        <f>'Cenários'!BE173</f>
        <v/>
      </c>
      <c r="J19" s="171" t="str">
        <f>'Cenários'!BF173</f>
        <v/>
      </c>
      <c r="K19" s="171" t="str">
        <f>'Cenários'!BG173</f>
        <v/>
      </c>
      <c r="L19" s="171" t="str">
        <f>'Cenários'!BH173</f>
        <v/>
      </c>
      <c r="M19" s="171" t="str">
        <f>'Cenários'!BI173</f>
        <v/>
      </c>
      <c r="N19" s="171" t="str">
        <f>'Cenários'!BJ173</f>
        <v/>
      </c>
      <c r="O19" s="171" t="str">
        <f>'Cenários'!BK173</f>
        <v/>
      </c>
      <c r="P19" s="171" t="str">
        <f>'Cenários'!BL173</f>
        <v/>
      </c>
      <c r="Q19" s="171" t="str">
        <f>'Cenários'!BM173</f>
        <v/>
      </c>
      <c r="R19" s="171" t="str">
        <f>'Cenários'!BN173</f>
        <v/>
      </c>
      <c r="S19" s="171" t="str">
        <f>'Cenários'!BO173</f>
        <v/>
      </c>
      <c r="T19" s="171" t="str">
        <f>'Cenários'!BP173</f>
        <v/>
      </c>
      <c r="U19" s="171" t="str">
        <f>'Cenários'!BQ173</f>
        <v>HSI</v>
      </c>
      <c r="V19" s="171" t="str">
        <f>'Cenários'!BR173</f>
        <v/>
      </c>
      <c r="W19" s="171" t="str">
        <f>'Cenários'!BS173</f>
        <v/>
      </c>
      <c r="X19" s="171" t="str">
        <f>'Cenários'!BT173</f>
        <v/>
      </c>
      <c r="Y19" s="171" t="str">
        <f>'Cenários'!BU173</f>
        <v/>
      </c>
      <c r="Z19" s="171" t="str">
        <f>'Cenários'!BV173</f>
        <v/>
      </c>
      <c r="AA19" s="171" t="str">
        <f>'Cenários'!BW173</f>
        <v/>
      </c>
      <c r="AB19" s="171" t="str">
        <f>'Cenários'!BX173</f>
        <v/>
      </c>
      <c r="AC19" s="171" t="str">
        <f>'Cenários'!BY173</f>
        <v/>
      </c>
      <c r="AD19" s="171" t="str">
        <f>'Cenários'!BZ173</f>
        <v/>
      </c>
      <c r="AE19" s="171" t="str">
        <f>'Cenários'!CA173</f>
        <v/>
      </c>
      <c r="AF19" s="171" t="str">
        <f>'Cenários'!CB173</f>
        <v/>
      </c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</row>
    <row r="20">
      <c r="A20" s="367" t="str">
        <f>'Cenários'!AV58</f>
        <v>PCE-PC0764</v>
      </c>
      <c r="B20" s="171">
        <f>'Cenários'!AW58</f>
        <v>2734</v>
      </c>
      <c r="C20" s="171" t="str">
        <f>'Cenários'!AX58</f>
        <v>REPARA</v>
      </c>
      <c r="D20" s="171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71" t="str">
        <f>'Cenários'!BE153</f>
        <v>#DIV/0!</v>
      </c>
      <c r="J20" s="171" t="str">
        <f>'Cenários'!BF153</f>
        <v>#DIV/0!</v>
      </c>
      <c r="K20" s="171" t="str">
        <f>'Cenários'!BG153</f>
        <v>#DIV/0!</v>
      </c>
      <c r="L20" s="372" t="str">
        <f>'Cenários'!BH153</f>
        <v>#DIV/0!</v>
      </c>
      <c r="M20" s="171" t="str">
        <f>'Cenários'!BI153</f>
        <v>#DIV/0!</v>
      </c>
      <c r="N20" s="171" t="str">
        <f>'Cenários'!BJ153</f>
        <v>#DIV/0!</v>
      </c>
      <c r="O20" s="171" t="str">
        <f>'Cenários'!BK153</f>
        <v>#DIV/0!</v>
      </c>
      <c r="P20" s="171" t="str">
        <f>'Cenários'!BL153</f>
        <v>#DIV/0!</v>
      </c>
      <c r="Q20" s="171" t="str">
        <f>'Cenários'!BM153</f>
        <v>#DIV/0!</v>
      </c>
      <c r="R20" s="171" t="str">
        <f>'Cenários'!BN153</f>
        <v>#DIV/0!</v>
      </c>
      <c r="S20" s="171" t="str">
        <f>'Cenários'!BO153</f>
        <v>#DIV/0!</v>
      </c>
      <c r="T20" s="171" t="str">
        <f>'Cenários'!BP153</f>
        <v>#DIV/0!</v>
      </c>
      <c r="U20" s="171" t="str">
        <f>'Cenários'!BQ153</f>
        <v>#DIV/0!</v>
      </c>
      <c r="V20" s="171" t="str">
        <f>'Cenários'!BR153</f>
        <v>#DIV/0!</v>
      </c>
      <c r="W20" s="171" t="str">
        <f>'Cenários'!BS153</f>
        <v>#DIV/0!</v>
      </c>
      <c r="X20" s="171" t="str">
        <f>'Cenários'!BT153</f>
        <v>#DIV/0!</v>
      </c>
      <c r="Y20" s="171" t="str">
        <f>'Cenários'!BU153</f>
        <v>#DIV/0!</v>
      </c>
      <c r="Z20" s="171" t="str">
        <f>'Cenários'!BV153</f>
        <v>#DIV/0!</v>
      </c>
      <c r="AA20" s="171" t="str">
        <f>'Cenários'!BW153</f>
        <v>#DIV/0!</v>
      </c>
      <c r="AB20" s="171" t="str">
        <f>'Cenários'!BX153</f>
        <v>#DIV/0!</v>
      </c>
      <c r="AC20" s="171" t="str">
        <f>'Cenários'!BY153</f>
        <v>#DIV/0!</v>
      </c>
      <c r="AD20" s="171" t="str">
        <f>'Cenários'!BZ153</f>
        <v>#DIV/0!</v>
      </c>
      <c r="AE20" s="171" t="str">
        <f>'Cenários'!CA153</f>
        <v>#DIV/0!</v>
      </c>
      <c r="AF20" s="171" t="str">
        <f>'Cenários'!CB153</f>
        <v>#DIV/0!</v>
      </c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</row>
    <row r="21" hidden="1">
      <c r="A21" s="367" t="str">
        <f>'Cenários'!AV60</f>
        <v>PCE-PC0790</v>
      </c>
      <c r="B21" s="171">
        <f>'Cenários'!AW60</f>
        <v>2732</v>
      </c>
      <c r="C21" s="171" t="str">
        <f>'Cenários'!AX60</f>
        <v>REPARA</v>
      </c>
      <c r="D21" s="171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71" t="str">
        <f>'Cenários'!BE155</f>
        <v>#DIV/0!</v>
      </c>
      <c r="J21" s="171" t="str">
        <f>'Cenários'!BF155</f>
        <v>#DIV/0!</v>
      </c>
      <c r="K21" s="171" t="str">
        <f>'Cenários'!BG155</f>
        <v>#DIV/0!</v>
      </c>
      <c r="L21" s="171" t="str">
        <f>'Cenários'!BH155</f>
        <v>#DIV/0!</v>
      </c>
      <c r="M21" s="171" t="str">
        <f>'Cenários'!BI155</f>
        <v>#DIV/0!</v>
      </c>
      <c r="N21" s="171" t="str">
        <f>'Cenários'!BJ155</f>
        <v>#DIV/0!</v>
      </c>
      <c r="O21" s="171" t="str">
        <f>'Cenários'!BK155</f>
        <v>#DIV/0!</v>
      </c>
      <c r="P21" s="171" t="str">
        <f>'Cenários'!BL155</f>
        <v>#DIV/0!</v>
      </c>
      <c r="Q21" s="171" t="str">
        <f>'Cenários'!BM155</f>
        <v>#DIV/0!</v>
      </c>
      <c r="R21" s="171" t="str">
        <f>'Cenários'!BN155</f>
        <v>#DIV/0!</v>
      </c>
      <c r="S21" s="171" t="str">
        <f>'Cenários'!BO155</f>
        <v>#DIV/0!</v>
      </c>
      <c r="T21" s="171" t="str">
        <f>'Cenários'!BP155</f>
        <v>#DIV/0!</v>
      </c>
      <c r="U21" s="171" t="str">
        <f>'Cenários'!BQ155</f>
        <v>#DIV/0!</v>
      </c>
      <c r="V21" s="171" t="str">
        <f>'Cenários'!BR155</f>
        <v>#DIV/0!</v>
      </c>
      <c r="W21" s="171" t="str">
        <f>'Cenários'!BS155</f>
        <v>#DIV/0!</v>
      </c>
      <c r="X21" s="171" t="str">
        <f>'Cenários'!BT155</f>
        <v>#DIV/0!</v>
      </c>
      <c r="Y21" s="171" t="str">
        <f>'Cenários'!BU155</f>
        <v>#DIV/0!</v>
      </c>
      <c r="Z21" s="171" t="str">
        <f>'Cenários'!BV155</f>
        <v>#DIV/0!</v>
      </c>
      <c r="AA21" s="171" t="str">
        <f>'Cenários'!BW155</f>
        <v>#DIV/0!</v>
      </c>
      <c r="AB21" s="171" t="str">
        <f>'Cenários'!BX155</f>
        <v>#DIV/0!</v>
      </c>
      <c r="AC21" s="171" t="str">
        <f>'Cenários'!BY155</f>
        <v>#DIV/0!</v>
      </c>
      <c r="AD21" s="171" t="str">
        <f>'Cenários'!BZ155</f>
        <v>#DIV/0!</v>
      </c>
      <c r="AE21" s="171" t="str">
        <f>'Cenários'!CA155</f>
        <v>#DIV/0!</v>
      </c>
      <c r="AF21" s="171" t="str">
        <f>'Cenários'!CB155</f>
        <v>#DIV/0!</v>
      </c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</row>
    <row r="22">
      <c r="A22" s="367" t="str">
        <f>'Cenários'!AV71</f>
        <v>PCE-PC1801</v>
      </c>
      <c r="B22" s="171">
        <f>'Cenários'!AW71</f>
        <v>2740</v>
      </c>
      <c r="C22" s="171" t="str">
        <f>'Cenários'!AX71</f>
        <v>OS</v>
      </c>
      <c r="D22" s="171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71" t="str">
        <f>'Cenários'!BE166</f>
        <v>#DIV/0!</v>
      </c>
      <c r="J22" s="171" t="str">
        <f>'Cenários'!BF166</f>
        <v>#DIV/0!</v>
      </c>
      <c r="K22" s="171" t="str">
        <f>'Cenários'!BG166</f>
        <v>#DIV/0!</v>
      </c>
      <c r="L22" s="171" t="str">
        <f>'Cenários'!BH166</f>
        <v>#DIV/0!</v>
      </c>
      <c r="M22" s="171" t="str">
        <f>'Cenários'!BI166</f>
        <v>#DIV/0!</v>
      </c>
      <c r="N22" s="171" t="str">
        <f>'Cenários'!BJ166</f>
        <v>#DIV/0!</v>
      </c>
      <c r="O22" s="171" t="str">
        <f>'Cenários'!BK166</f>
        <v>#DIV/0!</v>
      </c>
      <c r="P22" s="171" t="str">
        <f>'Cenários'!BL166</f>
        <v>#DIV/0!</v>
      </c>
      <c r="Q22" s="171" t="str">
        <f>'Cenários'!BM166</f>
        <v>#DIV/0!</v>
      </c>
      <c r="R22" s="171" t="str">
        <f>'Cenários'!BN166</f>
        <v>#DIV/0!</v>
      </c>
      <c r="S22" s="171" t="str">
        <f>'Cenários'!BO166</f>
        <v>#DIV/0!</v>
      </c>
      <c r="T22" s="171" t="str">
        <f>'Cenários'!BP166</f>
        <v>#DIV/0!</v>
      </c>
      <c r="U22" s="171" t="str">
        <f>'Cenários'!BQ166</f>
        <v>#DIV/0!</v>
      </c>
      <c r="V22" s="171" t="str">
        <f>'Cenários'!BR166</f>
        <v>#DIV/0!</v>
      </c>
      <c r="W22" s="171" t="str">
        <f>'Cenários'!BS166</f>
        <v>#DIV/0!</v>
      </c>
      <c r="X22" s="171" t="str">
        <f>'Cenários'!BT166</f>
        <v>#DIV/0!</v>
      </c>
      <c r="Y22" s="171" t="str">
        <f>'Cenários'!BU166</f>
        <v>#DIV/0!</v>
      </c>
      <c r="Z22" s="171" t="str">
        <f>'Cenários'!BV166</f>
        <v>#DIV/0!</v>
      </c>
      <c r="AA22" s="171" t="str">
        <f>'Cenários'!BW166</f>
        <v>#DIV/0!</v>
      </c>
      <c r="AB22" s="171" t="str">
        <f>'Cenários'!BX166</f>
        <v>#DIV/0!</v>
      </c>
      <c r="AC22" s="171" t="str">
        <f>'Cenários'!BY166</f>
        <v>#DIV/0!</v>
      </c>
      <c r="AD22" s="171" t="str">
        <f>'Cenários'!BZ166</f>
        <v>#DIV/0!</v>
      </c>
      <c r="AE22" s="171" t="str">
        <f>'Cenários'!CA166</f>
        <v>#DIV/0!</v>
      </c>
      <c r="AF22" s="171" t="str">
        <f>'Cenários'!CB166</f>
        <v>#DIV/0!</v>
      </c>
      <c r="AU22" s="45"/>
      <c r="AV22" s="45"/>
      <c r="AW22" s="45"/>
      <c r="AX22" s="45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</row>
    <row r="23">
      <c r="A23" s="367" t="str">
        <f>'Cenários'!AV65</f>
        <v>PCE-PC1391</v>
      </c>
      <c r="B23" s="171">
        <f>'Cenários'!AW65</f>
        <v>2728</v>
      </c>
      <c r="C23" s="171" t="str">
        <f>'Cenários'!AX65</f>
        <v>OS</v>
      </c>
      <c r="D23" s="171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71" t="str">
        <f>'Cenários'!BE160</f>
        <v>#DIV/0!</v>
      </c>
      <c r="J23" s="171" t="str">
        <f>'Cenários'!BF160</f>
        <v>#DIV/0!</v>
      </c>
      <c r="K23" s="171" t="str">
        <f>'Cenários'!BG160</f>
        <v>#DIV/0!</v>
      </c>
      <c r="L23" s="171" t="str">
        <f>'Cenários'!BH160</f>
        <v>#DIV/0!</v>
      </c>
      <c r="M23" s="171" t="str">
        <f>'Cenários'!BI160</f>
        <v>#DIV/0!</v>
      </c>
      <c r="N23" s="171" t="str">
        <f>'Cenários'!BJ160</f>
        <v>#DIV/0!</v>
      </c>
      <c r="O23" s="171" t="str">
        <f>'Cenários'!BK160</f>
        <v>#DIV/0!</v>
      </c>
      <c r="P23" s="171" t="str">
        <f>'Cenários'!BL160</f>
        <v>#DIV/0!</v>
      </c>
      <c r="Q23" s="171" t="str">
        <f>'Cenários'!BM160</f>
        <v>#DIV/0!</v>
      </c>
      <c r="R23" s="171" t="str">
        <f>'Cenários'!BN160</f>
        <v>#DIV/0!</v>
      </c>
      <c r="S23" s="171" t="str">
        <f>'Cenários'!BO160</f>
        <v>#DIV/0!</v>
      </c>
      <c r="T23" s="171" t="str">
        <f>'Cenários'!BP160</f>
        <v>#DIV/0!</v>
      </c>
      <c r="U23" s="171" t="str">
        <f>'Cenários'!BQ160</f>
        <v>#DIV/0!</v>
      </c>
      <c r="V23" s="171" t="str">
        <f>'Cenários'!BR160</f>
        <v>#DIV/0!</v>
      </c>
      <c r="W23" s="171" t="str">
        <f>'Cenários'!BS160</f>
        <v>#DIV/0!</v>
      </c>
      <c r="X23" s="171" t="str">
        <f>'Cenários'!BT160</f>
        <v>#DIV/0!</v>
      </c>
      <c r="Y23" s="171" t="str">
        <f>'Cenários'!BU160</f>
        <v>#DIV/0!</v>
      </c>
      <c r="Z23" s="171" t="str">
        <f>'Cenários'!BV160</f>
        <v>#DIV/0!</v>
      </c>
      <c r="AA23" s="171" t="str">
        <f>'Cenários'!BW160</f>
        <v>#DIV/0!</v>
      </c>
      <c r="AB23" s="171" t="str">
        <f>'Cenários'!BX160</f>
        <v>#DIV/0!</v>
      </c>
      <c r="AC23" s="171" t="str">
        <f>'Cenários'!BY160</f>
        <v>#DIV/0!</v>
      </c>
      <c r="AD23" s="171" t="str">
        <f>'Cenários'!BZ160</f>
        <v>#DIV/0!</v>
      </c>
      <c r="AE23" s="171" t="str">
        <f>'Cenários'!CA160</f>
        <v>#DIV/0!</v>
      </c>
      <c r="AF23" s="171" t="str">
        <f>'Cenários'!CB160</f>
        <v>#DIV/0!</v>
      </c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</row>
    <row r="24" hidden="1">
      <c r="A24" s="367" t="str">
        <f>'Cenários'!AV54</f>
        <v>PC-E17377</v>
      </c>
      <c r="B24" s="171">
        <f>'Cenários'!AW54</f>
        <v>2703</v>
      </c>
      <c r="C24" s="171" t="str">
        <f>'Cenários'!AX54</f>
        <v>APL</v>
      </c>
      <c r="D24" s="171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71" t="str">
        <f>'Cenários'!BE149</f>
        <v/>
      </c>
      <c r="J24" s="171" t="str">
        <f>'Cenários'!BF149</f>
        <v/>
      </c>
      <c r="K24" s="171" t="str">
        <f>'Cenários'!BG149</f>
        <v/>
      </c>
      <c r="L24" s="171" t="str">
        <f>'Cenários'!BH149</f>
        <v/>
      </c>
      <c r="M24" s="171" t="str">
        <f>'Cenários'!BI149</f>
        <v/>
      </c>
      <c r="N24" s="171" t="str">
        <f>'Cenários'!BJ149</f>
        <v>HSI</v>
      </c>
      <c r="O24" s="171" t="str">
        <f>'Cenários'!BK149</f>
        <v/>
      </c>
      <c r="P24" s="171" t="str">
        <f>'Cenários'!BL149</f>
        <v/>
      </c>
      <c r="Q24" s="171" t="str">
        <f>'Cenários'!BM149</f>
        <v/>
      </c>
      <c r="R24" s="171" t="str">
        <f>'Cenários'!BN149</f>
        <v/>
      </c>
      <c r="S24" s="171" t="str">
        <f>'Cenários'!BO149</f>
        <v/>
      </c>
      <c r="T24" s="171" t="str">
        <f>'Cenários'!BP149</f>
        <v/>
      </c>
      <c r="U24" s="171" t="str">
        <f>'Cenários'!BQ149</f>
        <v/>
      </c>
      <c r="V24" s="171" t="str">
        <f>'Cenários'!BR149</f>
        <v/>
      </c>
      <c r="W24" s="171" t="str">
        <f>'Cenários'!BS149</f>
        <v>TBO</v>
      </c>
      <c r="X24" s="171" t="str">
        <f>'Cenários'!BT149</f>
        <v/>
      </c>
      <c r="Y24" s="171" t="str">
        <f>'Cenários'!BU149</f>
        <v/>
      </c>
      <c r="Z24" s="171" t="str">
        <f>'Cenários'!BV149</f>
        <v/>
      </c>
      <c r="AA24" s="171" t="str">
        <f>'Cenários'!BW149</f>
        <v/>
      </c>
      <c r="AB24" s="171" t="str">
        <f>'Cenários'!BX149</f>
        <v/>
      </c>
      <c r="AC24" s="171" t="str">
        <f>'Cenários'!BY149</f>
        <v/>
      </c>
      <c r="AD24" s="171" t="str">
        <f>'Cenários'!BZ149</f>
        <v/>
      </c>
      <c r="AE24" s="171" t="str">
        <f>'Cenários'!CA149</f>
        <v/>
      </c>
      <c r="AF24" s="171" t="str">
        <f>'Cenários'!CB149</f>
        <v/>
      </c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</row>
    <row r="25" hidden="1">
      <c r="A25" s="367" t="str">
        <f>'Cenários'!AV90</f>
        <v>PCE-PC2358</v>
      </c>
      <c r="B25" s="171">
        <f>'Cenários'!AW90</f>
        <v>2736</v>
      </c>
      <c r="C25" s="171" t="str">
        <f>'Cenários'!AX90</f>
        <v>APL</v>
      </c>
      <c r="D25" s="171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71" t="str">
        <f>'Cenários'!BE185</f>
        <v/>
      </c>
      <c r="J25" s="171" t="str">
        <f>'Cenários'!BF185</f>
        <v/>
      </c>
      <c r="K25" s="171" t="str">
        <f>'Cenários'!BG185</f>
        <v/>
      </c>
      <c r="L25" s="171" t="str">
        <f>'Cenários'!BH185</f>
        <v/>
      </c>
      <c r="M25" s="171" t="str">
        <f>'Cenários'!BI185</f>
        <v/>
      </c>
      <c r="N25" s="171" t="str">
        <f>'Cenários'!BJ185</f>
        <v/>
      </c>
      <c r="O25" s="171" t="str">
        <f>'Cenários'!BK185</f>
        <v/>
      </c>
      <c r="P25" s="171" t="str">
        <f>'Cenários'!BL185</f>
        <v/>
      </c>
      <c r="Q25" s="171" t="str">
        <f>'Cenários'!BM185</f>
        <v/>
      </c>
      <c r="R25" s="171" t="str">
        <f>'Cenários'!BN185</f>
        <v/>
      </c>
      <c r="S25" s="171" t="str">
        <f>'Cenários'!BO185</f>
        <v/>
      </c>
      <c r="T25" s="171" t="str">
        <f>'Cenários'!BP185</f>
        <v/>
      </c>
      <c r="U25" s="171" t="str">
        <f>'Cenários'!BQ185</f>
        <v/>
      </c>
      <c r="V25" s="171" t="str">
        <f>'Cenários'!BR185</f>
        <v/>
      </c>
      <c r="W25" s="171" t="str">
        <f>'Cenários'!BS185</f>
        <v/>
      </c>
      <c r="X25" s="171" t="str">
        <f>'Cenários'!BT185</f>
        <v/>
      </c>
      <c r="Y25" s="171" t="str">
        <f>'Cenários'!BU185</f>
        <v/>
      </c>
      <c r="Z25" s="171" t="str">
        <f>'Cenários'!BV185</f>
        <v/>
      </c>
      <c r="AA25" s="171" t="str">
        <f>'Cenários'!BW185</f>
        <v/>
      </c>
      <c r="AB25" s="171" t="str">
        <f>'Cenários'!BX185</f>
        <v/>
      </c>
      <c r="AC25" s="171" t="str">
        <f>'Cenários'!BY185</f>
        <v/>
      </c>
      <c r="AD25" s="171" t="str">
        <f>'Cenários'!BZ185</f>
        <v/>
      </c>
      <c r="AE25" s="171" t="str">
        <f>'Cenários'!CA185</f>
        <v/>
      </c>
      <c r="AF25" s="171" t="str">
        <f>'Cenários'!CB185</f>
        <v/>
      </c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5"/>
      <c r="BJ25" s="45"/>
      <c r="BK25" s="45"/>
      <c r="BL25" s="45"/>
      <c r="BM25" s="45"/>
      <c r="BN25" s="45"/>
      <c r="BO25" s="45"/>
      <c r="BP25" s="45"/>
      <c r="BQ25" s="45"/>
      <c r="BR25" s="45"/>
      <c r="BS25" s="45"/>
      <c r="BT25" s="45"/>
      <c r="BU25" s="45"/>
      <c r="BV25" s="45"/>
      <c r="BW25" s="45"/>
      <c r="BX25" s="45"/>
      <c r="BY25" s="45"/>
      <c r="BZ25" s="45"/>
      <c r="CA25" s="45"/>
      <c r="CB25" s="45"/>
      <c r="CC25" s="45"/>
    </row>
    <row r="26">
      <c r="A26" s="367" t="str">
        <f>'Cenários'!AV74</f>
        <v>PCE-PC1850</v>
      </c>
      <c r="B26" s="171">
        <f>'Cenários'!AW74</f>
        <v>2737</v>
      </c>
      <c r="C26" s="171" t="str">
        <f>'Cenários'!AX74</f>
        <v>REMOV</v>
      </c>
      <c r="D26" s="171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71" t="str">
        <f>'Cenários'!BE169</f>
        <v>#DIV/0!</v>
      </c>
      <c r="J26" s="171" t="str">
        <f>'Cenários'!BF169</f>
        <v>#DIV/0!</v>
      </c>
      <c r="K26" s="171" t="str">
        <f>'Cenários'!BG169</f>
        <v>#DIV/0!</v>
      </c>
      <c r="L26" s="171" t="str">
        <f>'Cenários'!BH169</f>
        <v>#DIV/0!</v>
      </c>
      <c r="M26" s="171" t="str">
        <f>'Cenários'!BI169</f>
        <v>#DIV/0!</v>
      </c>
      <c r="N26" s="171" t="str">
        <f>'Cenários'!BJ169</f>
        <v>#DIV/0!</v>
      </c>
      <c r="O26" s="171" t="str">
        <f>'Cenários'!BK169</f>
        <v>#DIV/0!</v>
      </c>
      <c r="P26" s="171" t="str">
        <f>'Cenários'!BL169</f>
        <v>#DIV/0!</v>
      </c>
      <c r="Q26" s="171" t="str">
        <f>'Cenários'!BM169</f>
        <v>#DIV/0!</v>
      </c>
      <c r="R26" s="171" t="str">
        <f>'Cenários'!BN169</f>
        <v>#DIV/0!</v>
      </c>
      <c r="S26" s="171" t="str">
        <f>'Cenários'!BO169</f>
        <v>#DIV/0!</v>
      </c>
      <c r="T26" s="171" t="str">
        <f>'Cenários'!BP169</f>
        <v>#DIV/0!</v>
      </c>
      <c r="U26" s="171" t="str">
        <f>'Cenários'!BQ169</f>
        <v>#DIV/0!</v>
      </c>
      <c r="V26" s="171" t="str">
        <f>'Cenários'!BR169</f>
        <v>#DIV/0!</v>
      </c>
      <c r="W26" s="171" t="str">
        <f>'Cenários'!BS169</f>
        <v>#DIV/0!</v>
      </c>
      <c r="X26" s="171" t="str">
        <f>'Cenários'!BT169</f>
        <v>#DIV/0!</v>
      </c>
      <c r="Y26" s="171" t="str">
        <f>'Cenários'!BU169</f>
        <v>#DIV/0!</v>
      </c>
      <c r="Z26" s="171" t="str">
        <f>'Cenários'!BV169</f>
        <v>#DIV/0!</v>
      </c>
      <c r="AA26" s="171" t="str">
        <f>'Cenários'!BW169</f>
        <v>#DIV/0!</v>
      </c>
      <c r="AB26" s="171" t="str">
        <f>'Cenários'!BX169</f>
        <v>#DIV/0!</v>
      </c>
      <c r="AC26" s="171" t="str">
        <f>'Cenários'!BY169</f>
        <v>#DIV/0!</v>
      </c>
      <c r="AD26" s="171" t="str">
        <f>'Cenários'!BZ169</f>
        <v>#DIV/0!</v>
      </c>
      <c r="AE26" s="171" t="str">
        <f>'Cenários'!CA169</f>
        <v>#DIV/0!</v>
      </c>
      <c r="AF26" s="171" t="str">
        <f>'Cenários'!CB169</f>
        <v>#DIV/0!</v>
      </c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5"/>
      <c r="BJ26" s="45"/>
      <c r="BK26" s="45"/>
      <c r="BL26" s="45"/>
      <c r="BM26" s="45"/>
      <c r="BN26" s="45"/>
      <c r="BO26" s="45"/>
      <c r="BP26" s="45"/>
      <c r="BQ26" s="45"/>
      <c r="BR26" s="45"/>
      <c r="BS26" s="45"/>
      <c r="BT26" s="45"/>
      <c r="BU26" s="45"/>
      <c r="BV26" s="45"/>
      <c r="BW26" s="45"/>
      <c r="BX26" s="45"/>
      <c r="BY26" s="45"/>
      <c r="BZ26" s="45"/>
      <c r="CA26" s="45"/>
      <c r="CB26" s="45"/>
      <c r="CC26" s="45"/>
    </row>
    <row r="27" hidden="1">
      <c r="A27" s="367" t="str">
        <f>'Cenários'!AV84</f>
        <v>PCE-PC2224</v>
      </c>
      <c r="B27" s="171">
        <f>'Cenários'!AW84</f>
        <v>2731</v>
      </c>
      <c r="C27" s="171" t="str">
        <f>'Cenários'!AX84</f>
        <v>REPARA</v>
      </c>
      <c r="D27" s="171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71" t="str">
        <f>'Cenários'!BE179</f>
        <v>#DIV/0!</v>
      </c>
      <c r="J27" s="171" t="str">
        <f>'Cenários'!BF179</f>
        <v>#DIV/0!</v>
      </c>
      <c r="K27" s="171" t="str">
        <f>'Cenários'!BG179</f>
        <v>#DIV/0!</v>
      </c>
      <c r="L27" s="171" t="str">
        <f>'Cenários'!BH179</f>
        <v>#DIV/0!</v>
      </c>
      <c r="M27" s="171" t="str">
        <f>'Cenários'!BI179</f>
        <v>#DIV/0!</v>
      </c>
      <c r="N27" s="171" t="str">
        <f>'Cenários'!BJ179</f>
        <v>#DIV/0!</v>
      </c>
      <c r="O27" s="171" t="str">
        <f>'Cenários'!BK179</f>
        <v>#DIV/0!</v>
      </c>
      <c r="P27" s="171" t="str">
        <f>'Cenários'!BL179</f>
        <v>#DIV/0!</v>
      </c>
      <c r="Q27" s="171" t="str">
        <f>'Cenários'!BM179</f>
        <v>#DIV/0!</v>
      </c>
      <c r="R27" s="171" t="str">
        <f>'Cenários'!BN179</f>
        <v>#DIV/0!</v>
      </c>
      <c r="S27" s="171" t="str">
        <f>'Cenários'!BO179</f>
        <v>#DIV/0!</v>
      </c>
      <c r="T27" s="171" t="str">
        <f>'Cenários'!BP179</f>
        <v>#DIV/0!</v>
      </c>
      <c r="U27" s="171" t="str">
        <f>'Cenários'!BQ179</f>
        <v>#DIV/0!</v>
      </c>
      <c r="V27" s="171" t="str">
        <f>'Cenários'!BR179</f>
        <v>#DIV/0!</v>
      </c>
      <c r="W27" s="171" t="str">
        <f>'Cenários'!BS179</f>
        <v>#DIV/0!</v>
      </c>
      <c r="X27" s="171" t="str">
        <f>'Cenários'!BT179</f>
        <v>#DIV/0!</v>
      </c>
      <c r="Y27" s="171" t="str">
        <f>'Cenários'!BU179</f>
        <v>#DIV/0!</v>
      </c>
      <c r="Z27" s="171" t="str">
        <f>'Cenários'!BV179</f>
        <v>#DIV/0!</v>
      </c>
      <c r="AA27" s="171" t="str">
        <f>'Cenários'!BW179</f>
        <v>#DIV/0!</v>
      </c>
      <c r="AB27" s="171" t="str">
        <f>'Cenários'!BX179</f>
        <v>#DIV/0!</v>
      </c>
      <c r="AC27" s="171" t="str">
        <f>'Cenários'!BY179</f>
        <v>#DIV/0!</v>
      </c>
      <c r="AD27" s="171" t="str">
        <f>'Cenários'!BZ179</f>
        <v>#DIV/0!</v>
      </c>
      <c r="AE27" s="171" t="str">
        <f>'Cenários'!CA179</f>
        <v>#DIV/0!</v>
      </c>
      <c r="AF27" s="171" t="str">
        <f>'Cenários'!CB179</f>
        <v>#DIV/0!</v>
      </c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45"/>
    </row>
    <row r="28" hidden="1">
      <c r="A28" s="367" t="str">
        <f>'Cenários'!AV55</f>
        <v>PC-EPC0431</v>
      </c>
      <c r="B28" s="171">
        <f>'Cenários'!AW55</f>
        <v>2719</v>
      </c>
      <c r="C28" s="171" t="str">
        <f>'Cenários'!AX55</f>
        <v>APL</v>
      </c>
      <c r="D28" s="171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71" t="str">
        <f>'Cenários'!BE150</f>
        <v/>
      </c>
      <c r="J28" s="171" t="str">
        <f>'Cenários'!BF150</f>
        <v/>
      </c>
      <c r="K28" s="171" t="str">
        <f>'Cenários'!BG150</f>
        <v/>
      </c>
      <c r="L28" s="171" t="str">
        <f>'Cenários'!BH150</f>
        <v/>
      </c>
      <c r="M28" s="171" t="str">
        <f>'Cenários'!BI150</f>
        <v/>
      </c>
      <c r="N28" s="171" t="str">
        <f>'Cenários'!BJ150</f>
        <v/>
      </c>
      <c r="O28" s="171" t="str">
        <f>'Cenários'!BK150</f>
        <v/>
      </c>
      <c r="P28" s="171" t="str">
        <f>'Cenários'!BL150</f>
        <v/>
      </c>
      <c r="Q28" s="171" t="str">
        <f>'Cenários'!BM150</f>
        <v/>
      </c>
      <c r="R28" s="171" t="str">
        <f>'Cenários'!BN150</f>
        <v/>
      </c>
      <c r="S28" s="171" t="str">
        <f>'Cenários'!BO150</f>
        <v/>
      </c>
      <c r="T28" s="171" t="str">
        <f>'Cenários'!BP150</f>
        <v/>
      </c>
      <c r="U28" s="171" t="str">
        <f>'Cenários'!BQ150</f>
        <v/>
      </c>
      <c r="V28" s="171" t="str">
        <f>'Cenários'!BR150</f>
        <v/>
      </c>
      <c r="W28" s="171" t="str">
        <f>'Cenários'!BS150</f>
        <v>HSI</v>
      </c>
      <c r="X28" s="171" t="str">
        <f>'Cenários'!BT150</f>
        <v/>
      </c>
      <c r="Y28" s="171" t="str">
        <f>'Cenários'!BU150</f>
        <v/>
      </c>
      <c r="Z28" s="171" t="str">
        <f>'Cenários'!BV150</f>
        <v/>
      </c>
      <c r="AA28" s="171" t="str">
        <f>'Cenários'!BW150</f>
        <v/>
      </c>
      <c r="AB28" s="171" t="str">
        <f>'Cenários'!BX150</f>
        <v/>
      </c>
      <c r="AC28" s="171" t="str">
        <f>'Cenários'!BY150</f>
        <v/>
      </c>
      <c r="AD28" s="171" t="str">
        <f>'Cenários'!BZ150</f>
        <v/>
      </c>
      <c r="AE28" s="171" t="str">
        <f>'Cenários'!CA150</f>
        <v/>
      </c>
      <c r="AF28" s="171" t="str">
        <f>'Cenários'!CB150</f>
        <v/>
      </c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45"/>
    </row>
    <row r="29" hidden="1">
      <c r="A29" s="367" t="str">
        <f>'Cenários'!AV80</f>
        <v>PCE-PC2055</v>
      </c>
      <c r="B29" s="171">
        <f>'Cenários'!AW80</f>
        <v>2722</v>
      </c>
      <c r="C29" s="171" t="str">
        <f>'Cenários'!AX80</f>
        <v>APL</v>
      </c>
      <c r="D29" s="171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71" t="str">
        <f>'Cenários'!BE175</f>
        <v/>
      </c>
      <c r="J29" s="171" t="str">
        <f>'Cenários'!BF175</f>
        <v/>
      </c>
      <c r="K29" s="171" t="str">
        <f>'Cenários'!BG175</f>
        <v/>
      </c>
      <c r="L29" s="171" t="str">
        <f>'Cenários'!BH175</f>
        <v/>
      </c>
      <c r="M29" s="171" t="str">
        <f>'Cenários'!BI175</f>
        <v/>
      </c>
      <c r="N29" s="171" t="str">
        <f>'Cenários'!BJ175</f>
        <v/>
      </c>
      <c r="O29" s="171" t="str">
        <f>'Cenários'!BK175</f>
        <v/>
      </c>
      <c r="P29" s="171" t="str">
        <f>'Cenários'!BL175</f>
        <v/>
      </c>
      <c r="Q29" s="171" t="str">
        <f>'Cenários'!BM175</f>
        <v/>
      </c>
      <c r="R29" s="171" t="str">
        <f>'Cenários'!BN175</f>
        <v/>
      </c>
      <c r="S29" s="171" t="str">
        <f>'Cenários'!BO175</f>
        <v/>
      </c>
      <c r="T29" s="171" t="str">
        <f>'Cenários'!BP175</f>
        <v/>
      </c>
      <c r="U29" s="171" t="str">
        <f>'Cenários'!BQ175</f>
        <v/>
      </c>
      <c r="V29" s="171" t="str">
        <f>'Cenários'!BR175</f>
        <v/>
      </c>
      <c r="W29" s="171" t="str">
        <f>'Cenários'!BS175</f>
        <v/>
      </c>
      <c r="X29" s="171" t="str">
        <f>'Cenários'!BT175</f>
        <v/>
      </c>
      <c r="Y29" s="171" t="str">
        <f>'Cenários'!BU175</f>
        <v/>
      </c>
      <c r="Z29" s="171" t="str">
        <f>'Cenários'!BV175</f>
        <v/>
      </c>
      <c r="AA29" s="171" t="str">
        <f>'Cenários'!BW175</f>
        <v/>
      </c>
      <c r="AB29" s="171" t="str">
        <f>'Cenários'!BX175</f>
        <v/>
      </c>
      <c r="AC29" s="171" t="str">
        <f>'Cenários'!BY175</f>
        <v/>
      </c>
      <c r="AD29" s="171" t="str">
        <f>'Cenários'!BZ175</f>
        <v/>
      </c>
      <c r="AE29" s="171" t="str">
        <f>'Cenários'!CA175</f>
        <v/>
      </c>
      <c r="AF29" s="171" t="str">
        <f>'Cenários'!CB175</f>
        <v/>
      </c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5"/>
      <c r="BJ29" s="45"/>
      <c r="BK29" s="45"/>
      <c r="BL29" s="45"/>
      <c r="BM29" s="45"/>
      <c r="BN29" s="45"/>
      <c r="BO29" s="45"/>
      <c r="BP29" s="45"/>
      <c r="BQ29" s="45"/>
      <c r="BR29" s="45"/>
      <c r="BS29" s="45"/>
      <c r="BT29" s="45"/>
      <c r="BU29" s="45"/>
      <c r="BV29" s="45"/>
      <c r="BW29" s="45"/>
      <c r="BX29" s="45"/>
      <c r="BY29" s="45"/>
      <c r="BZ29" s="45"/>
      <c r="CA29" s="45"/>
      <c r="CB29" s="45"/>
      <c r="CC29" s="45"/>
    </row>
    <row r="30">
      <c r="A30" s="367" t="str">
        <f>'Cenários'!AV72</f>
        <v>PCE-PC1832</v>
      </c>
      <c r="B30" s="171">
        <f>'Cenários'!AW72</f>
        <v>2738</v>
      </c>
      <c r="C30" s="171" t="str">
        <f>'Cenários'!AX72</f>
        <v>RECOLH</v>
      </c>
      <c r="D30" s="171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71" t="str">
        <f>'Cenários'!BE167</f>
        <v/>
      </c>
      <c r="J30" s="171" t="str">
        <f>'Cenários'!BF167</f>
        <v/>
      </c>
      <c r="K30" s="171" t="str">
        <f>'Cenários'!BG167</f>
        <v/>
      </c>
      <c r="L30" s="171" t="str">
        <f>'Cenários'!BH167</f>
        <v/>
      </c>
      <c r="M30" s="171" t="str">
        <f>'Cenários'!BI167</f>
        <v/>
      </c>
      <c r="N30" s="171" t="str">
        <f>'Cenários'!BJ167</f>
        <v/>
      </c>
      <c r="O30" s="171" t="str">
        <f>'Cenários'!BK167</f>
        <v/>
      </c>
      <c r="P30" s="171" t="str">
        <f>'Cenários'!BL167</f>
        <v/>
      </c>
      <c r="Q30" s="171" t="str">
        <f>'Cenários'!BM167</f>
        <v/>
      </c>
      <c r="R30" s="171" t="str">
        <f>'Cenários'!BN167</f>
        <v/>
      </c>
      <c r="S30" s="171" t="str">
        <f>'Cenários'!BO167</f>
        <v/>
      </c>
      <c r="T30" s="171" t="str">
        <f>'Cenários'!BP167</f>
        <v/>
      </c>
      <c r="U30" s="171" t="str">
        <f>'Cenários'!BQ167</f>
        <v/>
      </c>
      <c r="V30" s="171" t="str">
        <f>'Cenários'!BR167</f>
        <v/>
      </c>
      <c r="W30" s="171" t="str">
        <f>'Cenários'!BS167</f>
        <v/>
      </c>
      <c r="X30" s="171" t="str">
        <f>'Cenários'!BT167</f>
        <v/>
      </c>
      <c r="Y30" s="171" t="str">
        <f>'Cenários'!BU167</f>
        <v/>
      </c>
      <c r="Z30" s="171" t="str">
        <f>'Cenários'!BV167</f>
        <v/>
      </c>
      <c r="AA30" s="171" t="str">
        <f>'Cenários'!BW167</f>
        <v/>
      </c>
      <c r="AB30" s="171" t="str">
        <f>'Cenários'!BX167</f>
        <v/>
      </c>
      <c r="AC30" s="171" t="str">
        <f>'Cenários'!BY167</f>
        <v/>
      </c>
      <c r="AD30" s="171" t="str">
        <f>'Cenários'!BZ167</f>
        <v/>
      </c>
      <c r="AE30" s="171" t="str">
        <f>'Cenários'!CA167</f>
        <v/>
      </c>
      <c r="AF30" s="171" t="str">
        <f>'Cenários'!CB167</f>
        <v/>
      </c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5"/>
      <c r="BJ30" s="45"/>
      <c r="BK30" s="45"/>
      <c r="BL30" s="45"/>
      <c r="BM30" s="45"/>
      <c r="BN30" s="45"/>
      <c r="BO30" s="45"/>
      <c r="BP30" s="45"/>
      <c r="BQ30" s="45"/>
      <c r="BR30" s="45"/>
      <c r="BS30" s="45"/>
      <c r="BT30" s="45"/>
      <c r="BU30" s="45"/>
      <c r="BV30" s="45"/>
      <c r="BW30" s="45"/>
      <c r="BX30" s="45"/>
      <c r="BY30" s="45"/>
      <c r="BZ30" s="45"/>
      <c r="CA30" s="45"/>
      <c r="CB30" s="45"/>
      <c r="CC30" s="45"/>
    </row>
    <row r="31">
      <c r="A31" s="367" t="str">
        <f>'Cenários'!AV70</f>
        <v>PCE-PC1783</v>
      </c>
      <c r="B31" s="171">
        <f>'Cenários'!AW70</f>
        <v>2727</v>
      </c>
      <c r="C31" s="171" t="str">
        <f>'Cenários'!AX70</f>
        <v>RECOLH</v>
      </c>
      <c r="D31" s="171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71" t="str">
        <f>'Cenários'!BE165</f>
        <v>#DIV/0!</v>
      </c>
      <c r="J31" s="171" t="str">
        <f>'Cenários'!BF165</f>
        <v>#DIV/0!</v>
      </c>
      <c r="K31" s="171" t="str">
        <f>'Cenários'!BG165</f>
        <v>#DIV/0!</v>
      </c>
      <c r="L31" s="171" t="str">
        <f>'Cenários'!BH165</f>
        <v>#DIV/0!</v>
      </c>
      <c r="M31" s="171" t="str">
        <f>'Cenários'!BI165</f>
        <v>#DIV/0!</v>
      </c>
      <c r="N31" s="171" t="str">
        <f>'Cenários'!BJ165</f>
        <v>#DIV/0!</v>
      </c>
      <c r="O31" s="171" t="str">
        <f>'Cenários'!BK165</f>
        <v>#DIV/0!</v>
      </c>
      <c r="P31" s="171" t="str">
        <f>'Cenários'!BL165</f>
        <v>#DIV/0!</v>
      </c>
      <c r="Q31" s="171" t="str">
        <f>'Cenários'!BM165</f>
        <v>#DIV/0!</v>
      </c>
      <c r="R31" s="171" t="str">
        <f>'Cenários'!BN165</f>
        <v>#DIV/0!</v>
      </c>
      <c r="S31" s="171" t="str">
        <f>'Cenários'!BO165</f>
        <v>#DIV/0!</v>
      </c>
      <c r="T31" s="171" t="str">
        <f>'Cenários'!BP165</f>
        <v>#DIV/0!</v>
      </c>
      <c r="U31" s="171" t="str">
        <f>'Cenários'!BQ165</f>
        <v>#DIV/0!</v>
      </c>
      <c r="V31" s="171" t="str">
        <f>'Cenários'!BR165</f>
        <v>#DIV/0!</v>
      </c>
      <c r="W31" s="171" t="str">
        <f>'Cenários'!BS165</f>
        <v>#DIV/0!</v>
      </c>
      <c r="X31" s="171" t="str">
        <f>'Cenários'!BT165</f>
        <v>#DIV/0!</v>
      </c>
      <c r="Y31" s="171" t="str">
        <f>'Cenários'!BU165</f>
        <v>#DIV/0!</v>
      </c>
      <c r="Z31" s="171" t="str">
        <f>'Cenários'!BV165</f>
        <v>#DIV/0!</v>
      </c>
      <c r="AA31" s="171" t="str">
        <f>'Cenários'!BW165</f>
        <v>#DIV/0!</v>
      </c>
      <c r="AB31" s="171" t="str">
        <f>'Cenários'!BX165</f>
        <v>#DIV/0!</v>
      </c>
      <c r="AC31" s="171" t="str">
        <f>'Cenários'!BY165</f>
        <v>#DIV/0!</v>
      </c>
      <c r="AD31" s="171" t="str">
        <f>'Cenários'!BZ165</f>
        <v>#DIV/0!</v>
      </c>
      <c r="AE31" s="171" t="str">
        <f>'Cenários'!CA165</f>
        <v>#DIV/0!</v>
      </c>
      <c r="AF31" s="171" t="str">
        <f>'Cenários'!CB165</f>
        <v>#DIV/0!</v>
      </c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45"/>
    </row>
    <row r="32" hidden="1">
      <c r="A32" s="367" t="str">
        <f>'Cenários'!AV83</f>
        <v>PCE-PC2223</v>
      </c>
      <c r="B32" s="171">
        <f>'Cenários'!AW83</f>
        <v>2723</v>
      </c>
      <c r="C32" s="171" t="str">
        <f>'Cenários'!AX83</f>
        <v>APL</v>
      </c>
      <c r="D32" s="171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71" t="str">
        <f>'Cenários'!BE178</f>
        <v/>
      </c>
      <c r="J32" s="171" t="str">
        <f>'Cenários'!BF178</f>
        <v/>
      </c>
      <c r="K32" s="171" t="str">
        <f>'Cenários'!BG178</f>
        <v/>
      </c>
      <c r="L32" s="171" t="str">
        <f>'Cenários'!BH178</f>
        <v/>
      </c>
      <c r="M32" s="171" t="str">
        <f>'Cenários'!BI178</f>
        <v/>
      </c>
      <c r="N32" s="171" t="str">
        <f>'Cenários'!BJ178</f>
        <v/>
      </c>
      <c r="O32" s="171" t="str">
        <f>'Cenários'!BK178</f>
        <v>HSI</v>
      </c>
      <c r="P32" s="171" t="str">
        <f>'Cenários'!BL178</f>
        <v/>
      </c>
      <c r="Q32" s="171" t="str">
        <f>'Cenários'!BM178</f>
        <v/>
      </c>
      <c r="R32" s="171" t="str">
        <f>'Cenários'!BN178</f>
        <v/>
      </c>
      <c r="S32" s="171" t="str">
        <f>'Cenários'!BO178</f>
        <v/>
      </c>
      <c r="T32" s="171" t="str">
        <f>'Cenários'!BP178</f>
        <v/>
      </c>
      <c r="U32" s="171" t="str">
        <f>'Cenários'!BQ178</f>
        <v/>
      </c>
      <c r="V32" s="171" t="str">
        <f>'Cenários'!BR178</f>
        <v/>
      </c>
      <c r="W32" s="171" t="str">
        <f>'Cenários'!BS178</f>
        <v/>
      </c>
      <c r="X32" s="171" t="str">
        <f>'Cenários'!BT178</f>
        <v/>
      </c>
      <c r="Y32" s="171" t="str">
        <f>'Cenários'!BU178</f>
        <v/>
      </c>
      <c r="Z32" s="171" t="str">
        <f>'Cenários'!BV178</f>
        <v/>
      </c>
      <c r="AA32" s="171" t="str">
        <f>'Cenários'!BW178</f>
        <v/>
      </c>
      <c r="AB32" s="171" t="str">
        <f>'Cenários'!BX178</f>
        <v/>
      </c>
      <c r="AC32" s="171" t="str">
        <f>'Cenários'!BY178</f>
        <v/>
      </c>
      <c r="AD32" s="171" t="str">
        <f>'Cenários'!BZ178</f>
        <v/>
      </c>
      <c r="AE32" s="171" t="str">
        <f>'Cenários'!CA178</f>
        <v/>
      </c>
      <c r="AF32" s="171" t="str">
        <f>'Cenários'!CB178</f>
        <v/>
      </c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45"/>
    </row>
    <row r="33">
      <c r="A33" s="367" t="str">
        <f>'Cenários'!AV68</f>
        <v>PCE-PC1666</v>
      </c>
      <c r="B33" s="171">
        <f>'Cenários'!AW68</f>
        <v>2731</v>
      </c>
      <c r="C33" s="171" t="str">
        <f>'Cenários'!AX68</f>
        <v>APL</v>
      </c>
      <c r="D33" s="171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71" t="str">
        <f>'Cenários'!BE163</f>
        <v/>
      </c>
      <c r="J33" s="171" t="str">
        <f>'Cenários'!BF163</f>
        <v/>
      </c>
      <c r="K33" s="171" t="str">
        <f>'Cenários'!BG163</f>
        <v/>
      </c>
      <c r="L33" s="171" t="str">
        <f>'Cenários'!BH163</f>
        <v/>
      </c>
      <c r="M33" s="171" t="str">
        <f>'Cenários'!BI163</f>
        <v/>
      </c>
      <c r="N33" s="171" t="str">
        <f>'Cenários'!BJ163</f>
        <v/>
      </c>
      <c r="O33" s="171" t="str">
        <f>'Cenários'!BK163</f>
        <v/>
      </c>
      <c r="P33" s="171" t="str">
        <f>'Cenários'!BL163</f>
        <v/>
      </c>
      <c r="Q33" s="171" t="str">
        <f>'Cenários'!BM163</f>
        <v/>
      </c>
      <c r="R33" s="171" t="str">
        <f>'Cenários'!BN163</f>
        <v/>
      </c>
      <c r="S33" s="171" t="str">
        <f>'Cenários'!BO163</f>
        <v/>
      </c>
      <c r="T33" s="171" t="str">
        <f>'Cenários'!BP163</f>
        <v/>
      </c>
      <c r="U33" s="171" t="str">
        <f>'Cenários'!BQ163</f>
        <v/>
      </c>
      <c r="V33" s="171" t="str">
        <f>'Cenários'!BR163</f>
        <v/>
      </c>
      <c r="W33" s="171" t="str">
        <f>'Cenários'!BS163</f>
        <v/>
      </c>
      <c r="X33" s="171" t="str">
        <f>'Cenários'!BT163</f>
        <v/>
      </c>
      <c r="Y33" s="171" t="str">
        <f>'Cenários'!BU163</f>
        <v/>
      </c>
      <c r="Z33" s="171" t="str">
        <f>'Cenários'!BV163</f>
        <v/>
      </c>
      <c r="AA33" s="171" t="str">
        <f>'Cenários'!BW163</f>
        <v/>
      </c>
      <c r="AB33" s="171" t="str">
        <f>'Cenários'!BX163</f>
        <v/>
      </c>
      <c r="AC33" s="171" t="str">
        <f>'Cenários'!BY163</f>
        <v/>
      </c>
      <c r="AD33" s="171" t="str">
        <f>'Cenários'!BZ163</f>
        <v/>
      </c>
      <c r="AE33" s="171" t="str">
        <f>'Cenários'!CA163</f>
        <v/>
      </c>
      <c r="AF33" s="171" t="str">
        <f>'Cenários'!CB163</f>
        <v/>
      </c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5"/>
      <c r="BJ33" s="45"/>
      <c r="BK33" s="45"/>
      <c r="BL33" s="45"/>
      <c r="BM33" s="45"/>
      <c r="BN33" s="45"/>
      <c r="BO33" s="45"/>
      <c r="BP33" s="45"/>
      <c r="BQ33" s="45"/>
      <c r="BR33" s="45"/>
      <c r="BS33" s="45"/>
      <c r="BT33" s="45"/>
      <c r="BU33" s="45"/>
      <c r="BV33" s="45"/>
      <c r="BW33" s="45"/>
      <c r="BX33" s="45"/>
      <c r="BY33" s="45"/>
      <c r="BZ33" s="45"/>
      <c r="CA33" s="45"/>
      <c r="CB33" s="45"/>
      <c r="CC33" s="45"/>
    </row>
    <row r="34" hidden="1">
      <c r="A34" s="367" t="str">
        <f>'Cenários'!AV79</f>
        <v>PCE-PC2050</v>
      </c>
      <c r="B34" s="171">
        <f>'Cenários'!AW79</f>
        <v>2702</v>
      </c>
      <c r="C34" s="171" t="str">
        <f>'Cenários'!AX79</f>
        <v>APL</v>
      </c>
      <c r="D34" s="171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71" t="str">
        <f>'Cenários'!BE174</f>
        <v/>
      </c>
      <c r="J34" s="171" t="str">
        <f>'Cenários'!BF174</f>
        <v/>
      </c>
      <c r="K34" s="171" t="str">
        <f>'Cenários'!BG174</f>
        <v/>
      </c>
      <c r="L34" s="171" t="str">
        <f>'Cenários'!BH174</f>
        <v/>
      </c>
      <c r="M34" s="171" t="str">
        <f>'Cenários'!BI174</f>
        <v/>
      </c>
      <c r="N34" s="171" t="str">
        <f>'Cenários'!BJ174</f>
        <v/>
      </c>
      <c r="O34" s="171" t="str">
        <f>'Cenários'!BK174</f>
        <v/>
      </c>
      <c r="P34" s="171" t="str">
        <f>'Cenários'!BL174</f>
        <v/>
      </c>
      <c r="Q34" s="171" t="str">
        <f>'Cenários'!BM174</f>
        <v/>
      </c>
      <c r="R34" s="171" t="str">
        <f>'Cenários'!BN174</f>
        <v/>
      </c>
      <c r="S34" s="171" t="str">
        <f>'Cenários'!BO174</f>
        <v/>
      </c>
      <c r="T34" s="171" t="str">
        <f>'Cenários'!BP174</f>
        <v/>
      </c>
      <c r="U34" s="171" t="str">
        <f>'Cenários'!BQ174</f>
        <v/>
      </c>
      <c r="V34" s="171" t="str">
        <f>'Cenários'!BR174</f>
        <v/>
      </c>
      <c r="W34" s="171" t="str">
        <f>'Cenários'!BS174</f>
        <v/>
      </c>
      <c r="X34" s="171" t="str">
        <f>'Cenários'!BT174</f>
        <v/>
      </c>
      <c r="Y34" s="171" t="str">
        <f>'Cenários'!BU174</f>
        <v/>
      </c>
      <c r="Z34" s="171" t="str">
        <f>'Cenários'!BV174</f>
        <v>HSI</v>
      </c>
      <c r="AA34" s="171" t="str">
        <f>'Cenários'!BW174</f>
        <v/>
      </c>
      <c r="AB34" s="171" t="str">
        <f>'Cenários'!BX174</f>
        <v/>
      </c>
      <c r="AC34" s="171" t="str">
        <f>'Cenários'!BY174</f>
        <v/>
      </c>
      <c r="AD34" s="171" t="str">
        <f>'Cenários'!BZ174</f>
        <v/>
      </c>
      <c r="AE34" s="171" t="str">
        <f>'Cenários'!CA174</f>
        <v/>
      </c>
      <c r="AF34" s="171" t="str">
        <f>'Cenários'!CB174</f>
        <v/>
      </c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5"/>
      <c r="BJ34" s="45"/>
      <c r="BK34" s="45"/>
      <c r="BL34" s="45"/>
      <c r="BM34" s="45"/>
      <c r="BN34" s="45"/>
      <c r="BO34" s="45"/>
      <c r="BP34" s="45"/>
      <c r="BQ34" s="45"/>
      <c r="BR34" s="45"/>
      <c r="BS34" s="45"/>
      <c r="BT34" s="45"/>
      <c r="BU34" s="45"/>
      <c r="BV34" s="45"/>
      <c r="BW34" s="45"/>
      <c r="BX34" s="45"/>
      <c r="BY34" s="45"/>
      <c r="BZ34" s="45"/>
      <c r="CA34" s="45"/>
      <c r="CB34" s="45"/>
      <c r="CC34" s="45"/>
    </row>
    <row r="35">
      <c r="A35" s="367" t="str">
        <f>'Cenários'!AV66</f>
        <v>PCE-PC1570</v>
      </c>
      <c r="B35" s="171">
        <f>'Cenários'!AW66</f>
        <v>2737</v>
      </c>
      <c r="C35" s="171" t="str">
        <f>'Cenários'!AX66</f>
        <v>APL</v>
      </c>
      <c r="D35" s="171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71" t="str">
        <f>'Cenários'!BE161</f>
        <v/>
      </c>
      <c r="J35" s="171" t="str">
        <f>'Cenários'!BF161</f>
        <v/>
      </c>
      <c r="K35" s="171" t="str">
        <f>'Cenários'!BG161</f>
        <v/>
      </c>
      <c r="L35" s="171" t="str">
        <f>'Cenários'!BH161</f>
        <v/>
      </c>
      <c r="M35" s="171" t="str">
        <f>'Cenários'!BI161</f>
        <v/>
      </c>
      <c r="N35" s="171" t="str">
        <f>'Cenários'!BJ161</f>
        <v/>
      </c>
      <c r="O35" s="171" t="str">
        <f>'Cenários'!BK161</f>
        <v/>
      </c>
      <c r="P35" s="171" t="str">
        <f>'Cenários'!BL161</f>
        <v/>
      </c>
      <c r="Q35" s="171" t="str">
        <f>'Cenários'!BM161</f>
        <v/>
      </c>
      <c r="R35" s="171" t="str">
        <f>'Cenários'!BN161</f>
        <v/>
      </c>
      <c r="S35" s="171" t="str">
        <f>'Cenários'!BO161</f>
        <v/>
      </c>
      <c r="T35" s="171" t="str">
        <f>'Cenários'!BP161</f>
        <v/>
      </c>
      <c r="U35" s="171" t="str">
        <f>'Cenários'!BQ161</f>
        <v/>
      </c>
      <c r="V35" s="171" t="str">
        <f>'Cenários'!BR161</f>
        <v/>
      </c>
      <c r="W35" s="171" t="str">
        <f>'Cenários'!BS161</f>
        <v/>
      </c>
      <c r="X35" s="171" t="str">
        <f>'Cenários'!BT161</f>
        <v/>
      </c>
      <c r="Y35" s="171" t="str">
        <f>'Cenários'!BU161</f>
        <v/>
      </c>
      <c r="Z35" s="171" t="str">
        <f>'Cenários'!BV161</f>
        <v/>
      </c>
      <c r="AA35" s="171" t="str">
        <f>'Cenários'!BW161</f>
        <v/>
      </c>
      <c r="AB35" s="171" t="str">
        <f>'Cenários'!BX161</f>
        <v/>
      </c>
      <c r="AC35" s="171" t="str">
        <f>'Cenários'!BY161</f>
        <v/>
      </c>
      <c r="AD35" s="171" t="str">
        <f>'Cenários'!BZ161</f>
        <v/>
      </c>
      <c r="AE35" s="171" t="str">
        <f>'Cenários'!CA161</f>
        <v/>
      </c>
      <c r="AF35" s="171" t="str">
        <f>'Cenários'!CB161</f>
        <v/>
      </c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45"/>
    </row>
    <row r="36" hidden="1">
      <c r="A36" s="367" t="str">
        <f>'Cenários'!AV87</f>
        <v>PCE-PC2261</v>
      </c>
      <c r="B36" s="171">
        <f>'Cenários'!AW87</f>
        <v>2720</v>
      </c>
      <c r="C36" s="171" t="str">
        <f>'Cenários'!AX87</f>
        <v>APL</v>
      </c>
      <c r="D36" s="171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71" t="str">
        <f>'Cenários'!BE182</f>
        <v/>
      </c>
      <c r="J36" s="171" t="str">
        <f>'Cenários'!BF182</f>
        <v/>
      </c>
      <c r="K36" s="171" t="str">
        <f>'Cenários'!BG182</f>
        <v/>
      </c>
      <c r="L36" s="171" t="str">
        <f>'Cenários'!BH182</f>
        <v/>
      </c>
      <c r="M36" s="171" t="str">
        <f>'Cenários'!BI182</f>
        <v/>
      </c>
      <c r="N36" s="171" t="str">
        <f>'Cenários'!BJ182</f>
        <v/>
      </c>
      <c r="O36" s="171" t="str">
        <f>'Cenários'!BK182</f>
        <v/>
      </c>
      <c r="P36" s="171" t="str">
        <f>'Cenários'!BL182</f>
        <v/>
      </c>
      <c r="Q36" s="171" t="str">
        <f>'Cenários'!BM182</f>
        <v/>
      </c>
      <c r="R36" s="171" t="str">
        <f>'Cenários'!BN182</f>
        <v/>
      </c>
      <c r="S36" s="171" t="str">
        <f>'Cenários'!BO182</f>
        <v/>
      </c>
      <c r="T36" s="171" t="str">
        <f>'Cenários'!BP182</f>
        <v/>
      </c>
      <c r="U36" s="171" t="str">
        <f>'Cenários'!BQ182</f>
        <v/>
      </c>
      <c r="V36" s="171" t="str">
        <f>'Cenários'!BR182</f>
        <v/>
      </c>
      <c r="W36" s="171" t="str">
        <f>'Cenários'!BS182</f>
        <v/>
      </c>
      <c r="X36" s="171" t="str">
        <f>'Cenários'!BT182</f>
        <v/>
      </c>
      <c r="Y36" s="171" t="str">
        <f>'Cenários'!BU182</f>
        <v/>
      </c>
      <c r="Z36" s="171" t="str">
        <f>'Cenários'!BV182</f>
        <v/>
      </c>
      <c r="AA36" s="171" t="str">
        <f>'Cenários'!BW182</f>
        <v/>
      </c>
      <c r="AB36" s="171" t="str">
        <f>'Cenários'!BX182</f>
        <v/>
      </c>
      <c r="AC36" s="171" t="str">
        <f>'Cenários'!BY182</f>
        <v/>
      </c>
      <c r="AD36" s="171" t="str">
        <f>'Cenários'!BZ182</f>
        <v/>
      </c>
      <c r="AE36" s="171" t="str">
        <f>'Cenários'!CA182</f>
        <v/>
      </c>
      <c r="AF36" s="171" t="str">
        <f>'Cenários'!CB182</f>
        <v/>
      </c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45"/>
    </row>
    <row r="37">
      <c r="A37" s="367" t="str">
        <f>'Cenários'!AV76</f>
        <v>PCE-PC1868</v>
      </c>
      <c r="B37" s="171">
        <f>'Cenários'!AW76</f>
        <v>2704</v>
      </c>
      <c r="C37" s="171" t="str">
        <f>'Cenários'!AX76</f>
        <v>APL</v>
      </c>
      <c r="D37" s="171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71" t="str">
        <f>'Cenários'!BE171</f>
        <v>#DIV/0!</v>
      </c>
      <c r="J37" s="171" t="str">
        <f>'Cenários'!BF171</f>
        <v>#DIV/0!</v>
      </c>
      <c r="K37" s="171" t="str">
        <f>'Cenários'!BG171</f>
        <v>#DIV/0!</v>
      </c>
      <c r="L37" s="171" t="str">
        <f>'Cenários'!BH171</f>
        <v>#DIV/0!</v>
      </c>
      <c r="M37" s="171" t="str">
        <f>'Cenários'!BI171</f>
        <v>#DIV/0!</v>
      </c>
      <c r="N37" s="171" t="str">
        <f>'Cenários'!BJ171</f>
        <v>#DIV/0!</v>
      </c>
      <c r="O37" s="171" t="str">
        <f>'Cenários'!BK171</f>
        <v>#DIV/0!</v>
      </c>
      <c r="P37" s="171" t="str">
        <f>'Cenários'!BL171</f>
        <v>#DIV/0!</v>
      </c>
      <c r="Q37" s="171" t="str">
        <f>'Cenários'!BM171</f>
        <v>#DIV/0!</v>
      </c>
      <c r="R37" s="171" t="str">
        <f>'Cenários'!BN171</f>
        <v>#DIV/0!</v>
      </c>
      <c r="S37" s="171" t="str">
        <f>'Cenários'!BO171</f>
        <v>#DIV/0!</v>
      </c>
      <c r="T37" s="171" t="str">
        <f>'Cenários'!BP171</f>
        <v>#DIV/0!</v>
      </c>
      <c r="U37" s="171" t="str">
        <f>'Cenários'!BQ171</f>
        <v>#DIV/0!</v>
      </c>
      <c r="V37" s="171" t="str">
        <f>'Cenários'!BR171</f>
        <v>#DIV/0!</v>
      </c>
      <c r="W37" s="171" t="str">
        <f>'Cenários'!BS171</f>
        <v>#DIV/0!</v>
      </c>
      <c r="X37" s="171" t="str">
        <f>'Cenários'!BT171</f>
        <v>#DIV/0!</v>
      </c>
      <c r="Y37" s="171" t="str">
        <f>'Cenários'!BU171</f>
        <v>#DIV/0!</v>
      </c>
      <c r="Z37" s="171" t="str">
        <f>'Cenários'!BV171</f>
        <v>#DIV/0!</v>
      </c>
      <c r="AA37" s="171" t="str">
        <f>'Cenários'!BW171</f>
        <v>#DIV/0!</v>
      </c>
      <c r="AB37" s="171" t="str">
        <f>'Cenários'!BX171</f>
        <v>#DIV/0!</v>
      </c>
      <c r="AC37" s="171" t="str">
        <f>'Cenários'!BY171</f>
        <v>#DIV/0!</v>
      </c>
      <c r="AD37" s="171" t="str">
        <f>'Cenários'!BZ171</f>
        <v>#DIV/0!</v>
      </c>
      <c r="AE37" s="171" t="str">
        <f>'Cenários'!CA171</f>
        <v>#DIV/0!</v>
      </c>
      <c r="AF37" s="171" t="str">
        <f>'Cenários'!CB171</f>
        <v>#DIV/0!</v>
      </c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5"/>
      <c r="BJ37" s="45"/>
      <c r="BK37" s="45"/>
      <c r="BL37" s="45"/>
      <c r="BM37" s="45"/>
      <c r="BN37" s="45"/>
      <c r="BO37" s="45"/>
      <c r="BP37" s="45"/>
      <c r="BQ37" s="45"/>
      <c r="BR37" s="45"/>
      <c r="BS37" s="45"/>
      <c r="BT37" s="45"/>
      <c r="BU37" s="45"/>
      <c r="BV37" s="45"/>
      <c r="BW37" s="45"/>
      <c r="BX37" s="45"/>
      <c r="BY37" s="45"/>
      <c r="BZ37" s="45"/>
      <c r="CA37" s="45"/>
      <c r="CB37" s="45"/>
      <c r="CC37" s="45"/>
    </row>
    <row r="38">
      <c r="A38" s="367" t="str">
        <f>'Cenários'!AV75</f>
        <v>PCE-PC1860</v>
      </c>
      <c r="B38" s="171">
        <f>'Cenários'!AW75</f>
        <v>2741</v>
      </c>
      <c r="C38" s="171" t="str">
        <f>'Cenários'!AX75</f>
        <v>REMOV</v>
      </c>
      <c r="D38" s="171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71" t="str">
        <f>'Cenários'!BE170</f>
        <v/>
      </c>
      <c r="J38" s="171" t="str">
        <f>'Cenários'!BF170</f>
        <v/>
      </c>
      <c r="K38" s="171" t="str">
        <f>'Cenários'!BG170</f>
        <v/>
      </c>
      <c r="L38" s="171" t="str">
        <f>'Cenários'!BH170</f>
        <v/>
      </c>
      <c r="M38" s="171" t="str">
        <f>'Cenários'!BI170</f>
        <v/>
      </c>
      <c r="N38" s="171" t="str">
        <f>'Cenários'!BJ170</f>
        <v/>
      </c>
      <c r="O38" s="171" t="str">
        <f>'Cenários'!BK170</f>
        <v/>
      </c>
      <c r="P38" s="171" t="str">
        <f>'Cenários'!BL170</f>
        <v/>
      </c>
      <c r="Q38" s="171" t="str">
        <f>'Cenários'!BM170</f>
        <v/>
      </c>
      <c r="R38" s="171" t="str">
        <f>'Cenários'!BN170</f>
        <v/>
      </c>
      <c r="S38" s="171" t="str">
        <f>'Cenários'!BO170</f>
        <v/>
      </c>
      <c r="T38" s="171" t="str">
        <f>'Cenários'!BP170</f>
        <v/>
      </c>
      <c r="U38" s="171" t="str">
        <f>'Cenários'!BQ170</f>
        <v/>
      </c>
      <c r="V38" s="171" t="str">
        <f>'Cenários'!BR170</f>
        <v/>
      </c>
      <c r="W38" s="171" t="str">
        <f>'Cenários'!BS170</f>
        <v/>
      </c>
      <c r="X38" s="171" t="str">
        <f>'Cenários'!BT170</f>
        <v/>
      </c>
      <c r="Y38" s="171" t="str">
        <f>'Cenários'!BU170</f>
        <v/>
      </c>
      <c r="Z38" s="171" t="str">
        <f>'Cenários'!BV170</f>
        <v/>
      </c>
      <c r="AA38" s="171" t="str">
        <f>'Cenários'!BW170</f>
        <v/>
      </c>
      <c r="AB38" s="171" t="str">
        <f>'Cenários'!BX170</f>
        <v/>
      </c>
      <c r="AC38" s="171" t="str">
        <f>'Cenários'!BY170</f>
        <v/>
      </c>
      <c r="AD38" s="171" t="str">
        <f>'Cenários'!BZ170</f>
        <v/>
      </c>
      <c r="AE38" s="171" t="str">
        <f>'Cenários'!CA170</f>
        <v/>
      </c>
      <c r="AF38" s="171" t="str">
        <f>'Cenários'!CB170</f>
        <v/>
      </c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5"/>
      <c r="BJ38" s="45"/>
      <c r="BK38" s="45"/>
      <c r="BL38" s="45"/>
      <c r="BM38" s="45"/>
      <c r="BN38" s="45"/>
      <c r="BO38" s="45"/>
      <c r="BP38" s="45"/>
      <c r="BQ38" s="45"/>
      <c r="BR38" s="45"/>
      <c r="BS38" s="45"/>
      <c r="BT38" s="45"/>
      <c r="BU38" s="45"/>
      <c r="BV38" s="45"/>
      <c r="BW38" s="45"/>
      <c r="BX38" s="45"/>
      <c r="BY38" s="45"/>
      <c r="BZ38" s="45"/>
      <c r="CA38" s="45"/>
      <c r="CB38" s="45"/>
      <c r="CC38" s="45"/>
    </row>
    <row r="39">
      <c r="A39" s="367" t="str">
        <f>'Cenários'!AV62</f>
        <v>PCE-PC0863</v>
      </c>
      <c r="B39" s="171">
        <f>'Cenários'!AW62</f>
        <v>2702</v>
      </c>
      <c r="C39" s="171" t="str">
        <f>'Cenários'!AX62</f>
        <v>REQUIS</v>
      </c>
      <c r="D39" s="171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71" t="str">
        <f>'Cenários'!BE157</f>
        <v>#DIV/0!</v>
      </c>
      <c r="J39" s="171" t="str">
        <f>'Cenários'!BF157</f>
        <v>#DIV/0!</v>
      </c>
      <c r="K39" s="171" t="str">
        <f>'Cenários'!BG157</f>
        <v>#DIV/0!</v>
      </c>
      <c r="L39" s="171" t="str">
        <f>'Cenários'!BH157</f>
        <v>#DIV/0!</v>
      </c>
      <c r="M39" s="171" t="str">
        <f>'Cenários'!BI157</f>
        <v>#DIV/0!</v>
      </c>
      <c r="N39" s="171" t="str">
        <f>'Cenários'!BJ157</f>
        <v>#DIV/0!</v>
      </c>
      <c r="O39" s="171" t="str">
        <f>'Cenários'!BK157</f>
        <v>#DIV/0!</v>
      </c>
      <c r="P39" s="171" t="str">
        <f>'Cenários'!BL157</f>
        <v>#DIV/0!</v>
      </c>
      <c r="Q39" s="171" t="str">
        <f>'Cenários'!BM157</f>
        <v>#DIV/0!</v>
      </c>
      <c r="R39" s="171" t="str">
        <f>'Cenários'!BN157</f>
        <v>#DIV/0!</v>
      </c>
      <c r="S39" s="171" t="str">
        <f>'Cenários'!BO157</f>
        <v>#DIV/0!</v>
      </c>
      <c r="T39" s="171" t="str">
        <f>'Cenários'!BP157</f>
        <v>#DIV/0!</v>
      </c>
      <c r="U39" s="171" t="str">
        <f>'Cenários'!BQ157</f>
        <v>#DIV/0!</v>
      </c>
      <c r="V39" s="171" t="str">
        <f>'Cenários'!BR157</f>
        <v>#DIV/0!</v>
      </c>
      <c r="W39" s="171" t="str">
        <f>'Cenários'!BS157</f>
        <v>#DIV/0!</v>
      </c>
      <c r="X39" s="171" t="str">
        <f>'Cenários'!BT157</f>
        <v>#DIV/0!</v>
      </c>
      <c r="Y39" s="171" t="str">
        <f>'Cenários'!BU157</f>
        <v>#DIV/0!</v>
      </c>
      <c r="Z39" s="171" t="str">
        <f>'Cenários'!BV157</f>
        <v>#DIV/0!</v>
      </c>
      <c r="AA39" s="171" t="str">
        <f>'Cenários'!BW157</f>
        <v>#DIV/0!</v>
      </c>
      <c r="AB39" s="171" t="str">
        <f>'Cenários'!BX157</f>
        <v>#DIV/0!</v>
      </c>
      <c r="AC39" s="171" t="str">
        <f>'Cenários'!BY157</f>
        <v>#DIV/0!</v>
      </c>
      <c r="AD39" s="171" t="str">
        <f>'Cenários'!BZ157</f>
        <v>#DIV/0!</v>
      </c>
      <c r="AE39" s="171" t="str">
        <f>'Cenários'!CA157</f>
        <v>#DIV/0!</v>
      </c>
      <c r="AF39" s="171" t="str">
        <f>'Cenários'!CB157</f>
        <v>#DIV/0!</v>
      </c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45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24"/>
      <c r="B41" s="124"/>
      <c r="C41" s="124"/>
      <c r="D41" s="124"/>
      <c r="E41" s="124"/>
      <c r="F41" s="124"/>
      <c r="G41" s="124"/>
      <c r="H41" s="124"/>
      <c r="I41" s="381"/>
      <c r="J41" s="381"/>
      <c r="K41" s="381"/>
      <c r="L41" s="381"/>
      <c r="M41" s="381"/>
    </row>
    <row r="42">
      <c r="A42" s="124"/>
      <c r="B42" s="124"/>
      <c r="C42" s="124"/>
      <c r="D42" s="124"/>
      <c r="E42" s="124"/>
      <c r="F42" s="124"/>
      <c r="G42" s="124"/>
      <c r="H42" s="124"/>
      <c r="I42" s="382"/>
      <c r="J42" s="382"/>
      <c r="K42" s="382"/>
      <c r="L42" s="382"/>
      <c r="M42" s="382"/>
    </row>
    <row r="43">
      <c r="A43" s="383"/>
      <c r="B43" s="384" t="s">
        <v>341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342</v>
      </c>
      <c r="B44" s="169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136</v>
      </c>
      <c r="AJ50" s="393" t="s">
        <v>1</v>
      </c>
      <c r="AK50" s="392" t="s">
        <v>137</v>
      </c>
      <c r="AL50" s="392" t="s">
        <v>138</v>
      </c>
      <c r="AM50" s="392" t="s">
        <v>139</v>
      </c>
      <c r="AN50" s="392" t="s">
        <v>140</v>
      </c>
      <c r="AO50" s="394" t="s">
        <v>141</v>
      </c>
      <c r="AP50" s="395" t="s">
        <v>2</v>
      </c>
      <c r="AQ50" s="395" t="s">
        <v>21</v>
      </c>
      <c r="AR50" s="395" t="s">
        <v>343</v>
      </c>
      <c r="AS50" s="395" t="s">
        <v>4</v>
      </c>
      <c r="AT50" s="395" t="s">
        <v>344</v>
      </c>
      <c r="AV50" s="396" t="s">
        <v>345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51">
        <v>8.8</v>
      </c>
      <c r="AJ51" s="171" t="s">
        <v>262</v>
      </c>
      <c r="AK51" s="171" t="s">
        <v>262</v>
      </c>
      <c r="AL51" s="51">
        <v>38.83</v>
      </c>
      <c r="AM51" s="283">
        <f t="shared" ref="AM51:AM68" si="1">COUNTIF(AT:AT,AK51)</f>
        <v>1</v>
      </c>
      <c r="AN51" s="400">
        <f t="shared" ref="AN51:AN52" si="2">AM51</f>
        <v>1</v>
      </c>
      <c r="AO51" s="126">
        <f t="shared" ref="AO51:AO68" si="3">(AL51/AN51)/(13-$AI$51)</f>
        <v>9.245238095</v>
      </c>
      <c r="AP51" s="401">
        <v>2702.0</v>
      </c>
      <c r="AQ51" s="402" t="s">
        <v>60</v>
      </c>
      <c r="AR51" s="402" t="s">
        <v>150</v>
      </c>
      <c r="AS51" s="402" t="s">
        <v>63</v>
      </c>
      <c r="AT51" s="402" t="s">
        <v>262</v>
      </c>
      <c r="AV51" s="22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71" t="s">
        <v>260</v>
      </c>
      <c r="AK52" s="171" t="s">
        <v>260</v>
      </c>
      <c r="AL52" s="51">
        <v>22.67</v>
      </c>
      <c r="AM52" s="283">
        <f t="shared" si="1"/>
        <v>1</v>
      </c>
      <c r="AN52" s="400">
        <f t="shared" si="2"/>
        <v>1</v>
      </c>
      <c r="AO52" s="126">
        <f t="shared" si="3"/>
        <v>5.397619048</v>
      </c>
      <c r="AP52" s="403">
        <v>2703.0</v>
      </c>
      <c r="AQ52" s="404" t="s">
        <v>60</v>
      </c>
      <c r="AR52" s="404" t="s">
        <v>150</v>
      </c>
      <c r="AS52" s="404" t="s">
        <v>74</v>
      </c>
      <c r="AT52" s="404" t="s">
        <v>260</v>
      </c>
      <c r="AV52" s="352" t="s">
        <v>16</v>
      </c>
      <c r="AW52" s="352" t="s">
        <v>277</v>
      </c>
      <c r="AX52" s="352" t="s">
        <v>44</v>
      </c>
      <c r="AY52" s="352" t="s">
        <v>137</v>
      </c>
      <c r="AZ52" s="405" t="s">
        <v>17</v>
      </c>
      <c r="BA52" s="406" t="s">
        <v>22</v>
      </c>
      <c r="BB52" s="407" t="s">
        <v>27</v>
      </c>
      <c r="BC52" s="405" t="s">
        <v>34</v>
      </c>
      <c r="BD52" s="405" t="s">
        <v>346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41" t="s">
        <v>71</v>
      </c>
      <c r="AK53" s="141" t="s">
        <v>109</v>
      </c>
      <c r="AL53" s="51">
        <v>934.5</v>
      </c>
      <c r="AM53" s="283">
        <f t="shared" si="1"/>
        <v>4</v>
      </c>
      <c r="AN53" s="51">
        <v>4.0</v>
      </c>
      <c r="AO53" s="126">
        <f t="shared" si="3"/>
        <v>55.625</v>
      </c>
      <c r="AP53" s="403">
        <v>2704.0</v>
      </c>
      <c r="AQ53" s="404">
        <v>3044000.0</v>
      </c>
      <c r="AR53" s="404" t="s">
        <v>147</v>
      </c>
      <c r="AS53" s="404" t="s">
        <v>87</v>
      </c>
      <c r="AT53" s="404" t="s">
        <v>109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83" t="str">
        <f t="shared" ref="BE53:BE96" si="8">IF(AND($BC53&gt;=-1000,$BC53&lt;1),$BD53,)</f>
        <v>#DIV/0!</v>
      </c>
      <c r="BF53" s="283" t="str">
        <f t="shared" ref="BF53:BF96" si="9">IF(AND($BC53&gt;=1,$BC53&lt;2),$BD53,)</f>
        <v>#DIV/0!</v>
      </c>
      <c r="BG53" s="283" t="str">
        <f t="shared" ref="BG53:BG96" si="10">IF(AND($BC53&gt;=2,$BC53&lt;3),$BD53,)</f>
        <v>#DIV/0!</v>
      </c>
      <c r="BH53" s="283" t="str">
        <f t="shared" ref="BH53:BH96" si="11">IF(AND($BC53&gt;=3,$BC53&lt;4),$BD53,)</f>
        <v>#DIV/0!</v>
      </c>
      <c r="BI53" s="283" t="str">
        <f t="shared" ref="BI53:BI96" si="12">IF(AND($BC53&gt;=4,$BC53&lt;5),$BD53,)</f>
        <v>#DIV/0!</v>
      </c>
      <c r="BJ53" s="283" t="str">
        <f t="shared" ref="BJ53:BJ96" si="13">IF(AND($BC53&gt;=5,$BC53&lt;6),$BD53,)</f>
        <v>#DIV/0!</v>
      </c>
      <c r="BK53" s="283" t="str">
        <f t="shared" ref="BK53:BK96" si="14">IF(AND($BC53&gt;=6,$BC53&lt;7),$BD53,)</f>
        <v>#DIV/0!</v>
      </c>
      <c r="BL53" s="283" t="str">
        <f t="shared" ref="BL53:BL96" si="15">IF(AND($BC53&gt;=7,$BC53&lt;8),$BD53,)</f>
        <v>#DIV/0!</v>
      </c>
      <c r="BM53" s="283" t="str">
        <f t="shared" ref="BM53:BM96" si="16">IF(AND($BC53&gt;=8,$BC53&lt;9),$BD53,)</f>
        <v>#DIV/0!</v>
      </c>
      <c r="BN53" s="283" t="str">
        <f t="shared" ref="BN53:BN96" si="17">IF(AND($BC53&gt;=9,$BC53&lt;10),$BD53,)</f>
        <v>#DIV/0!</v>
      </c>
      <c r="BO53" s="283" t="str">
        <f t="shared" ref="BO53:BO96" si="18">IF(AND($BC53&gt;=10,$BC53&lt;11),$BD53,)</f>
        <v>#DIV/0!</v>
      </c>
      <c r="BP53" s="283" t="str">
        <f t="shared" ref="BP53:BP96" si="19">IF(AND($BC53&gt;=11,$BC53&lt;12),$BD53,)</f>
        <v>#DIV/0!</v>
      </c>
      <c r="BQ53" s="283" t="str">
        <f t="shared" ref="BQ53:BQ96" si="20">IF(AND($BC53&gt;=12,$BC53&lt;13),$BD53,)</f>
        <v>#DIV/0!</v>
      </c>
      <c r="BR53" s="283" t="str">
        <f t="shared" ref="BR53:BR96" si="21">IF(AND($BC53&gt;=13,$BC53&lt;14),$BD53,)</f>
        <v>#DIV/0!</v>
      </c>
      <c r="BS53" s="283" t="str">
        <f t="shared" ref="BS53:BS96" si="22">IF(AND($BC53&gt;=14,$BC53&lt;15),$BD53,)</f>
        <v>#DIV/0!</v>
      </c>
      <c r="BT53" s="283" t="str">
        <f t="shared" ref="BT53:BT96" si="23">IF(AND($BC53&gt;=15,$BC53&lt;16),$BD53,)</f>
        <v>#DIV/0!</v>
      </c>
      <c r="BU53" s="283" t="str">
        <f t="shared" ref="BU53:BU96" si="24">IF(AND($BC53&gt;=16,$BC53&lt;17),$BD53,)</f>
        <v>#DIV/0!</v>
      </c>
      <c r="BV53" s="283" t="str">
        <f t="shared" ref="BV53:BV96" si="25">IF(AND($BC53&gt;=17,$BC53&lt;18),$BD53,)</f>
        <v>#DIV/0!</v>
      </c>
      <c r="BW53" s="283" t="str">
        <f t="shared" ref="BW53:BW96" si="26">IF(AND($BC53&gt;=18,$BC53&lt;19),$BD53,)</f>
        <v>#DIV/0!</v>
      </c>
      <c r="BX53" s="283" t="str">
        <f t="shared" ref="BX53:BX96" si="27">IF(AND($BC53&gt;=19,$BC53&lt;20),$BD53,)</f>
        <v>#DIV/0!</v>
      </c>
      <c r="BY53" s="283" t="str">
        <f t="shared" ref="BY53:BY96" si="28">IF(AND($BC53&gt;=20,$BC53&lt;21),$BD53,)</f>
        <v>#DIV/0!</v>
      </c>
      <c r="BZ53" s="283" t="str">
        <f t="shared" ref="BZ53:BZ96" si="29">IF(AND($BC53&gt;=21,$BC53&lt;22),$BD53,)</f>
        <v>#DIV/0!</v>
      </c>
      <c r="CA53" s="283" t="str">
        <f t="shared" ref="CA53:CA96" si="30">IF(AND($BC53&gt;=22,$BC53&lt;23),$BD53,)</f>
        <v>#DIV/0!</v>
      </c>
      <c r="CB53" s="283" t="str">
        <f t="shared" ref="CB53:CB96" si="31">IF(AND($BC53&gt;=23,$BC53&lt;24),$BD53,)</f>
        <v>#DIV/0!</v>
      </c>
      <c r="CC53" s="374"/>
    </row>
    <row r="54">
      <c r="M54" s="389"/>
      <c r="AI54" s="136"/>
      <c r="AJ54" s="171" t="s">
        <v>347</v>
      </c>
      <c r="AK54" s="171" t="s">
        <v>347</v>
      </c>
      <c r="AL54" s="51">
        <v>66.5</v>
      </c>
      <c r="AM54" s="283">
        <f t="shared" si="1"/>
        <v>0</v>
      </c>
      <c r="AN54" s="400">
        <f>AM54</f>
        <v>0</v>
      </c>
      <c r="AO54" s="126" t="str">
        <f t="shared" si="3"/>
        <v>#DIV/0!</v>
      </c>
      <c r="AP54" s="403">
        <v>2708.0</v>
      </c>
      <c r="AQ54" s="404">
        <v>3044000.0</v>
      </c>
      <c r="AR54" s="404" t="s">
        <v>147</v>
      </c>
      <c r="AS54" s="404" t="s">
        <v>65</v>
      </c>
      <c r="AT54" s="404" t="s">
        <v>109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83" t="str">
        <f t="shared" si="8"/>
        <v/>
      </c>
      <c r="BF54" s="283" t="str">
        <f t="shared" si="9"/>
        <v/>
      </c>
      <c r="BG54" s="283" t="str">
        <f t="shared" si="10"/>
        <v/>
      </c>
      <c r="BH54" s="283" t="str">
        <f t="shared" si="11"/>
        <v/>
      </c>
      <c r="BI54" s="283" t="str">
        <f t="shared" si="12"/>
        <v/>
      </c>
      <c r="BJ54" s="413" t="str">
        <f t="shared" si="13"/>
        <v>HSI</v>
      </c>
      <c r="BK54" s="283" t="str">
        <f t="shared" si="14"/>
        <v/>
      </c>
      <c r="BL54" s="283" t="str">
        <f t="shared" si="15"/>
        <v/>
      </c>
      <c r="BM54" s="413" t="str">
        <f t="shared" si="16"/>
        <v/>
      </c>
      <c r="BN54" s="283" t="str">
        <f t="shared" si="17"/>
        <v/>
      </c>
      <c r="BO54" s="283" t="str">
        <f t="shared" si="18"/>
        <v/>
      </c>
      <c r="BP54" s="283" t="str">
        <f t="shared" si="19"/>
        <v/>
      </c>
      <c r="BQ54" s="283" t="str">
        <f t="shared" si="20"/>
        <v/>
      </c>
      <c r="BR54" s="283" t="str">
        <f t="shared" si="21"/>
        <v/>
      </c>
      <c r="BS54" s="283" t="str">
        <f t="shared" si="22"/>
        <v/>
      </c>
      <c r="BT54" s="283" t="str">
        <f t="shared" si="23"/>
        <v/>
      </c>
      <c r="BU54" s="283" t="str">
        <f t="shared" si="24"/>
        <v/>
      </c>
      <c r="BV54" s="283" t="str">
        <f t="shared" si="25"/>
        <v/>
      </c>
      <c r="BW54" s="283" t="str">
        <f t="shared" si="26"/>
        <v/>
      </c>
      <c r="BX54" s="283" t="str">
        <f t="shared" si="27"/>
        <v/>
      </c>
      <c r="BY54" s="283" t="str">
        <f t="shared" si="28"/>
        <v/>
      </c>
      <c r="BZ54" s="283" t="str">
        <f t="shared" si="29"/>
        <v/>
      </c>
      <c r="CA54" s="283" t="str">
        <f t="shared" si="30"/>
        <v/>
      </c>
      <c r="CB54" s="283" t="str">
        <f t="shared" si="31"/>
        <v/>
      </c>
      <c r="CC54" s="374"/>
    </row>
    <row r="55">
      <c r="M55" s="389"/>
      <c r="AI55" s="399"/>
      <c r="AJ55" s="141" t="s">
        <v>159</v>
      </c>
      <c r="AK55" s="141" t="s">
        <v>123</v>
      </c>
      <c r="AL55" s="51">
        <v>0.5</v>
      </c>
      <c r="AM55" s="283">
        <f t="shared" si="1"/>
        <v>2</v>
      </c>
      <c r="AN55" s="51">
        <v>2.0</v>
      </c>
      <c r="AO55" s="126">
        <f t="shared" si="3"/>
        <v>0.05952380952</v>
      </c>
      <c r="AP55" s="403">
        <v>2709.0</v>
      </c>
      <c r="AQ55" s="404">
        <v>3044000.0</v>
      </c>
      <c r="AR55" s="404" t="s">
        <v>147</v>
      </c>
      <c r="AS55" s="404" t="s">
        <v>124</v>
      </c>
      <c r="AT55" s="404" t="s">
        <v>123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41" t="s">
        <v>79</v>
      </c>
      <c r="AK56" s="141" t="s">
        <v>117</v>
      </c>
      <c r="AL56" s="51">
        <v>92.16</v>
      </c>
      <c r="AM56" s="283">
        <f t="shared" si="1"/>
        <v>2</v>
      </c>
      <c r="AN56" s="400">
        <f>AM56</f>
        <v>2</v>
      </c>
      <c r="AO56" s="126">
        <f t="shared" si="3"/>
        <v>10.97142857</v>
      </c>
      <c r="AP56" s="403">
        <v>2719.0</v>
      </c>
      <c r="AQ56" s="404">
        <v>3044000.0</v>
      </c>
      <c r="AR56" s="404" t="s">
        <v>147</v>
      </c>
      <c r="AS56" s="404" t="s">
        <v>81</v>
      </c>
      <c r="AT56" s="404" t="s">
        <v>117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2"/>
      <c r="AJ57" s="171" t="s">
        <v>70</v>
      </c>
      <c r="AK57" s="171" t="s">
        <v>70</v>
      </c>
      <c r="AL57" s="51">
        <v>107.0</v>
      </c>
      <c r="AM57" s="283">
        <f t="shared" si="1"/>
        <v>1</v>
      </c>
      <c r="AN57" s="400">
        <v>1.0</v>
      </c>
      <c r="AO57" s="126">
        <f t="shared" si="3"/>
        <v>25.47619048</v>
      </c>
      <c r="AP57" s="403">
        <v>2720.0</v>
      </c>
      <c r="AQ57" s="404">
        <v>3044000.0</v>
      </c>
      <c r="AR57" s="404" t="s">
        <v>147</v>
      </c>
      <c r="AS57" s="404" t="s">
        <v>126</v>
      </c>
      <c r="AT57" s="404" t="s">
        <v>123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36"/>
      <c r="AJ58" s="141" t="s">
        <v>118</v>
      </c>
      <c r="AK58" s="141" t="s">
        <v>101</v>
      </c>
      <c r="AL58" s="51">
        <v>51.33</v>
      </c>
      <c r="AM58" s="283">
        <f t="shared" si="1"/>
        <v>1</v>
      </c>
      <c r="AN58" s="400">
        <v>1.0</v>
      </c>
      <c r="AO58" s="126">
        <f t="shared" si="3"/>
        <v>12.22142857</v>
      </c>
      <c r="AP58" s="403">
        <v>2722.0</v>
      </c>
      <c r="AQ58" s="404">
        <v>3044000.0</v>
      </c>
      <c r="AR58" s="404" t="s">
        <v>147</v>
      </c>
      <c r="AS58" s="404" t="s">
        <v>120</v>
      </c>
      <c r="AT58" s="404" t="s">
        <v>117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41" t="s">
        <v>107</v>
      </c>
      <c r="AK59" s="141" t="s">
        <v>89</v>
      </c>
      <c r="AL59" s="51">
        <v>243.83</v>
      </c>
      <c r="AM59" s="283">
        <f t="shared" si="1"/>
        <v>3</v>
      </c>
      <c r="AN59" s="400">
        <f>AM59</f>
        <v>3</v>
      </c>
      <c r="AO59" s="126">
        <f t="shared" si="3"/>
        <v>19.3515873</v>
      </c>
      <c r="AP59" s="403">
        <v>2723.0</v>
      </c>
      <c r="AQ59" s="404">
        <v>3044000.0</v>
      </c>
      <c r="AR59" s="404" t="s">
        <v>147</v>
      </c>
      <c r="AS59" s="404" t="s">
        <v>73</v>
      </c>
      <c r="AT59" s="404" t="s">
        <v>70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83" t="str">
        <f t="shared" si="8"/>
        <v/>
      </c>
      <c r="BF59" s="283" t="str">
        <f t="shared" si="9"/>
        <v/>
      </c>
      <c r="BG59" s="283" t="str">
        <f t="shared" si="10"/>
        <v/>
      </c>
      <c r="BH59" s="283" t="str">
        <f t="shared" si="11"/>
        <v/>
      </c>
      <c r="BI59" s="283" t="str">
        <f t="shared" si="12"/>
        <v/>
      </c>
      <c r="BJ59" s="283" t="str">
        <f t="shared" si="13"/>
        <v/>
      </c>
      <c r="BK59" s="283" t="str">
        <f t="shared" si="14"/>
        <v/>
      </c>
      <c r="BL59" s="283" t="str">
        <f t="shared" si="15"/>
        <v/>
      </c>
      <c r="BM59" s="283" t="str">
        <f t="shared" si="16"/>
        <v/>
      </c>
      <c r="BN59" s="283" t="str">
        <f t="shared" si="17"/>
        <v/>
      </c>
      <c r="BO59" s="283" t="str">
        <f t="shared" si="18"/>
        <v/>
      </c>
      <c r="BP59" s="283" t="str">
        <f t="shared" si="19"/>
        <v/>
      </c>
      <c r="BQ59" s="283" t="str">
        <f t="shared" si="20"/>
        <v/>
      </c>
      <c r="BR59" s="283" t="str">
        <f t="shared" si="21"/>
        <v/>
      </c>
      <c r="BS59" s="283" t="str">
        <f t="shared" si="22"/>
        <v/>
      </c>
      <c r="BT59" s="283" t="str">
        <f t="shared" si="23"/>
        <v/>
      </c>
      <c r="BU59" s="283" t="str">
        <f t="shared" si="24"/>
        <v/>
      </c>
      <c r="BV59" s="283" t="str">
        <f t="shared" si="25"/>
        <v/>
      </c>
      <c r="BW59" s="283" t="str">
        <f t="shared" si="26"/>
        <v/>
      </c>
      <c r="BX59" s="283" t="str">
        <f t="shared" si="27"/>
        <v/>
      </c>
      <c r="BY59" s="283" t="str">
        <f t="shared" si="28"/>
        <v/>
      </c>
      <c r="BZ59" s="283" t="str">
        <f t="shared" si="29"/>
        <v/>
      </c>
      <c r="CA59" s="283" t="str">
        <f t="shared" si="30"/>
        <v/>
      </c>
      <c r="CB59" s="283" t="str">
        <f t="shared" si="31"/>
        <v/>
      </c>
      <c r="CC59" s="374"/>
    </row>
    <row r="60">
      <c r="M60" s="389"/>
      <c r="AI60" s="399"/>
      <c r="AJ60" s="141" t="s">
        <v>96</v>
      </c>
      <c r="AK60" s="141" t="s">
        <v>14</v>
      </c>
      <c r="AL60" s="51">
        <v>55.58</v>
      </c>
      <c r="AM60" s="283">
        <f t="shared" si="1"/>
        <v>3</v>
      </c>
      <c r="AN60" s="400">
        <v>3.0</v>
      </c>
      <c r="AO60" s="126">
        <f t="shared" si="3"/>
        <v>4.411111111</v>
      </c>
      <c r="AP60" s="403">
        <v>2727.0</v>
      </c>
      <c r="AQ60" s="404">
        <v>3044000.0</v>
      </c>
      <c r="AR60" s="404" t="s">
        <v>147</v>
      </c>
      <c r="AS60" s="404" t="s">
        <v>144</v>
      </c>
      <c r="AT60" s="404" t="s">
        <v>101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71" t="s">
        <v>348</v>
      </c>
      <c r="AK61" s="171" t="s">
        <v>348</v>
      </c>
      <c r="AL61" s="51">
        <v>0.5</v>
      </c>
      <c r="AM61" s="283">
        <f t="shared" si="1"/>
        <v>1</v>
      </c>
      <c r="AN61" s="400">
        <f t="shared" ref="AN61:AN64" si="32">AM61</f>
        <v>1</v>
      </c>
      <c r="AO61" s="126">
        <f t="shared" si="3"/>
        <v>0.119047619</v>
      </c>
      <c r="AP61" s="403">
        <v>2728.0</v>
      </c>
      <c r="AQ61" s="404">
        <v>3044000.0</v>
      </c>
      <c r="AR61" s="404" t="s">
        <v>147</v>
      </c>
      <c r="AS61" s="404" t="s">
        <v>125</v>
      </c>
      <c r="AT61" s="404" t="s">
        <v>109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71" t="s">
        <v>148</v>
      </c>
      <c r="AK62" s="171" t="s">
        <v>148</v>
      </c>
      <c r="AL62" s="51">
        <v>6.0</v>
      </c>
      <c r="AM62" s="283">
        <f t="shared" si="1"/>
        <v>1</v>
      </c>
      <c r="AN62" s="400">
        <f t="shared" si="32"/>
        <v>1</v>
      </c>
      <c r="AO62" s="126">
        <f t="shared" si="3"/>
        <v>1.428571429</v>
      </c>
      <c r="AP62" s="403">
        <v>2729.0</v>
      </c>
      <c r="AQ62" s="404">
        <v>3044000.0</v>
      </c>
      <c r="AR62" s="404" t="s">
        <v>147</v>
      </c>
      <c r="AS62" s="404" t="s">
        <v>163</v>
      </c>
      <c r="AT62" s="404" t="s">
        <v>109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83" t="str">
        <f t="shared" si="8"/>
        <v>#DIV/0!</v>
      </c>
      <c r="BF62" s="283" t="str">
        <f t="shared" si="9"/>
        <v>#DIV/0!</v>
      </c>
      <c r="BG62" s="283" t="str">
        <f t="shared" si="10"/>
        <v>#DIV/0!</v>
      </c>
      <c r="BH62" s="283" t="str">
        <f t="shared" si="11"/>
        <v>#DIV/0!</v>
      </c>
      <c r="BI62" s="283" t="str">
        <f t="shared" si="12"/>
        <v>#DIV/0!</v>
      </c>
      <c r="BJ62" s="283" t="str">
        <f t="shared" si="13"/>
        <v>#DIV/0!</v>
      </c>
      <c r="BK62" s="283" t="str">
        <f t="shared" si="14"/>
        <v>#DIV/0!</v>
      </c>
      <c r="BL62" s="283" t="str">
        <f t="shared" si="15"/>
        <v>#DIV/0!</v>
      </c>
      <c r="BM62" s="283" t="str">
        <f t="shared" si="16"/>
        <v>#DIV/0!</v>
      </c>
      <c r="BN62" s="283" t="str">
        <f t="shared" si="17"/>
        <v>#DIV/0!</v>
      </c>
      <c r="BO62" s="283" t="str">
        <f t="shared" si="18"/>
        <v>#DIV/0!</v>
      </c>
      <c r="BP62" s="283" t="str">
        <f t="shared" si="19"/>
        <v>#DIV/0!</v>
      </c>
      <c r="BQ62" s="283" t="str">
        <f t="shared" si="20"/>
        <v>#DIV/0!</v>
      </c>
      <c r="BR62" s="283" t="str">
        <f t="shared" si="21"/>
        <v>#DIV/0!</v>
      </c>
      <c r="BS62" s="283" t="str">
        <f t="shared" si="22"/>
        <v>#DIV/0!</v>
      </c>
      <c r="BT62" s="283" t="str">
        <f t="shared" si="23"/>
        <v>#DIV/0!</v>
      </c>
      <c r="BU62" s="283" t="str">
        <f t="shared" si="24"/>
        <v>#DIV/0!</v>
      </c>
      <c r="BV62" s="283" t="str">
        <f t="shared" si="25"/>
        <v>#DIV/0!</v>
      </c>
      <c r="BW62" s="283" t="str">
        <f t="shared" si="26"/>
        <v>#DIV/0!</v>
      </c>
      <c r="BX62" s="283" t="str">
        <f t="shared" si="27"/>
        <v>#DIV/0!</v>
      </c>
      <c r="BY62" s="283" t="str">
        <f t="shared" si="28"/>
        <v>#DIV/0!</v>
      </c>
      <c r="BZ62" s="283" t="str">
        <f t="shared" si="29"/>
        <v>#DIV/0!</v>
      </c>
      <c r="CA62" s="283" t="str">
        <f t="shared" si="30"/>
        <v>#DIV/0!</v>
      </c>
      <c r="CB62" s="283" t="str">
        <f t="shared" si="31"/>
        <v>#DIV/0!</v>
      </c>
      <c r="CC62" s="374"/>
    </row>
    <row r="63">
      <c r="M63" s="389"/>
      <c r="AI63" s="381"/>
      <c r="AJ63" s="141" t="s">
        <v>86</v>
      </c>
      <c r="AK63" s="141" t="s">
        <v>76</v>
      </c>
      <c r="AL63" s="51">
        <v>40.08</v>
      </c>
      <c r="AM63" s="283">
        <f t="shared" si="1"/>
        <v>1</v>
      </c>
      <c r="AN63" s="400">
        <f t="shared" si="32"/>
        <v>1</v>
      </c>
      <c r="AO63" s="126">
        <f t="shared" si="3"/>
        <v>9.542857143</v>
      </c>
      <c r="AP63" s="403">
        <v>2731.0</v>
      </c>
      <c r="AQ63" s="404">
        <v>3044000.0</v>
      </c>
      <c r="AR63" s="404" t="s">
        <v>147</v>
      </c>
      <c r="AS63" s="404" t="s">
        <v>152</v>
      </c>
      <c r="AT63" s="404" t="s">
        <v>89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41" t="s">
        <v>157</v>
      </c>
      <c r="AK64" s="141" t="s">
        <v>121</v>
      </c>
      <c r="AL64" s="51">
        <v>0.5</v>
      </c>
      <c r="AM64" s="283">
        <f t="shared" si="1"/>
        <v>1</v>
      </c>
      <c r="AN64" s="400">
        <f t="shared" si="32"/>
        <v>1</v>
      </c>
      <c r="AO64" s="126">
        <f t="shared" si="3"/>
        <v>0.119047619</v>
      </c>
      <c r="AP64" s="403">
        <v>2733.0</v>
      </c>
      <c r="AQ64" s="404">
        <v>3044000.0</v>
      </c>
      <c r="AR64" s="404" t="s">
        <v>147</v>
      </c>
      <c r="AS64" s="404" t="s">
        <v>95</v>
      </c>
      <c r="AT64" s="404" t="s">
        <v>89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71" t="s">
        <v>85</v>
      </c>
      <c r="AK65" s="171" t="s">
        <v>85</v>
      </c>
      <c r="AL65" s="51">
        <v>22.0</v>
      </c>
      <c r="AM65" s="283">
        <f t="shared" si="1"/>
        <v>0</v>
      </c>
      <c r="AN65" s="142">
        <v>0.0</v>
      </c>
      <c r="AO65" s="126" t="str">
        <f t="shared" si="3"/>
        <v>#DIV/0!</v>
      </c>
      <c r="AP65" s="403">
        <v>2736.0</v>
      </c>
      <c r="AQ65" s="404">
        <v>3044000.0</v>
      </c>
      <c r="AR65" s="404" t="s">
        <v>147</v>
      </c>
      <c r="AS65" s="404" t="s">
        <v>129</v>
      </c>
      <c r="AT65" s="404" t="s">
        <v>14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45"/>
      <c r="AJ66" s="171" t="s">
        <v>323</v>
      </c>
      <c r="AK66" s="171" t="s">
        <v>323</v>
      </c>
      <c r="AL66" s="51">
        <v>0.5</v>
      </c>
      <c r="AM66" s="283">
        <f t="shared" si="1"/>
        <v>0</v>
      </c>
      <c r="AN66" s="400">
        <f>AM66</f>
        <v>0</v>
      </c>
      <c r="AO66" s="126" t="str">
        <f t="shared" si="3"/>
        <v>#DIV/0!</v>
      </c>
      <c r="AP66" s="403">
        <v>2737.0</v>
      </c>
      <c r="AQ66" s="404">
        <v>3044000.0</v>
      </c>
      <c r="AR66" s="404" t="s">
        <v>147</v>
      </c>
      <c r="AS66" s="404" t="s">
        <v>18</v>
      </c>
      <c r="AT66" s="404" t="s">
        <v>14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45"/>
      <c r="AJ67" s="141" t="s">
        <v>58</v>
      </c>
      <c r="AK67" s="141" t="s">
        <v>58</v>
      </c>
      <c r="AL67" s="142">
        <v>0.0</v>
      </c>
      <c r="AM67" s="283">
        <f t="shared" si="1"/>
        <v>0</v>
      </c>
      <c r="AN67" s="142">
        <v>0.0</v>
      </c>
      <c r="AO67" s="126" t="str">
        <f t="shared" si="3"/>
        <v>#DIV/0!</v>
      </c>
      <c r="AP67" s="403">
        <v>2738.0</v>
      </c>
      <c r="AQ67" s="404">
        <v>3044000.0</v>
      </c>
      <c r="AR67" s="404" t="s">
        <v>147</v>
      </c>
      <c r="AS67" s="404" t="s">
        <v>72</v>
      </c>
      <c r="AT67" s="404" t="s">
        <v>348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83" t="str">
        <f t="shared" si="8"/>
        <v>#DIV/0!</v>
      </c>
      <c r="BF67" s="283" t="str">
        <f t="shared" si="9"/>
        <v>#DIV/0!</v>
      </c>
      <c r="BG67" s="283" t="str">
        <f t="shared" si="10"/>
        <v>#DIV/0!</v>
      </c>
      <c r="BH67" s="283" t="str">
        <f t="shared" si="11"/>
        <v>#DIV/0!</v>
      </c>
      <c r="BI67" s="283" t="str">
        <f t="shared" si="12"/>
        <v>#DIV/0!</v>
      </c>
      <c r="BJ67" s="283" t="str">
        <f t="shared" si="13"/>
        <v>#DIV/0!</v>
      </c>
      <c r="BK67" s="283" t="str">
        <f t="shared" si="14"/>
        <v>#DIV/0!</v>
      </c>
      <c r="BL67" s="283" t="str">
        <f t="shared" si="15"/>
        <v>#DIV/0!</v>
      </c>
      <c r="BM67" s="283" t="str">
        <f t="shared" si="16"/>
        <v>#DIV/0!</v>
      </c>
      <c r="BN67" s="283" t="str">
        <f t="shared" si="17"/>
        <v>#DIV/0!</v>
      </c>
      <c r="BO67" s="283" t="str">
        <f t="shared" si="18"/>
        <v>#DIV/0!</v>
      </c>
      <c r="BP67" s="283" t="str">
        <f t="shared" si="19"/>
        <v>#DIV/0!</v>
      </c>
      <c r="BQ67" s="283" t="str">
        <f t="shared" si="20"/>
        <v>#DIV/0!</v>
      </c>
      <c r="BR67" s="283" t="str">
        <f t="shared" si="21"/>
        <v>#DIV/0!</v>
      </c>
      <c r="BS67" s="283" t="str">
        <f t="shared" si="22"/>
        <v>#DIV/0!</v>
      </c>
      <c r="BT67" s="283" t="str">
        <f t="shared" si="23"/>
        <v>#DIV/0!</v>
      </c>
      <c r="BU67" s="283" t="str">
        <f t="shared" si="24"/>
        <v>#DIV/0!</v>
      </c>
      <c r="BV67" s="283" t="str">
        <f t="shared" si="25"/>
        <v>#DIV/0!</v>
      </c>
      <c r="BW67" s="283" t="str">
        <f t="shared" si="26"/>
        <v>#DIV/0!</v>
      </c>
      <c r="BX67" s="283" t="str">
        <f t="shared" si="27"/>
        <v>#DIV/0!</v>
      </c>
      <c r="BY67" s="283" t="str">
        <f t="shared" si="28"/>
        <v>#DIV/0!</v>
      </c>
      <c r="BZ67" s="283" t="str">
        <f t="shared" si="29"/>
        <v>#DIV/0!</v>
      </c>
      <c r="CA67" s="283" t="str">
        <f t="shared" si="30"/>
        <v>#DIV/0!</v>
      </c>
      <c r="CB67" s="283" t="str">
        <f t="shared" si="31"/>
        <v>#DIV/0!</v>
      </c>
      <c r="CC67" s="374"/>
    </row>
    <row r="68">
      <c r="M68" s="389"/>
      <c r="AI68" s="45"/>
      <c r="AJ68" s="141" t="s">
        <v>349</v>
      </c>
      <c r="AK68" s="141" t="s">
        <v>349</v>
      </c>
      <c r="AL68" s="51">
        <v>0.0</v>
      </c>
      <c r="AM68" s="283">
        <f t="shared" si="1"/>
        <v>0</v>
      </c>
      <c r="AN68" s="400">
        <f>AM68</f>
        <v>0</v>
      </c>
      <c r="AO68" s="126" t="str">
        <f t="shared" si="3"/>
        <v>#DIV/0!</v>
      </c>
      <c r="AP68" s="403">
        <v>2739.0</v>
      </c>
      <c r="AQ68" s="404">
        <v>3044000.0</v>
      </c>
      <c r="AR68" s="404" t="s">
        <v>147</v>
      </c>
      <c r="AS68" s="404" t="s">
        <v>100</v>
      </c>
      <c r="AT68" s="404" t="s">
        <v>89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45"/>
      <c r="AL69" s="45"/>
      <c r="AM69" s="45">
        <f t="shared" ref="AM69:AN69" si="33">SUM(AM51:AM68)</f>
        <v>22</v>
      </c>
      <c r="AN69" s="45">
        <f t="shared" si="33"/>
        <v>22</v>
      </c>
      <c r="AO69" s="45"/>
      <c r="AP69" s="403">
        <v>2740.0</v>
      </c>
      <c r="AQ69" s="404">
        <v>3044000.0</v>
      </c>
      <c r="AR69" s="404" t="s">
        <v>147</v>
      </c>
      <c r="AS69" s="404" t="s">
        <v>98</v>
      </c>
      <c r="AT69" s="404" t="s">
        <v>14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45"/>
      <c r="AL70" s="45"/>
      <c r="AM70" s="45"/>
      <c r="AN70" s="45"/>
      <c r="AO70" s="45"/>
      <c r="AP70" s="403">
        <v>2741.0</v>
      </c>
      <c r="AQ70" s="404">
        <v>3044000.0</v>
      </c>
      <c r="AR70" s="404" t="s">
        <v>147</v>
      </c>
      <c r="AS70" s="404" t="s">
        <v>158</v>
      </c>
      <c r="AT70" s="404" t="s">
        <v>148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45"/>
      <c r="AJ71" s="45"/>
      <c r="AK71" s="45"/>
      <c r="AL71" s="45"/>
      <c r="AM71" s="45"/>
      <c r="AN71" s="45"/>
      <c r="AO71" s="45"/>
      <c r="AP71" s="403">
        <v>2742.0</v>
      </c>
      <c r="AQ71" s="404">
        <v>3044000.0</v>
      </c>
      <c r="AR71" s="404" t="s">
        <v>147</v>
      </c>
      <c r="AS71" s="404" t="s">
        <v>164</v>
      </c>
      <c r="AT71" s="404" t="s">
        <v>76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45"/>
      <c r="AJ72" s="45"/>
      <c r="AK72" s="45"/>
      <c r="AL72" s="45"/>
      <c r="AM72" s="45"/>
      <c r="AN72" s="45"/>
      <c r="AO72" s="45"/>
      <c r="AP72" s="421">
        <v>2743.0</v>
      </c>
      <c r="AQ72" s="422">
        <v>3044000.0</v>
      </c>
      <c r="AR72" s="422" t="s">
        <v>147</v>
      </c>
      <c r="AS72" s="422" t="s">
        <v>122</v>
      </c>
      <c r="AT72" s="422" t="s">
        <v>121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83" t="str">
        <f t="shared" si="8"/>
        <v>#DIV/0!</v>
      </c>
      <c r="BF76" s="283" t="str">
        <f t="shared" si="9"/>
        <v>#DIV/0!</v>
      </c>
      <c r="BG76" s="283" t="str">
        <f t="shared" si="10"/>
        <v>#DIV/0!</v>
      </c>
      <c r="BH76" s="283" t="str">
        <f t="shared" si="11"/>
        <v>#DIV/0!</v>
      </c>
      <c r="BI76" s="283" t="str">
        <f t="shared" si="12"/>
        <v>#DIV/0!</v>
      </c>
      <c r="BJ76" s="283" t="str">
        <f t="shared" si="13"/>
        <v>#DIV/0!</v>
      </c>
      <c r="BK76" s="283" t="str">
        <f t="shared" si="14"/>
        <v>#DIV/0!</v>
      </c>
      <c r="BL76" s="283" t="str">
        <f t="shared" si="15"/>
        <v>#DIV/0!</v>
      </c>
      <c r="BM76" s="283" t="str">
        <f t="shared" si="16"/>
        <v>#DIV/0!</v>
      </c>
      <c r="BN76" s="283" t="str">
        <f t="shared" si="17"/>
        <v>#DIV/0!</v>
      </c>
      <c r="BO76" s="283" t="str">
        <f t="shared" si="18"/>
        <v>#DIV/0!</v>
      </c>
      <c r="BP76" s="283" t="str">
        <f t="shared" si="19"/>
        <v>#DIV/0!</v>
      </c>
      <c r="BQ76" s="283" t="str">
        <f t="shared" si="20"/>
        <v>#DIV/0!</v>
      </c>
      <c r="BR76" s="283" t="str">
        <f t="shared" si="21"/>
        <v>#DIV/0!</v>
      </c>
      <c r="BS76" s="283" t="str">
        <f t="shared" si="22"/>
        <v>#DIV/0!</v>
      </c>
      <c r="BT76" s="283" t="str">
        <f t="shared" si="23"/>
        <v>#DIV/0!</v>
      </c>
      <c r="BU76" s="283" t="str">
        <f t="shared" si="24"/>
        <v>#DIV/0!</v>
      </c>
      <c r="BV76" s="283" t="str">
        <f t="shared" si="25"/>
        <v>#DIV/0!</v>
      </c>
      <c r="BW76" s="283" t="str">
        <f t="shared" si="26"/>
        <v>#DIV/0!</v>
      </c>
      <c r="BX76" s="283" t="str">
        <f t="shared" si="27"/>
        <v>#DIV/0!</v>
      </c>
      <c r="BY76" s="283" t="str">
        <f t="shared" si="28"/>
        <v>#DIV/0!</v>
      </c>
      <c r="BZ76" s="283" t="str">
        <f t="shared" si="29"/>
        <v>#DIV/0!</v>
      </c>
      <c r="CA76" s="283" t="str">
        <f t="shared" si="30"/>
        <v>#DIV/0!</v>
      </c>
      <c r="CB76" s="283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83" t="str">
        <f t="shared" si="8"/>
        <v/>
      </c>
      <c r="BF78" s="283" t="str">
        <f t="shared" si="9"/>
        <v/>
      </c>
      <c r="BG78" s="283" t="str">
        <f t="shared" si="10"/>
        <v/>
      </c>
      <c r="BH78" s="283" t="str">
        <f t="shared" si="11"/>
        <v/>
      </c>
      <c r="BI78" s="283" t="str">
        <f t="shared" si="12"/>
        <v/>
      </c>
      <c r="BJ78" s="283" t="str">
        <f t="shared" si="13"/>
        <v/>
      </c>
      <c r="BK78" s="283" t="str">
        <f t="shared" si="14"/>
        <v/>
      </c>
      <c r="BL78" s="283" t="str">
        <f t="shared" si="15"/>
        <v/>
      </c>
      <c r="BM78" s="283" t="str">
        <f t="shared" si="16"/>
        <v/>
      </c>
      <c r="BN78" s="283" t="str">
        <f t="shared" si="17"/>
        <v/>
      </c>
      <c r="BO78" s="283" t="str">
        <f t="shared" si="18"/>
        <v/>
      </c>
      <c r="BP78" s="283" t="str">
        <f t="shared" si="19"/>
        <v/>
      </c>
      <c r="BQ78" s="413" t="str">
        <f t="shared" si="20"/>
        <v>HSI</v>
      </c>
      <c r="BR78" s="283" t="str">
        <f t="shared" si="21"/>
        <v/>
      </c>
      <c r="BS78" s="283" t="str">
        <f t="shared" si="22"/>
        <v/>
      </c>
      <c r="BT78" s="283" t="str">
        <f t="shared" si="23"/>
        <v/>
      </c>
      <c r="BU78" s="283" t="str">
        <f t="shared" si="24"/>
        <v/>
      </c>
      <c r="BV78" s="283" t="str">
        <f t="shared" si="25"/>
        <v/>
      </c>
      <c r="BW78" s="283" t="str">
        <f t="shared" si="26"/>
        <v/>
      </c>
      <c r="BX78" s="283" t="str">
        <f t="shared" si="27"/>
        <v/>
      </c>
      <c r="BY78" s="283" t="str">
        <f t="shared" si="28"/>
        <v/>
      </c>
      <c r="BZ78" s="283" t="str">
        <f t="shared" si="29"/>
        <v/>
      </c>
      <c r="CA78" s="283" t="str">
        <f t="shared" si="30"/>
        <v/>
      </c>
      <c r="CB78" s="283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83" t="str">
        <f t="shared" si="8"/>
        <v/>
      </c>
      <c r="BF79" s="283" t="str">
        <f t="shared" si="9"/>
        <v/>
      </c>
      <c r="BG79" s="283" t="str">
        <f t="shared" si="10"/>
        <v/>
      </c>
      <c r="BH79" s="283" t="str">
        <f t="shared" si="11"/>
        <v/>
      </c>
      <c r="BI79" s="283" t="str">
        <f t="shared" si="12"/>
        <v/>
      </c>
      <c r="BJ79" s="283" t="str">
        <f t="shared" si="13"/>
        <v/>
      </c>
      <c r="BK79" s="283" t="str">
        <f t="shared" si="14"/>
        <v/>
      </c>
      <c r="BL79" s="283" t="str">
        <f t="shared" si="15"/>
        <v/>
      </c>
      <c r="BM79" s="283" t="str">
        <f t="shared" si="16"/>
        <v/>
      </c>
      <c r="BN79" s="413" t="str">
        <f t="shared" si="17"/>
        <v/>
      </c>
      <c r="BO79" s="283" t="str">
        <f t="shared" si="18"/>
        <v/>
      </c>
      <c r="BP79" s="283" t="str">
        <f t="shared" si="19"/>
        <v/>
      </c>
      <c r="BQ79" s="283" t="str">
        <f t="shared" si="20"/>
        <v/>
      </c>
      <c r="BR79" s="283" t="str">
        <f t="shared" si="21"/>
        <v/>
      </c>
      <c r="BS79" s="283" t="str">
        <f t="shared" si="22"/>
        <v/>
      </c>
      <c r="BT79" s="283" t="str">
        <f t="shared" si="23"/>
        <v/>
      </c>
      <c r="BU79" s="283" t="str">
        <f t="shared" si="24"/>
        <v/>
      </c>
      <c r="BV79" s="413" t="str">
        <f t="shared" si="25"/>
        <v>HSI</v>
      </c>
      <c r="BW79" s="283" t="str">
        <f t="shared" si="26"/>
        <v/>
      </c>
      <c r="BX79" s="283" t="str">
        <f t="shared" si="27"/>
        <v/>
      </c>
      <c r="BY79" s="283" t="str">
        <f t="shared" si="28"/>
        <v/>
      </c>
      <c r="BZ79" s="283" t="str">
        <f t="shared" si="29"/>
        <v/>
      </c>
      <c r="CA79" s="283" t="str">
        <f t="shared" si="30"/>
        <v/>
      </c>
      <c r="CB79" s="283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83" t="str">
        <f t="shared" si="8"/>
        <v>#DIV/0!</v>
      </c>
      <c r="BF81" s="283" t="str">
        <f t="shared" si="9"/>
        <v>#DIV/0!</v>
      </c>
      <c r="BG81" s="283" t="str">
        <f t="shared" si="10"/>
        <v>#DIV/0!</v>
      </c>
      <c r="BH81" s="283" t="str">
        <f t="shared" si="11"/>
        <v>#DIV/0!</v>
      </c>
      <c r="BI81" s="283" t="str">
        <f t="shared" si="12"/>
        <v>#DIV/0!</v>
      </c>
      <c r="BJ81" s="283" t="str">
        <f t="shared" si="13"/>
        <v>#DIV/0!</v>
      </c>
      <c r="BK81" s="283" t="str">
        <f t="shared" si="14"/>
        <v>#DIV/0!</v>
      </c>
      <c r="BL81" s="283" t="str">
        <f t="shared" si="15"/>
        <v>#DIV/0!</v>
      </c>
      <c r="BM81" s="283" t="str">
        <f t="shared" si="16"/>
        <v>#DIV/0!</v>
      </c>
      <c r="BN81" s="283" t="str">
        <f t="shared" si="17"/>
        <v>#DIV/0!</v>
      </c>
      <c r="BO81" s="283" t="str">
        <f t="shared" si="18"/>
        <v>#DIV/0!</v>
      </c>
      <c r="BP81" s="283" t="str">
        <f t="shared" si="19"/>
        <v>#DIV/0!</v>
      </c>
      <c r="BQ81" s="283" t="str">
        <f t="shared" si="20"/>
        <v>#DIV/0!</v>
      </c>
      <c r="BR81" s="283" t="str">
        <f t="shared" si="21"/>
        <v>#DIV/0!</v>
      </c>
      <c r="BS81" s="283" t="str">
        <f t="shared" si="22"/>
        <v>#DIV/0!</v>
      </c>
      <c r="BT81" s="283" t="str">
        <f t="shared" si="23"/>
        <v>#DIV/0!</v>
      </c>
      <c r="BU81" s="283" t="str">
        <f t="shared" si="24"/>
        <v>#DIV/0!</v>
      </c>
      <c r="BV81" s="283" t="str">
        <f t="shared" si="25"/>
        <v>#DIV/0!</v>
      </c>
      <c r="BW81" s="283" t="str">
        <f t="shared" si="26"/>
        <v>#DIV/0!</v>
      </c>
      <c r="BX81" s="283" t="str">
        <f t="shared" si="27"/>
        <v>#DIV/0!</v>
      </c>
      <c r="BY81" s="283" t="str">
        <f t="shared" si="28"/>
        <v>#DIV/0!</v>
      </c>
      <c r="BZ81" s="283" t="str">
        <f t="shared" si="29"/>
        <v>#DIV/0!</v>
      </c>
      <c r="CA81" s="283" t="str">
        <f t="shared" si="30"/>
        <v>#DIV/0!</v>
      </c>
      <c r="CB81" s="283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83" t="str">
        <f t="shared" si="8"/>
        <v/>
      </c>
      <c r="BF82" s="283" t="str">
        <f t="shared" si="9"/>
        <v/>
      </c>
      <c r="BG82" s="283" t="str">
        <f t="shared" si="10"/>
        <v/>
      </c>
      <c r="BH82" s="283" t="str">
        <f t="shared" si="11"/>
        <v/>
      </c>
      <c r="BI82" s="283" t="str">
        <f t="shared" si="12"/>
        <v/>
      </c>
      <c r="BJ82" s="283" t="str">
        <f t="shared" si="13"/>
        <v/>
      </c>
      <c r="BK82" s="283" t="str">
        <f t="shared" si="14"/>
        <v/>
      </c>
      <c r="BL82" s="283" t="str">
        <f t="shared" si="15"/>
        <v/>
      </c>
      <c r="BM82" s="283" t="str">
        <f t="shared" si="16"/>
        <v/>
      </c>
      <c r="BN82" s="283" t="str">
        <f t="shared" si="17"/>
        <v/>
      </c>
      <c r="BO82" s="283" t="str">
        <f t="shared" si="18"/>
        <v/>
      </c>
      <c r="BP82" s="283" t="str">
        <f t="shared" si="19"/>
        <v/>
      </c>
      <c r="BQ82" s="283" t="str">
        <f t="shared" si="20"/>
        <v/>
      </c>
      <c r="BR82" s="283" t="str">
        <f t="shared" si="21"/>
        <v/>
      </c>
      <c r="BS82" s="283" t="str">
        <f t="shared" si="22"/>
        <v/>
      </c>
      <c r="BT82" s="283" t="str">
        <f t="shared" si="23"/>
        <v/>
      </c>
      <c r="BU82" s="283" t="str">
        <f t="shared" si="24"/>
        <v/>
      </c>
      <c r="BV82" s="283" t="str">
        <f t="shared" si="25"/>
        <v/>
      </c>
      <c r="BW82" s="283" t="str">
        <f t="shared" si="26"/>
        <v/>
      </c>
      <c r="BX82" s="283" t="str">
        <f t="shared" si="27"/>
        <v/>
      </c>
      <c r="BY82" s="283" t="str">
        <f t="shared" si="28"/>
        <v/>
      </c>
      <c r="BZ82" s="283" t="str">
        <f t="shared" si="29"/>
        <v/>
      </c>
      <c r="CA82" s="283" t="str">
        <f t="shared" si="30"/>
        <v/>
      </c>
      <c r="CB82" s="283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83" t="str">
        <f t="shared" si="8"/>
        <v/>
      </c>
      <c r="BF83" s="283" t="str">
        <f t="shared" si="9"/>
        <v/>
      </c>
      <c r="BG83" s="283" t="str">
        <f t="shared" si="10"/>
        <v/>
      </c>
      <c r="BH83" s="283" t="str">
        <f t="shared" si="11"/>
        <v/>
      </c>
      <c r="BI83" s="283" t="str">
        <f t="shared" si="12"/>
        <v/>
      </c>
      <c r="BJ83" s="283" t="str">
        <f t="shared" si="13"/>
        <v/>
      </c>
      <c r="BK83" s="413" t="str">
        <f t="shared" si="14"/>
        <v>HSI</v>
      </c>
      <c r="BL83" s="283" t="str">
        <f t="shared" si="15"/>
        <v/>
      </c>
      <c r="BM83" s="283" t="str">
        <f t="shared" si="16"/>
        <v/>
      </c>
      <c r="BN83" s="283" t="str">
        <f t="shared" si="17"/>
        <v/>
      </c>
      <c r="BO83" s="283" t="str">
        <f t="shared" si="18"/>
        <v/>
      </c>
      <c r="BP83" s="283" t="str">
        <f t="shared" si="19"/>
        <v/>
      </c>
      <c r="BQ83" s="283" t="str">
        <f t="shared" si="20"/>
        <v/>
      </c>
      <c r="BR83" s="283" t="str">
        <f t="shared" si="21"/>
        <v/>
      </c>
      <c r="BS83" s="283" t="str">
        <f t="shared" si="22"/>
        <v/>
      </c>
      <c r="BT83" s="283" t="str">
        <f t="shared" si="23"/>
        <v/>
      </c>
      <c r="BU83" s="283" t="str">
        <f t="shared" si="24"/>
        <v/>
      </c>
      <c r="BV83" s="283" t="str">
        <f t="shared" si="25"/>
        <v/>
      </c>
      <c r="BW83" s="283" t="str">
        <f t="shared" si="26"/>
        <v/>
      </c>
      <c r="BX83" s="283" t="str">
        <f t="shared" si="27"/>
        <v/>
      </c>
      <c r="BY83" s="283" t="str">
        <f t="shared" si="28"/>
        <v/>
      </c>
      <c r="BZ83" s="283" t="str">
        <f t="shared" si="29"/>
        <v/>
      </c>
      <c r="CA83" s="283" t="str">
        <f t="shared" si="30"/>
        <v/>
      </c>
      <c r="CB83" s="283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83" t="str">
        <f t="shared" si="8"/>
        <v/>
      </c>
      <c r="BF85" s="283" t="str">
        <f t="shared" si="9"/>
        <v/>
      </c>
      <c r="BG85" s="283" t="str">
        <f t="shared" si="10"/>
        <v/>
      </c>
      <c r="BH85" s="283" t="str">
        <f t="shared" si="11"/>
        <v/>
      </c>
      <c r="BI85" s="283" t="str">
        <f t="shared" si="12"/>
        <v/>
      </c>
      <c r="BJ85" s="283" t="str">
        <f t="shared" si="13"/>
        <v/>
      </c>
      <c r="BK85" s="283" t="str">
        <f t="shared" si="14"/>
        <v/>
      </c>
      <c r="BL85" s="283" t="str">
        <f t="shared" si="15"/>
        <v/>
      </c>
      <c r="BM85" s="283" t="str">
        <f t="shared" si="16"/>
        <v/>
      </c>
      <c r="BN85" s="283" t="str">
        <f t="shared" si="17"/>
        <v/>
      </c>
      <c r="BO85" s="283" t="str">
        <f t="shared" si="18"/>
        <v/>
      </c>
      <c r="BP85" s="283" t="str">
        <f t="shared" si="19"/>
        <v/>
      </c>
      <c r="BQ85" s="283" t="str">
        <f t="shared" si="20"/>
        <v/>
      </c>
      <c r="BR85" s="283" t="str">
        <f t="shared" si="21"/>
        <v/>
      </c>
      <c r="BS85" s="283" t="str">
        <f t="shared" si="22"/>
        <v/>
      </c>
      <c r="BT85" s="283" t="str">
        <f t="shared" si="23"/>
        <v/>
      </c>
      <c r="BU85" s="283" t="str">
        <f t="shared" si="24"/>
        <v/>
      </c>
      <c r="BV85" s="283" t="str">
        <f t="shared" si="25"/>
        <v/>
      </c>
      <c r="BW85" s="283" t="str">
        <f t="shared" si="26"/>
        <v/>
      </c>
      <c r="BX85" s="283" t="str">
        <f t="shared" si="27"/>
        <v/>
      </c>
      <c r="BY85" s="283" t="str">
        <f t="shared" si="28"/>
        <v/>
      </c>
      <c r="BZ85" s="283" t="str">
        <f t="shared" si="29"/>
        <v/>
      </c>
      <c r="CA85" s="283" t="str">
        <f t="shared" si="30"/>
        <v/>
      </c>
      <c r="CB85" s="283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83" t="str">
        <f t="shared" si="8"/>
        <v/>
      </c>
      <c r="BF86" s="283" t="str">
        <f t="shared" si="9"/>
        <v/>
      </c>
      <c r="BG86" s="283" t="str">
        <f t="shared" si="10"/>
        <v/>
      </c>
      <c r="BH86" s="283" t="str">
        <f t="shared" si="11"/>
        <v/>
      </c>
      <c r="BI86" s="283" t="str">
        <f t="shared" si="12"/>
        <v/>
      </c>
      <c r="BJ86" s="283" t="str">
        <f t="shared" si="13"/>
        <v/>
      </c>
      <c r="BK86" s="283" t="str">
        <f t="shared" si="14"/>
        <v/>
      </c>
      <c r="BL86" s="283" t="str">
        <f t="shared" si="15"/>
        <v/>
      </c>
      <c r="BM86" s="283" t="str">
        <f t="shared" si="16"/>
        <v/>
      </c>
      <c r="BN86" s="283" t="str">
        <f t="shared" si="17"/>
        <v/>
      </c>
      <c r="BO86" s="283" t="str">
        <f t="shared" si="18"/>
        <v/>
      </c>
      <c r="BP86" s="283" t="str">
        <f t="shared" si="19"/>
        <v/>
      </c>
      <c r="BQ86" s="283" t="str">
        <f t="shared" si="20"/>
        <v/>
      </c>
      <c r="BR86" s="283" t="str">
        <f t="shared" si="21"/>
        <v/>
      </c>
      <c r="BS86" s="283" t="str">
        <f t="shared" si="22"/>
        <v/>
      </c>
      <c r="BT86" s="283" t="str">
        <f t="shared" si="23"/>
        <v/>
      </c>
      <c r="BU86" s="283" t="str">
        <f t="shared" si="24"/>
        <v/>
      </c>
      <c r="BV86" s="283" t="str">
        <f t="shared" si="25"/>
        <v/>
      </c>
      <c r="BW86" s="283" t="str">
        <f t="shared" si="26"/>
        <v/>
      </c>
      <c r="BX86" s="283" t="str">
        <f t="shared" si="27"/>
        <v/>
      </c>
      <c r="BY86" s="283" t="str">
        <f t="shared" si="28"/>
        <v/>
      </c>
      <c r="BZ86" s="283" t="str">
        <f t="shared" si="29"/>
        <v/>
      </c>
      <c r="CA86" s="283" t="str">
        <f t="shared" si="30"/>
        <v/>
      </c>
      <c r="CB86" s="283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83" t="str">
        <f t="shared" si="8"/>
        <v/>
      </c>
      <c r="BF89" s="283" t="str">
        <f t="shared" si="9"/>
        <v/>
      </c>
      <c r="BG89" s="283" t="str">
        <f t="shared" si="10"/>
        <v/>
      </c>
      <c r="BH89" s="413" t="str">
        <f t="shared" si="11"/>
        <v>HSI</v>
      </c>
      <c r="BI89" s="283" t="str">
        <f t="shared" si="12"/>
        <v/>
      </c>
      <c r="BJ89" s="283" t="str">
        <f t="shared" si="13"/>
        <v/>
      </c>
      <c r="BK89" s="283" t="str">
        <f t="shared" si="14"/>
        <v/>
      </c>
      <c r="BL89" s="283" t="str">
        <f t="shared" si="15"/>
        <v/>
      </c>
      <c r="BM89" s="283" t="str">
        <f t="shared" si="16"/>
        <v/>
      </c>
      <c r="BN89" s="283" t="str">
        <f t="shared" si="17"/>
        <v/>
      </c>
      <c r="BO89" s="283" t="str">
        <f t="shared" si="18"/>
        <v/>
      </c>
      <c r="BP89" s="283" t="str">
        <f t="shared" si="19"/>
        <v/>
      </c>
      <c r="BQ89" s="283" t="str">
        <f t="shared" si="20"/>
        <v/>
      </c>
      <c r="BR89" s="283" t="str">
        <f t="shared" si="21"/>
        <v/>
      </c>
      <c r="BS89" s="283" t="str">
        <f t="shared" si="22"/>
        <v/>
      </c>
      <c r="BT89" s="283" t="str">
        <f t="shared" si="23"/>
        <v/>
      </c>
      <c r="BU89" s="283" t="str">
        <f t="shared" si="24"/>
        <v/>
      </c>
      <c r="BV89" s="283" t="str">
        <f t="shared" si="25"/>
        <v/>
      </c>
      <c r="BW89" s="283" t="str">
        <f t="shared" si="26"/>
        <v/>
      </c>
      <c r="BX89" s="283" t="str">
        <f t="shared" si="27"/>
        <v/>
      </c>
      <c r="BY89" s="283" t="str">
        <f t="shared" si="28"/>
        <v/>
      </c>
      <c r="BZ89" s="283" t="str">
        <f t="shared" si="29"/>
        <v/>
      </c>
      <c r="CA89" s="283" t="str">
        <f t="shared" si="30"/>
        <v/>
      </c>
      <c r="CB89" s="283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83" t="str">
        <f t="shared" si="8"/>
        <v/>
      </c>
      <c r="BF90" s="283" t="str">
        <f t="shared" si="9"/>
        <v/>
      </c>
      <c r="BG90" s="283" t="str">
        <f t="shared" si="10"/>
        <v/>
      </c>
      <c r="BH90" s="283" t="str">
        <f t="shared" si="11"/>
        <v/>
      </c>
      <c r="BI90" s="283" t="str">
        <f t="shared" si="12"/>
        <v/>
      </c>
      <c r="BJ90" s="283" t="str">
        <f t="shared" si="13"/>
        <v/>
      </c>
      <c r="BK90" s="283" t="str">
        <f t="shared" si="14"/>
        <v/>
      </c>
      <c r="BL90" s="283" t="str">
        <f t="shared" si="15"/>
        <v/>
      </c>
      <c r="BM90" s="283" t="str">
        <f t="shared" si="16"/>
        <v/>
      </c>
      <c r="BN90" s="413" t="str">
        <f t="shared" si="17"/>
        <v/>
      </c>
      <c r="BO90" s="283" t="str">
        <f t="shared" si="18"/>
        <v/>
      </c>
      <c r="BP90" s="283" t="str">
        <f t="shared" si="19"/>
        <v/>
      </c>
      <c r="BQ90" s="283" t="str">
        <f t="shared" si="20"/>
        <v/>
      </c>
      <c r="BR90" s="283" t="str">
        <f t="shared" si="21"/>
        <v/>
      </c>
      <c r="BS90" s="283" t="str">
        <f t="shared" si="22"/>
        <v/>
      </c>
      <c r="BT90" s="283" t="str">
        <f t="shared" si="23"/>
        <v/>
      </c>
      <c r="BU90" s="283" t="str">
        <f t="shared" si="24"/>
        <v/>
      </c>
      <c r="BV90" s="283" t="str">
        <f t="shared" si="25"/>
        <v/>
      </c>
      <c r="BW90" s="283" t="str">
        <f t="shared" si="26"/>
        <v/>
      </c>
      <c r="BX90" s="283" t="str">
        <f t="shared" si="27"/>
        <v/>
      </c>
      <c r="BY90" s="283" t="str">
        <f t="shared" si="28"/>
        <v/>
      </c>
      <c r="BZ90" s="283" t="str">
        <f t="shared" si="29"/>
        <v/>
      </c>
      <c r="CA90" s="283" t="str">
        <f t="shared" si="30"/>
        <v/>
      </c>
      <c r="CB90" s="283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83" t="str">
        <f t="shared" si="8"/>
        <v/>
      </c>
      <c r="BF91" s="283" t="str">
        <f t="shared" si="9"/>
        <v/>
      </c>
      <c r="BG91" s="283" t="str">
        <f t="shared" si="10"/>
        <v/>
      </c>
      <c r="BH91" s="283" t="str">
        <f t="shared" si="11"/>
        <v/>
      </c>
      <c r="BI91" s="283" t="str">
        <f t="shared" si="12"/>
        <v/>
      </c>
      <c r="BJ91" s="283" t="str">
        <f t="shared" si="13"/>
        <v/>
      </c>
      <c r="BK91" s="283" t="str">
        <f t="shared" si="14"/>
        <v/>
      </c>
      <c r="BL91" s="283" t="str">
        <f t="shared" si="15"/>
        <v/>
      </c>
      <c r="BM91" s="283" t="str">
        <f t="shared" si="16"/>
        <v/>
      </c>
      <c r="BN91" s="413" t="str">
        <f t="shared" si="17"/>
        <v/>
      </c>
      <c r="BO91" s="283" t="str">
        <f t="shared" si="18"/>
        <v/>
      </c>
      <c r="BP91" s="283" t="str">
        <f t="shared" si="19"/>
        <v/>
      </c>
      <c r="BQ91" s="413" t="str">
        <f t="shared" si="20"/>
        <v>HSI</v>
      </c>
      <c r="BR91" s="283" t="str">
        <f t="shared" si="21"/>
        <v/>
      </c>
      <c r="BS91" s="283" t="str">
        <f t="shared" si="22"/>
        <v/>
      </c>
      <c r="BT91" s="283" t="str">
        <f t="shared" si="23"/>
        <v/>
      </c>
      <c r="BU91" s="283" t="str">
        <f t="shared" si="24"/>
        <v/>
      </c>
      <c r="BV91" s="283" t="str">
        <f t="shared" si="25"/>
        <v/>
      </c>
      <c r="BW91" s="283" t="str">
        <f t="shared" si="26"/>
        <v/>
      </c>
      <c r="BX91" s="283" t="str">
        <f t="shared" si="27"/>
        <v/>
      </c>
      <c r="BY91" s="283" t="str">
        <f t="shared" si="28"/>
        <v/>
      </c>
      <c r="BZ91" s="283" t="str">
        <f t="shared" si="29"/>
        <v/>
      </c>
      <c r="CA91" s="283" t="str">
        <f t="shared" si="30"/>
        <v/>
      </c>
      <c r="CB91" s="283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83" t="str">
        <f t="shared" si="8"/>
        <v>#DIV/0!</v>
      </c>
      <c r="BF92" s="283" t="str">
        <f t="shared" si="9"/>
        <v>#DIV/0!</v>
      </c>
      <c r="BG92" s="283" t="str">
        <f t="shared" si="10"/>
        <v>#DIV/0!</v>
      </c>
      <c r="BH92" s="283" t="str">
        <f t="shared" si="11"/>
        <v>#DIV/0!</v>
      </c>
      <c r="BI92" s="283" t="str">
        <f t="shared" si="12"/>
        <v>#DIV/0!</v>
      </c>
      <c r="BJ92" s="283" t="str">
        <f t="shared" si="13"/>
        <v>#DIV/0!</v>
      </c>
      <c r="BK92" s="283" t="str">
        <f t="shared" si="14"/>
        <v>#DIV/0!</v>
      </c>
      <c r="BL92" s="283" t="str">
        <f t="shared" si="15"/>
        <v>#DIV/0!</v>
      </c>
      <c r="BM92" s="283" t="str">
        <f t="shared" si="16"/>
        <v>#DIV/0!</v>
      </c>
      <c r="BN92" s="413" t="str">
        <f t="shared" si="17"/>
        <v>#DIV/0!</v>
      </c>
      <c r="BO92" s="283" t="str">
        <f t="shared" si="18"/>
        <v>#DIV/0!</v>
      </c>
      <c r="BP92" s="283" t="str">
        <f t="shared" si="19"/>
        <v>#DIV/0!</v>
      </c>
      <c r="BQ92" s="283" t="str">
        <f t="shared" si="20"/>
        <v>#DIV/0!</v>
      </c>
      <c r="BR92" s="283" t="str">
        <f t="shared" si="21"/>
        <v>#DIV/0!</v>
      </c>
      <c r="BS92" s="283" t="str">
        <f t="shared" si="22"/>
        <v>#DIV/0!</v>
      </c>
      <c r="BT92" s="283" t="str">
        <f t="shared" si="23"/>
        <v>#DIV/0!</v>
      </c>
      <c r="BU92" s="283" t="str">
        <f t="shared" si="24"/>
        <v>#DIV/0!</v>
      </c>
      <c r="BV92" s="283" t="str">
        <f t="shared" si="25"/>
        <v>#DIV/0!</v>
      </c>
      <c r="BW92" s="283" t="str">
        <f t="shared" si="26"/>
        <v>#DIV/0!</v>
      </c>
      <c r="BX92" s="283" t="str">
        <f t="shared" si="27"/>
        <v>#DIV/0!</v>
      </c>
      <c r="BY92" s="283" t="str">
        <f t="shared" si="28"/>
        <v>#DIV/0!</v>
      </c>
      <c r="BZ92" s="283" t="str">
        <f t="shared" si="29"/>
        <v>#DIV/0!</v>
      </c>
      <c r="CA92" s="283" t="str">
        <f t="shared" si="30"/>
        <v>#DIV/0!</v>
      </c>
      <c r="CB92" s="283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83" t="str">
        <f t="shared" si="8"/>
        <v>#DIV/0!</v>
      </c>
      <c r="BF93" s="283" t="str">
        <f t="shared" si="9"/>
        <v>#DIV/0!</v>
      </c>
      <c r="BG93" s="283" t="str">
        <f t="shared" si="10"/>
        <v>#DIV/0!</v>
      </c>
      <c r="BH93" s="283" t="str">
        <f t="shared" si="11"/>
        <v>#DIV/0!</v>
      </c>
      <c r="BI93" s="283" t="str">
        <f t="shared" si="12"/>
        <v>#DIV/0!</v>
      </c>
      <c r="BJ93" s="283" t="str">
        <f t="shared" si="13"/>
        <v>#DIV/0!</v>
      </c>
      <c r="BK93" s="283" t="str">
        <f t="shared" si="14"/>
        <v>#DIV/0!</v>
      </c>
      <c r="BL93" s="283" t="str">
        <f t="shared" si="15"/>
        <v>#DIV/0!</v>
      </c>
      <c r="BM93" s="283" t="str">
        <f t="shared" si="16"/>
        <v>#DIV/0!</v>
      </c>
      <c r="BN93" s="413" t="str">
        <f t="shared" si="17"/>
        <v>#DIV/0!</v>
      </c>
      <c r="BO93" s="283" t="str">
        <f t="shared" si="18"/>
        <v>#DIV/0!</v>
      </c>
      <c r="BP93" s="283" t="str">
        <f t="shared" si="19"/>
        <v>#DIV/0!</v>
      </c>
      <c r="BQ93" s="283" t="str">
        <f t="shared" si="20"/>
        <v>#DIV/0!</v>
      </c>
      <c r="BR93" s="283" t="str">
        <f t="shared" si="21"/>
        <v>#DIV/0!</v>
      </c>
      <c r="BS93" s="283" t="str">
        <f t="shared" si="22"/>
        <v>#DIV/0!</v>
      </c>
      <c r="BT93" s="283" t="str">
        <f t="shared" si="23"/>
        <v>#DIV/0!</v>
      </c>
      <c r="BU93" s="283" t="str">
        <f t="shared" si="24"/>
        <v>#DIV/0!</v>
      </c>
      <c r="BV93" s="283" t="str">
        <f t="shared" si="25"/>
        <v>#DIV/0!</v>
      </c>
      <c r="BW93" s="283" t="str">
        <f t="shared" si="26"/>
        <v>#DIV/0!</v>
      </c>
      <c r="BX93" s="283" t="str">
        <f t="shared" si="27"/>
        <v>#DIV/0!</v>
      </c>
      <c r="BY93" s="283" t="str">
        <f t="shared" si="28"/>
        <v>#DIV/0!</v>
      </c>
      <c r="BZ93" s="283" t="str">
        <f t="shared" si="29"/>
        <v>#DIV/0!</v>
      </c>
      <c r="CA93" s="283" t="str">
        <f t="shared" si="30"/>
        <v>#DIV/0!</v>
      </c>
      <c r="CB93" s="283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83" t="str">
        <f t="shared" si="8"/>
        <v>#DIV/0!</v>
      </c>
      <c r="BF94" s="283" t="str">
        <f t="shared" si="9"/>
        <v>#DIV/0!</v>
      </c>
      <c r="BG94" s="283" t="str">
        <f t="shared" si="10"/>
        <v>#DIV/0!</v>
      </c>
      <c r="BH94" s="283" t="str">
        <f t="shared" si="11"/>
        <v>#DIV/0!</v>
      </c>
      <c r="BI94" s="283" t="str">
        <f t="shared" si="12"/>
        <v>#DIV/0!</v>
      </c>
      <c r="BJ94" s="283" t="str">
        <f t="shared" si="13"/>
        <v>#DIV/0!</v>
      </c>
      <c r="BK94" s="283" t="str">
        <f t="shared" si="14"/>
        <v>#DIV/0!</v>
      </c>
      <c r="BL94" s="283" t="str">
        <f t="shared" si="15"/>
        <v>#DIV/0!</v>
      </c>
      <c r="BM94" s="283" t="str">
        <f t="shared" si="16"/>
        <v>#DIV/0!</v>
      </c>
      <c r="BN94" s="413" t="str">
        <f t="shared" si="17"/>
        <v>#DIV/0!</v>
      </c>
      <c r="BO94" s="283" t="str">
        <f t="shared" si="18"/>
        <v>#DIV/0!</v>
      </c>
      <c r="BP94" s="283" t="str">
        <f t="shared" si="19"/>
        <v>#DIV/0!</v>
      </c>
      <c r="BQ94" s="283" t="str">
        <f t="shared" si="20"/>
        <v>#DIV/0!</v>
      </c>
      <c r="BR94" s="283" t="str">
        <f t="shared" si="21"/>
        <v>#DIV/0!</v>
      </c>
      <c r="BS94" s="283" t="str">
        <f t="shared" si="22"/>
        <v>#DIV/0!</v>
      </c>
      <c r="BT94" s="283" t="str">
        <f t="shared" si="23"/>
        <v>#DIV/0!</v>
      </c>
      <c r="BU94" s="283" t="str">
        <f t="shared" si="24"/>
        <v>#DIV/0!</v>
      </c>
      <c r="BV94" s="283" t="str">
        <f t="shared" si="25"/>
        <v>#DIV/0!</v>
      </c>
      <c r="BW94" s="283" t="str">
        <f t="shared" si="26"/>
        <v>#DIV/0!</v>
      </c>
      <c r="BX94" s="283" t="str">
        <f t="shared" si="27"/>
        <v>#DIV/0!</v>
      </c>
      <c r="BY94" s="283" t="str">
        <f t="shared" si="28"/>
        <v>#DIV/0!</v>
      </c>
      <c r="BZ94" s="283" t="str">
        <f t="shared" si="29"/>
        <v>#DIV/0!</v>
      </c>
      <c r="CA94" s="283" t="str">
        <f t="shared" si="30"/>
        <v>#DIV/0!</v>
      </c>
      <c r="CB94" s="283" t="str">
        <f t="shared" si="31"/>
        <v>#DIV/0!</v>
      </c>
      <c r="CC94" s="374"/>
    </row>
    <row r="95">
      <c r="M95" s="389"/>
      <c r="AV95" s="438" t="s">
        <v>251</v>
      </c>
      <c r="AW95" s="438">
        <f>COUNT(AW54:AW92)</f>
        <v>38</v>
      </c>
      <c r="AX95" s="374"/>
      <c r="AY95" s="352"/>
      <c r="AZ95" s="439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40" t="s">
        <v>342</v>
      </c>
      <c r="AW96" s="169"/>
      <c r="AX96" s="374"/>
      <c r="AY96" s="374"/>
      <c r="AZ96" s="439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54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54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345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22"/>
      <c r="AW100" s="374"/>
      <c r="AX100" s="374"/>
      <c r="AY100" s="374"/>
      <c r="AZ100" s="374"/>
      <c r="BA100" s="374"/>
      <c r="BB100" s="377"/>
      <c r="BC100" s="374"/>
      <c r="BD100" s="374"/>
      <c r="BE100" s="443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83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43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16</v>
      </c>
      <c r="AW101" s="352" t="s">
        <v>277</v>
      </c>
      <c r="AX101" s="352" t="s">
        <v>44</v>
      </c>
      <c r="AY101" s="352" t="s">
        <v>137</v>
      </c>
      <c r="AZ101" s="405" t="s">
        <v>17</v>
      </c>
      <c r="BA101" s="406" t="s">
        <v>22</v>
      </c>
      <c r="BB101" s="407" t="s">
        <v>27</v>
      </c>
      <c r="BC101" s="405" t="s">
        <v>34</v>
      </c>
      <c r="BD101" s="405" t="s">
        <v>376</v>
      </c>
      <c r="BE101" s="283" t="str">
        <f t="shared" ref="BE101:CB101" si="35">#REF!</f>
        <v>#REF!</v>
      </c>
      <c r="BF101" s="283" t="str">
        <f t="shared" si="35"/>
        <v>#REF!</v>
      </c>
      <c r="BG101" s="283" t="str">
        <f t="shared" si="35"/>
        <v>#REF!</v>
      </c>
      <c r="BH101" s="283" t="str">
        <f t="shared" si="35"/>
        <v>#REF!</v>
      </c>
      <c r="BI101" s="283" t="str">
        <f t="shared" si="35"/>
        <v>#REF!</v>
      </c>
      <c r="BJ101" s="283" t="str">
        <f t="shared" si="35"/>
        <v>#REF!</v>
      </c>
      <c r="BK101" s="283" t="str">
        <f t="shared" si="35"/>
        <v>#REF!</v>
      </c>
      <c r="BL101" s="283" t="str">
        <f t="shared" si="35"/>
        <v>#REF!</v>
      </c>
      <c r="BM101" s="283" t="str">
        <f t="shared" si="35"/>
        <v>#REF!</v>
      </c>
      <c r="BN101" s="283" t="str">
        <f t="shared" si="35"/>
        <v>#REF!</v>
      </c>
      <c r="BO101" s="283" t="str">
        <f t="shared" si="35"/>
        <v>#REF!</v>
      </c>
      <c r="BP101" s="283" t="str">
        <f t="shared" si="35"/>
        <v>#REF!</v>
      </c>
      <c r="BQ101" s="283" t="str">
        <f t="shared" si="35"/>
        <v>#REF!</v>
      </c>
      <c r="BR101" s="283" t="str">
        <f t="shared" si="35"/>
        <v>#REF!</v>
      </c>
      <c r="BS101" s="283" t="str">
        <f t="shared" si="35"/>
        <v>#REF!</v>
      </c>
      <c r="BT101" s="283" t="str">
        <f t="shared" si="35"/>
        <v>#REF!</v>
      </c>
      <c r="BU101" s="283" t="str">
        <f t="shared" si="35"/>
        <v>#REF!</v>
      </c>
      <c r="BV101" s="283" t="str">
        <f t="shared" si="35"/>
        <v>#REF!</v>
      </c>
      <c r="BW101" s="283" t="str">
        <f t="shared" si="35"/>
        <v>#REF!</v>
      </c>
      <c r="BX101" s="283" t="str">
        <f t="shared" si="35"/>
        <v>#REF!</v>
      </c>
      <c r="BY101" s="283" t="str">
        <f t="shared" si="35"/>
        <v>#REF!</v>
      </c>
      <c r="BZ101" s="283" t="str">
        <f t="shared" si="35"/>
        <v>#REF!</v>
      </c>
      <c r="CA101" s="283" t="str">
        <f t="shared" si="35"/>
        <v>#REF!</v>
      </c>
      <c r="CB101" s="283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83" t="str">
        <f t="shared" ref="BE102:BE142" si="43">IF(AND($BC102&gt;=-1000,$BC102&lt;1),$BD102,)</f>
        <v>#DIV/0!</v>
      </c>
      <c r="BF102" s="283" t="str">
        <f t="shared" ref="BF102:BF142" si="44">IF(AND($BC102&gt;=1,$BC102&lt;2),$BD102,)</f>
        <v>#DIV/0!</v>
      </c>
      <c r="BG102" s="283" t="str">
        <f t="shared" ref="BG102:BG142" si="45">IF(AND($BC102&gt;=2,$BC102&lt;3),$BD102,)</f>
        <v>#DIV/0!</v>
      </c>
      <c r="BH102" s="283" t="str">
        <f t="shared" ref="BH102:BH142" si="46">IF(AND($BC102&gt;=3,$BC102&lt;4),$BD102,)</f>
        <v>#DIV/0!</v>
      </c>
      <c r="BI102" s="283" t="str">
        <f t="shared" ref="BI102:BI142" si="47">IF(AND($BC102&gt;=4,$BC102&lt;5),$BD102,)</f>
        <v>#DIV/0!</v>
      </c>
      <c r="BJ102" s="283" t="str">
        <f t="shared" ref="BJ102:BJ142" si="48">IF(AND($BC102&gt;=5,$BC102&lt;6),$BD102,)</f>
        <v>#DIV/0!</v>
      </c>
      <c r="BK102" s="283" t="str">
        <f t="shared" ref="BK102:BK142" si="49">IF(AND($BC102&gt;=6,$BC102&lt;7),$BD102,)</f>
        <v>#DIV/0!</v>
      </c>
      <c r="BL102" s="283" t="str">
        <f t="shared" ref="BL102:BL142" si="50">IF(AND($BC102&gt;=7,$BC102&lt;8),$BD102,)</f>
        <v>#DIV/0!</v>
      </c>
      <c r="BM102" s="283" t="str">
        <f t="shared" ref="BM102:BM142" si="51">IF(AND($BC102&gt;=8,$BC102&lt;9),$BD102,)</f>
        <v>#DIV/0!</v>
      </c>
      <c r="BN102" s="283" t="str">
        <f t="shared" ref="BN102:BN142" si="52">IF(AND($BC102&gt;=9,$BC102&lt;10),$BD102,)</f>
        <v>#DIV/0!</v>
      </c>
      <c r="BO102" s="283" t="str">
        <f t="shared" ref="BO102:BO142" si="53">IF(AND($BC102&gt;=10,$BC102&lt;11),$BD102,)</f>
        <v>#DIV/0!</v>
      </c>
      <c r="BP102" s="283" t="str">
        <f t="shared" ref="BP102:BP142" si="54">IF(AND($BC102&gt;=11,$BC102&lt;12),$BD102,)</f>
        <v>#DIV/0!</v>
      </c>
      <c r="BQ102" s="283" t="str">
        <f t="shared" ref="BQ102:BQ142" si="55">IF(AND($BC102&gt;=12,$BC102&lt;13),$BD102,)</f>
        <v>#DIV/0!</v>
      </c>
      <c r="BR102" s="283" t="str">
        <f t="shared" ref="BR102:BR142" si="56">IF(AND($BC102&gt;=13,$BC102&lt;14),$BD102,)</f>
        <v>#DIV/0!</v>
      </c>
      <c r="BS102" s="283" t="str">
        <f t="shared" ref="BS102:BS142" si="57">IF(AND($BC102&gt;=14,$BC102&lt;15),$BD102,)</f>
        <v>#DIV/0!</v>
      </c>
      <c r="BT102" s="283" t="str">
        <f t="shared" ref="BT102:BT142" si="58">IF(AND($BC102&gt;=15,$BC102&lt;16),$BD102,)</f>
        <v>#DIV/0!</v>
      </c>
      <c r="BU102" s="283" t="str">
        <f t="shared" ref="BU102:BU142" si="59">IF(AND($BC102&gt;=16,$BC102&lt;17),$BD102,)</f>
        <v>#DIV/0!</v>
      </c>
      <c r="BV102" s="283" t="str">
        <f t="shared" ref="BV102:BV142" si="60">IF(AND($BC102&gt;=17,$BC102&lt;18),$BD102,)</f>
        <v>#DIV/0!</v>
      </c>
      <c r="BW102" s="283" t="str">
        <f t="shared" ref="BW102:BW142" si="61">IF(AND($BC102&gt;=18,$BC102&lt;19),$BD102,)</f>
        <v>#DIV/0!</v>
      </c>
      <c r="BX102" s="283" t="str">
        <f t="shared" ref="BX102:BX142" si="62">IF(AND($BC102&gt;=19,$BC102&lt;20),$BD102,)</f>
        <v>#DIV/0!</v>
      </c>
      <c r="BY102" s="283" t="str">
        <f t="shared" ref="BY102:BY142" si="63">IF(AND($BC102&gt;=20,$BC102&lt;21),$BD102,)</f>
        <v>#DIV/0!</v>
      </c>
      <c r="BZ102" s="283" t="str">
        <f t="shared" ref="BZ102:BZ142" si="64">IF(AND($BC102&gt;=21,$BC102&lt;22),$BD102,)</f>
        <v>#DIV/0!</v>
      </c>
      <c r="CA102" s="283" t="str">
        <f t="shared" ref="CA102:CA142" si="65">IF(AND($BC102&gt;=22,$BC102&lt;23),$BD102,)</f>
        <v>#DIV/0!</v>
      </c>
      <c r="CB102" s="283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83" t="str">
        <f t="shared" si="43"/>
        <v/>
      </c>
      <c r="BF103" s="283" t="str">
        <f t="shared" si="44"/>
        <v/>
      </c>
      <c r="BG103" s="283" t="str">
        <f t="shared" si="45"/>
        <v/>
      </c>
      <c r="BH103" s="283" t="str">
        <f t="shared" si="46"/>
        <v/>
      </c>
      <c r="BI103" s="283" t="str">
        <f t="shared" si="47"/>
        <v/>
      </c>
      <c r="BJ103" s="283" t="str">
        <f t="shared" si="48"/>
        <v/>
      </c>
      <c r="BK103" s="283" t="str">
        <f t="shared" si="49"/>
        <v/>
      </c>
      <c r="BL103" s="283" t="str">
        <f t="shared" si="50"/>
        <v/>
      </c>
      <c r="BM103" s="283" t="str">
        <f t="shared" si="51"/>
        <v/>
      </c>
      <c r="BN103" s="283" t="str">
        <f t="shared" si="52"/>
        <v/>
      </c>
      <c r="BO103" s="283" t="str">
        <f t="shared" si="53"/>
        <v/>
      </c>
      <c r="BP103" s="283" t="str">
        <f t="shared" si="54"/>
        <v/>
      </c>
      <c r="BQ103" s="283" t="str">
        <f t="shared" si="55"/>
        <v/>
      </c>
      <c r="BR103" s="283" t="str">
        <f t="shared" si="56"/>
        <v/>
      </c>
      <c r="BS103" s="413" t="str">
        <f t="shared" si="57"/>
        <v>TBO</v>
      </c>
      <c r="BT103" s="283" t="str">
        <f t="shared" si="58"/>
        <v/>
      </c>
      <c r="BU103" s="283" t="str">
        <f t="shared" si="59"/>
        <v/>
      </c>
      <c r="BV103" s="283" t="str">
        <f t="shared" si="60"/>
        <v/>
      </c>
      <c r="BW103" s="283" t="str">
        <f t="shared" si="61"/>
        <v/>
      </c>
      <c r="BX103" s="283" t="str">
        <f t="shared" si="62"/>
        <v/>
      </c>
      <c r="BY103" s="283" t="str">
        <f t="shared" si="63"/>
        <v/>
      </c>
      <c r="BZ103" s="413" t="str">
        <f t="shared" si="64"/>
        <v/>
      </c>
      <c r="CA103" s="283" t="str">
        <f t="shared" si="65"/>
        <v/>
      </c>
      <c r="CB103" s="283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83" t="str">
        <f t="shared" si="43"/>
        <v/>
      </c>
      <c r="BF108" s="283" t="str">
        <f t="shared" si="44"/>
        <v/>
      </c>
      <c r="BG108" s="283" t="str">
        <f t="shared" si="45"/>
        <v/>
      </c>
      <c r="BH108" s="283" t="str">
        <f t="shared" si="46"/>
        <v/>
      </c>
      <c r="BI108" s="283" t="str">
        <f t="shared" si="47"/>
        <v/>
      </c>
      <c r="BJ108" s="283" t="str">
        <f t="shared" si="48"/>
        <v/>
      </c>
      <c r="BK108" s="283" t="str">
        <f t="shared" si="49"/>
        <v/>
      </c>
      <c r="BL108" s="283" t="str">
        <f t="shared" si="50"/>
        <v/>
      </c>
      <c r="BM108" s="283" t="str">
        <f t="shared" si="51"/>
        <v/>
      </c>
      <c r="BN108" s="283" t="str">
        <f t="shared" si="52"/>
        <v/>
      </c>
      <c r="BO108" s="283" t="str">
        <f t="shared" si="53"/>
        <v/>
      </c>
      <c r="BP108" s="283" t="str">
        <f t="shared" si="54"/>
        <v/>
      </c>
      <c r="BQ108" s="283" t="str">
        <f t="shared" si="55"/>
        <v/>
      </c>
      <c r="BR108" s="283" t="str">
        <f t="shared" si="56"/>
        <v/>
      </c>
      <c r="BS108" s="283" t="str">
        <f t="shared" si="57"/>
        <v/>
      </c>
      <c r="BT108" s="283" t="str">
        <f t="shared" si="58"/>
        <v/>
      </c>
      <c r="BU108" s="283" t="str">
        <f t="shared" si="59"/>
        <v/>
      </c>
      <c r="BV108" s="283" t="str">
        <f t="shared" si="60"/>
        <v/>
      </c>
      <c r="BW108" s="283" t="str">
        <f t="shared" si="61"/>
        <v/>
      </c>
      <c r="BX108" s="283" t="str">
        <f t="shared" si="62"/>
        <v/>
      </c>
      <c r="BY108" s="283" t="str">
        <f t="shared" si="63"/>
        <v/>
      </c>
      <c r="BZ108" s="283" t="str">
        <f t="shared" si="64"/>
        <v/>
      </c>
      <c r="CA108" s="283" t="str">
        <f t="shared" si="65"/>
        <v/>
      </c>
      <c r="CB108" s="283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83" t="str">
        <f t="shared" si="43"/>
        <v>#DIV/0!</v>
      </c>
      <c r="BF111" s="283" t="str">
        <f t="shared" si="44"/>
        <v>#DIV/0!</v>
      </c>
      <c r="BG111" s="283" t="str">
        <f t="shared" si="45"/>
        <v>#DIV/0!</v>
      </c>
      <c r="BH111" s="283" t="str">
        <f t="shared" si="46"/>
        <v>#DIV/0!</v>
      </c>
      <c r="BI111" s="283" t="str">
        <f t="shared" si="47"/>
        <v>#DIV/0!</v>
      </c>
      <c r="BJ111" s="283" t="str">
        <f t="shared" si="48"/>
        <v>#DIV/0!</v>
      </c>
      <c r="BK111" s="283" t="str">
        <f t="shared" si="49"/>
        <v>#DIV/0!</v>
      </c>
      <c r="BL111" s="283" t="str">
        <f t="shared" si="50"/>
        <v>#DIV/0!</v>
      </c>
      <c r="BM111" s="283" t="str">
        <f t="shared" si="51"/>
        <v>#DIV/0!</v>
      </c>
      <c r="BN111" s="283" t="str">
        <f t="shared" si="52"/>
        <v>#DIV/0!</v>
      </c>
      <c r="BO111" s="283" t="str">
        <f t="shared" si="53"/>
        <v>#DIV/0!</v>
      </c>
      <c r="BP111" s="283" t="str">
        <f t="shared" si="54"/>
        <v>#DIV/0!</v>
      </c>
      <c r="BQ111" s="283" t="str">
        <f t="shared" si="55"/>
        <v>#DIV/0!</v>
      </c>
      <c r="BR111" s="283" t="str">
        <f t="shared" si="56"/>
        <v>#DIV/0!</v>
      </c>
      <c r="BS111" s="283" t="str">
        <f t="shared" si="57"/>
        <v>#DIV/0!</v>
      </c>
      <c r="BT111" s="283" t="str">
        <f t="shared" si="58"/>
        <v>#DIV/0!</v>
      </c>
      <c r="BU111" s="283" t="str">
        <f t="shared" si="59"/>
        <v>#DIV/0!</v>
      </c>
      <c r="BV111" s="283" t="str">
        <f t="shared" si="60"/>
        <v>#DIV/0!</v>
      </c>
      <c r="BW111" s="283" t="str">
        <f t="shared" si="61"/>
        <v>#DIV/0!</v>
      </c>
      <c r="BX111" s="283" t="str">
        <f t="shared" si="62"/>
        <v>#DIV/0!</v>
      </c>
      <c r="BY111" s="283" t="str">
        <f t="shared" si="63"/>
        <v>#DIV/0!</v>
      </c>
      <c r="BZ111" s="283" t="str">
        <f t="shared" si="64"/>
        <v>#DIV/0!</v>
      </c>
      <c r="CA111" s="283" t="str">
        <f t="shared" si="65"/>
        <v>#DIV/0!</v>
      </c>
      <c r="CB111" s="283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83" t="str">
        <f t="shared" si="43"/>
        <v>#DIV/0!</v>
      </c>
      <c r="BF116" s="283" t="str">
        <f t="shared" si="44"/>
        <v>#DIV/0!</v>
      </c>
      <c r="BG116" s="283" t="str">
        <f t="shared" si="45"/>
        <v>#DIV/0!</v>
      </c>
      <c r="BH116" s="283" t="str">
        <f t="shared" si="46"/>
        <v>#DIV/0!</v>
      </c>
      <c r="BI116" s="283" t="str">
        <f t="shared" si="47"/>
        <v>#DIV/0!</v>
      </c>
      <c r="BJ116" s="283" t="str">
        <f t="shared" si="48"/>
        <v>#DIV/0!</v>
      </c>
      <c r="BK116" s="283" t="str">
        <f t="shared" si="49"/>
        <v>#DIV/0!</v>
      </c>
      <c r="BL116" s="283" t="str">
        <f t="shared" si="50"/>
        <v>#DIV/0!</v>
      </c>
      <c r="BM116" s="283" t="str">
        <f t="shared" si="51"/>
        <v>#DIV/0!</v>
      </c>
      <c r="BN116" s="283" t="str">
        <f t="shared" si="52"/>
        <v>#DIV/0!</v>
      </c>
      <c r="BO116" s="283" t="str">
        <f t="shared" si="53"/>
        <v>#DIV/0!</v>
      </c>
      <c r="BP116" s="283" t="str">
        <f t="shared" si="54"/>
        <v>#DIV/0!</v>
      </c>
      <c r="BQ116" s="283" t="str">
        <f t="shared" si="55"/>
        <v>#DIV/0!</v>
      </c>
      <c r="BR116" s="283" t="str">
        <f t="shared" si="56"/>
        <v>#DIV/0!</v>
      </c>
      <c r="BS116" s="283" t="str">
        <f t="shared" si="57"/>
        <v>#DIV/0!</v>
      </c>
      <c r="BT116" s="283" t="str">
        <f t="shared" si="58"/>
        <v>#DIV/0!</v>
      </c>
      <c r="BU116" s="283" t="str">
        <f t="shared" si="59"/>
        <v>#DIV/0!</v>
      </c>
      <c r="BV116" s="283" t="str">
        <f t="shared" si="60"/>
        <v>#DIV/0!</v>
      </c>
      <c r="BW116" s="283" t="str">
        <f t="shared" si="61"/>
        <v>#DIV/0!</v>
      </c>
      <c r="BX116" s="283" t="str">
        <f t="shared" si="62"/>
        <v>#DIV/0!</v>
      </c>
      <c r="BY116" s="283" t="str">
        <f t="shared" si="63"/>
        <v>#DIV/0!</v>
      </c>
      <c r="BZ116" s="283" t="str">
        <f t="shared" si="64"/>
        <v>#DIV/0!</v>
      </c>
      <c r="CA116" s="283" t="str">
        <f t="shared" si="65"/>
        <v>#DIV/0!</v>
      </c>
      <c r="CB116" s="283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83" t="str">
        <f t="shared" si="43"/>
        <v>#DIV/0!</v>
      </c>
      <c r="BF125" s="283" t="str">
        <f t="shared" si="44"/>
        <v>#DIV/0!</v>
      </c>
      <c r="BG125" s="283" t="str">
        <f t="shared" si="45"/>
        <v>#DIV/0!</v>
      </c>
      <c r="BH125" s="283" t="str">
        <f t="shared" si="46"/>
        <v>#DIV/0!</v>
      </c>
      <c r="BI125" s="283" t="str">
        <f t="shared" si="47"/>
        <v>#DIV/0!</v>
      </c>
      <c r="BJ125" s="283" t="str">
        <f t="shared" si="48"/>
        <v>#DIV/0!</v>
      </c>
      <c r="BK125" s="283" t="str">
        <f t="shared" si="49"/>
        <v>#DIV/0!</v>
      </c>
      <c r="BL125" s="283" t="str">
        <f t="shared" si="50"/>
        <v>#DIV/0!</v>
      </c>
      <c r="BM125" s="283" t="str">
        <f t="shared" si="51"/>
        <v>#DIV/0!</v>
      </c>
      <c r="BN125" s="283" t="str">
        <f t="shared" si="52"/>
        <v>#DIV/0!</v>
      </c>
      <c r="BO125" s="283" t="str">
        <f t="shared" si="53"/>
        <v>#DIV/0!</v>
      </c>
      <c r="BP125" s="283" t="str">
        <f t="shared" si="54"/>
        <v>#DIV/0!</v>
      </c>
      <c r="BQ125" s="283" t="str">
        <f t="shared" si="55"/>
        <v>#DIV/0!</v>
      </c>
      <c r="BR125" s="283" t="str">
        <f t="shared" si="56"/>
        <v>#DIV/0!</v>
      </c>
      <c r="BS125" s="283" t="str">
        <f t="shared" si="57"/>
        <v>#DIV/0!</v>
      </c>
      <c r="BT125" s="283" t="str">
        <f t="shared" si="58"/>
        <v>#DIV/0!</v>
      </c>
      <c r="BU125" s="283" t="str">
        <f t="shared" si="59"/>
        <v>#DIV/0!</v>
      </c>
      <c r="BV125" s="283" t="str">
        <f t="shared" si="60"/>
        <v>#DIV/0!</v>
      </c>
      <c r="BW125" s="283" t="str">
        <f t="shared" si="61"/>
        <v>#DIV/0!</v>
      </c>
      <c r="BX125" s="283" t="str">
        <f t="shared" si="62"/>
        <v>#DIV/0!</v>
      </c>
      <c r="BY125" s="283" t="str">
        <f t="shared" si="63"/>
        <v>#DIV/0!</v>
      </c>
      <c r="BZ125" s="283" t="str">
        <f t="shared" si="64"/>
        <v>#DIV/0!</v>
      </c>
      <c r="CA125" s="283" t="str">
        <f t="shared" si="65"/>
        <v>#DIV/0!</v>
      </c>
      <c r="CB125" s="283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83" t="str">
        <f t="shared" si="43"/>
        <v/>
      </c>
      <c r="BF127" s="283" t="str">
        <f t="shared" si="44"/>
        <v/>
      </c>
      <c r="BG127" s="283" t="str">
        <f t="shared" si="45"/>
        <v/>
      </c>
      <c r="BH127" s="283" t="str">
        <f t="shared" si="46"/>
        <v/>
      </c>
      <c r="BI127" s="283" t="str">
        <f t="shared" si="47"/>
        <v/>
      </c>
      <c r="BJ127" s="283" t="str">
        <f t="shared" si="48"/>
        <v/>
      </c>
      <c r="BK127" s="283" t="str">
        <f t="shared" si="49"/>
        <v/>
      </c>
      <c r="BL127" s="283" t="str">
        <f t="shared" si="50"/>
        <v/>
      </c>
      <c r="BM127" s="283" t="str">
        <f t="shared" si="51"/>
        <v/>
      </c>
      <c r="BN127" s="283" t="str">
        <f t="shared" si="52"/>
        <v/>
      </c>
      <c r="BO127" s="283" t="str">
        <f t="shared" si="53"/>
        <v/>
      </c>
      <c r="BP127" s="283" t="str">
        <f t="shared" si="54"/>
        <v/>
      </c>
      <c r="BQ127" s="283" t="str">
        <f t="shared" si="55"/>
        <v/>
      </c>
      <c r="BR127" s="283" t="str">
        <f t="shared" si="56"/>
        <v/>
      </c>
      <c r="BS127" s="283" t="str">
        <f t="shared" si="57"/>
        <v/>
      </c>
      <c r="BT127" s="283" t="str">
        <f t="shared" si="58"/>
        <v/>
      </c>
      <c r="BU127" s="283" t="str">
        <f t="shared" si="59"/>
        <v/>
      </c>
      <c r="BV127" s="283" t="str">
        <f t="shared" si="60"/>
        <v/>
      </c>
      <c r="BW127" s="283" t="str">
        <f t="shared" si="61"/>
        <v/>
      </c>
      <c r="BX127" s="283" t="str">
        <f t="shared" si="62"/>
        <v/>
      </c>
      <c r="BY127" s="283" t="str">
        <f t="shared" si="63"/>
        <v/>
      </c>
      <c r="BZ127" s="283" t="str">
        <f t="shared" si="64"/>
        <v/>
      </c>
      <c r="CA127" s="283" t="str">
        <f t="shared" si="65"/>
        <v/>
      </c>
      <c r="CB127" s="283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83" t="str">
        <f t="shared" si="43"/>
        <v/>
      </c>
      <c r="BF128" s="283" t="str">
        <f t="shared" si="44"/>
        <v/>
      </c>
      <c r="BG128" s="283" t="str">
        <f t="shared" si="45"/>
        <v/>
      </c>
      <c r="BH128" s="283" t="str">
        <f t="shared" si="46"/>
        <v/>
      </c>
      <c r="BI128" s="283" t="str">
        <f t="shared" si="47"/>
        <v/>
      </c>
      <c r="BJ128" s="283" t="str">
        <f t="shared" si="48"/>
        <v/>
      </c>
      <c r="BK128" s="283" t="str">
        <f t="shared" si="49"/>
        <v/>
      </c>
      <c r="BL128" s="283" t="str">
        <f t="shared" si="50"/>
        <v/>
      </c>
      <c r="BM128" s="283" t="str">
        <f t="shared" si="51"/>
        <v/>
      </c>
      <c r="BN128" s="283" t="str">
        <f t="shared" si="52"/>
        <v/>
      </c>
      <c r="BO128" s="283" t="str">
        <f t="shared" si="53"/>
        <v/>
      </c>
      <c r="BP128" s="283" t="str">
        <f t="shared" si="54"/>
        <v/>
      </c>
      <c r="BQ128" s="283" t="str">
        <f t="shared" si="55"/>
        <v/>
      </c>
      <c r="BR128" s="283" t="str">
        <f t="shared" si="56"/>
        <v/>
      </c>
      <c r="BS128" s="283" t="str">
        <f t="shared" si="57"/>
        <v/>
      </c>
      <c r="BT128" s="283" t="str">
        <f t="shared" si="58"/>
        <v/>
      </c>
      <c r="BU128" s="283" t="str">
        <f t="shared" si="59"/>
        <v/>
      </c>
      <c r="BV128" s="283" t="str">
        <f t="shared" si="60"/>
        <v/>
      </c>
      <c r="BW128" s="283" t="str">
        <f t="shared" si="61"/>
        <v/>
      </c>
      <c r="BX128" s="283" t="str">
        <f t="shared" si="62"/>
        <v/>
      </c>
      <c r="BY128" s="283" t="str">
        <f t="shared" si="63"/>
        <v/>
      </c>
      <c r="BZ128" s="283" t="str">
        <f t="shared" si="64"/>
        <v/>
      </c>
      <c r="CA128" s="413" t="str">
        <f t="shared" si="65"/>
        <v/>
      </c>
      <c r="CB128" s="283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83" t="str">
        <f t="shared" si="43"/>
        <v>#DIV/0!</v>
      </c>
      <c r="BF130" s="283" t="str">
        <f t="shared" si="44"/>
        <v>#DIV/0!</v>
      </c>
      <c r="BG130" s="283" t="str">
        <f t="shared" si="45"/>
        <v>#DIV/0!</v>
      </c>
      <c r="BH130" s="283" t="str">
        <f t="shared" si="46"/>
        <v>#DIV/0!</v>
      </c>
      <c r="BI130" s="283" t="str">
        <f t="shared" si="47"/>
        <v>#DIV/0!</v>
      </c>
      <c r="BJ130" s="283" t="str">
        <f t="shared" si="48"/>
        <v>#DIV/0!</v>
      </c>
      <c r="BK130" s="283" t="str">
        <f t="shared" si="49"/>
        <v>#DIV/0!</v>
      </c>
      <c r="BL130" s="283" t="str">
        <f t="shared" si="50"/>
        <v>#DIV/0!</v>
      </c>
      <c r="BM130" s="283" t="str">
        <f t="shared" si="51"/>
        <v>#DIV/0!</v>
      </c>
      <c r="BN130" s="283" t="str">
        <f t="shared" si="52"/>
        <v>#DIV/0!</v>
      </c>
      <c r="BO130" s="283" t="str">
        <f t="shared" si="53"/>
        <v>#DIV/0!</v>
      </c>
      <c r="BP130" s="283" t="str">
        <f t="shared" si="54"/>
        <v>#DIV/0!</v>
      </c>
      <c r="BQ130" s="283" t="str">
        <f t="shared" si="55"/>
        <v>#DIV/0!</v>
      </c>
      <c r="BR130" s="283" t="str">
        <f t="shared" si="56"/>
        <v>#DIV/0!</v>
      </c>
      <c r="BS130" s="283" t="str">
        <f t="shared" si="57"/>
        <v>#DIV/0!</v>
      </c>
      <c r="BT130" s="283" t="str">
        <f t="shared" si="58"/>
        <v>#DIV/0!</v>
      </c>
      <c r="BU130" s="283" t="str">
        <f t="shared" si="59"/>
        <v>#DIV/0!</v>
      </c>
      <c r="BV130" s="283" t="str">
        <f t="shared" si="60"/>
        <v>#DIV/0!</v>
      </c>
      <c r="BW130" s="283" t="str">
        <f t="shared" si="61"/>
        <v>#DIV/0!</v>
      </c>
      <c r="BX130" s="283" t="str">
        <f t="shared" si="62"/>
        <v>#DIV/0!</v>
      </c>
      <c r="BY130" s="283" t="str">
        <f t="shared" si="63"/>
        <v>#DIV/0!</v>
      </c>
      <c r="BZ130" s="283" t="str">
        <f t="shared" si="64"/>
        <v>#DIV/0!</v>
      </c>
      <c r="CA130" s="283" t="str">
        <f t="shared" si="65"/>
        <v>#DIV/0!</v>
      </c>
      <c r="CB130" s="283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83" t="str">
        <f t="shared" si="43"/>
        <v/>
      </c>
      <c r="BF131" s="283" t="str">
        <f t="shared" si="44"/>
        <v/>
      </c>
      <c r="BG131" s="283" t="str">
        <f t="shared" si="45"/>
        <v/>
      </c>
      <c r="BH131" s="283" t="str">
        <f t="shared" si="46"/>
        <v/>
      </c>
      <c r="BI131" s="283" t="str">
        <f t="shared" si="47"/>
        <v/>
      </c>
      <c r="BJ131" s="283" t="str">
        <f t="shared" si="48"/>
        <v/>
      </c>
      <c r="BK131" s="283" t="str">
        <f t="shared" si="49"/>
        <v/>
      </c>
      <c r="BL131" s="283" t="str">
        <f t="shared" si="50"/>
        <v/>
      </c>
      <c r="BM131" s="283" t="str">
        <f t="shared" si="51"/>
        <v/>
      </c>
      <c r="BN131" s="283" t="str">
        <f t="shared" si="52"/>
        <v/>
      </c>
      <c r="BO131" s="283" t="str">
        <f t="shared" si="53"/>
        <v/>
      </c>
      <c r="BP131" s="283" t="str">
        <f t="shared" si="54"/>
        <v/>
      </c>
      <c r="BQ131" s="283" t="str">
        <f t="shared" si="55"/>
        <v/>
      </c>
      <c r="BR131" s="283" t="str">
        <f t="shared" si="56"/>
        <v/>
      </c>
      <c r="BS131" s="283" t="str">
        <f t="shared" si="57"/>
        <v/>
      </c>
      <c r="BT131" s="283" t="str">
        <f t="shared" si="58"/>
        <v/>
      </c>
      <c r="BU131" s="283" t="str">
        <f t="shared" si="59"/>
        <v/>
      </c>
      <c r="BV131" s="283" t="str">
        <f t="shared" si="60"/>
        <v/>
      </c>
      <c r="BW131" s="283" t="str">
        <f t="shared" si="61"/>
        <v/>
      </c>
      <c r="BX131" s="283" t="str">
        <f t="shared" si="62"/>
        <v/>
      </c>
      <c r="BY131" s="283" t="str">
        <f t="shared" si="63"/>
        <v/>
      </c>
      <c r="BZ131" s="283" t="str">
        <f t="shared" si="64"/>
        <v/>
      </c>
      <c r="CA131" s="283" t="str">
        <f t="shared" si="65"/>
        <v/>
      </c>
      <c r="CB131" s="283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83" t="str">
        <f t="shared" si="43"/>
        <v/>
      </c>
      <c r="BF132" s="283" t="str">
        <f t="shared" si="44"/>
        <v/>
      </c>
      <c r="BG132" s="283" t="str">
        <f t="shared" si="45"/>
        <v/>
      </c>
      <c r="BH132" s="283" t="str">
        <f t="shared" si="46"/>
        <v/>
      </c>
      <c r="BI132" s="283" t="str">
        <f t="shared" si="47"/>
        <v/>
      </c>
      <c r="BJ132" s="283" t="str">
        <f t="shared" si="48"/>
        <v/>
      </c>
      <c r="BK132" s="283" t="str">
        <f t="shared" si="49"/>
        <v/>
      </c>
      <c r="BL132" s="283" t="str">
        <f t="shared" si="50"/>
        <v/>
      </c>
      <c r="BM132" s="283" t="str">
        <f t="shared" si="51"/>
        <v/>
      </c>
      <c r="BN132" s="283" t="str">
        <f t="shared" si="52"/>
        <v/>
      </c>
      <c r="BO132" s="283" t="str">
        <f t="shared" si="53"/>
        <v/>
      </c>
      <c r="BP132" s="283" t="str">
        <f t="shared" si="54"/>
        <v/>
      </c>
      <c r="BQ132" s="283" t="str">
        <f t="shared" si="55"/>
        <v/>
      </c>
      <c r="BR132" s="283" t="str">
        <f t="shared" si="56"/>
        <v/>
      </c>
      <c r="BS132" s="283" t="str">
        <f t="shared" si="57"/>
        <v/>
      </c>
      <c r="BT132" s="283" t="str">
        <f t="shared" si="58"/>
        <v/>
      </c>
      <c r="BU132" s="283" t="str">
        <f t="shared" si="59"/>
        <v/>
      </c>
      <c r="BV132" s="283" t="str">
        <f t="shared" si="60"/>
        <v/>
      </c>
      <c r="BW132" s="283" t="str">
        <f t="shared" si="61"/>
        <v/>
      </c>
      <c r="BX132" s="283" t="str">
        <f t="shared" si="62"/>
        <v/>
      </c>
      <c r="BY132" s="283" t="str">
        <f t="shared" si="63"/>
        <v/>
      </c>
      <c r="BZ132" s="283" t="str">
        <f t="shared" si="64"/>
        <v/>
      </c>
      <c r="CA132" s="283" t="str">
        <f t="shared" si="65"/>
        <v/>
      </c>
      <c r="CB132" s="283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83" t="str">
        <f t="shared" si="43"/>
        <v/>
      </c>
      <c r="BF134" s="283" t="str">
        <f t="shared" si="44"/>
        <v/>
      </c>
      <c r="BG134" s="283" t="str">
        <f t="shared" si="45"/>
        <v/>
      </c>
      <c r="BH134" s="283" t="str">
        <f t="shared" si="46"/>
        <v/>
      </c>
      <c r="BI134" s="283" t="str">
        <f t="shared" si="47"/>
        <v/>
      </c>
      <c r="BJ134" s="283" t="str">
        <f t="shared" si="48"/>
        <v/>
      </c>
      <c r="BK134" s="283" t="str">
        <f t="shared" si="49"/>
        <v/>
      </c>
      <c r="BL134" s="283" t="str">
        <f t="shared" si="50"/>
        <v/>
      </c>
      <c r="BM134" s="283" t="str">
        <f t="shared" si="51"/>
        <v/>
      </c>
      <c r="BN134" s="283" t="str">
        <f t="shared" si="52"/>
        <v/>
      </c>
      <c r="BO134" s="283" t="str">
        <f t="shared" si="53"/>
        <v/>
      </c>
      <c r="BP134" s="283" t="str">
        <f t="shared" si="54"/>
        <v/>
      </c>
      <c r="BQ134" s="283" t="str">
        <f t="shared" si="55"/>
        <v/>
      </c>
      <c r="BR134" s="283" t="str">
        <f t="shared" si="56"/>
        <v/>
      </c>
      <c r="BS134" s="283" t="str">
        <f t="shared" si="57"/>
        <v/>
      </c>
      <c r="BT134" s="283" t="str">
        <f t="shared" si="58"/>
        <v/>
      </c>
      <c r="BU134" s="283" t="str">
        <f t="shared" si="59"/>
        <v/>
      </c>
      <c r="BV134" s="283" t="str">
        <f t="shared" si="60"/>
        <v/>
      </c>
      <c r="BW134" s="283" t="str">
        <f t="shared" si="61"/>
        <v/>
      </c>
      <c r="BX134" s="283" t="str">
        <f t="shared" si="62"/>
        <v/>
      </c>
      <c r="BY134" s="283" t="str">
        <f t="shared" si="63"/>
        <v/>
      </c>
      <c r="BZ134" s="283" t="str">
        <f t="shared" si="64"/>
        <v/>
      </c>
      <c r="CA134" s="283" t="str">
        <f t="shared" si="65"/>
        <v/>
      </c>
      <c r="CB134" s="283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83" t="str">
        <f t="shared" si="43"/>
        <v/>
      </c>
      <c r="BF135" s="283" t="str">
        <f t="shared" si="44"/>
        <v/>
      </c>
      <c r="BG135" s="283" t="str">
        <f t="shared" si="45"/>
        <v/>
      </c>
      <c r="BH135" s="283" t="str">
        <f t="shared" si="46"/>
        <v/>
      </c>
      <c r="BI135" s="283" t="str">
        <f t="shared" si="47"/>
        <v/>
      </c>
      <c r="BJ135" s="283" t="str">
        <f t="shared" si="48"/>
        <v/>
      </c>
      <c r="BK135" s="283" t="str">
        <f t="shared" si="49"/>
        <v/>
      </c>
      <c r="BL135" s="283" t="str">
        <f t="shared" si="50"/>
        <v/>
      </c>
      <c r="BM135" s="283" t="str">
        <f t="shared" si="51"/>
        <v/>
      </c>
      <c r="BN135" s="283" t="str">
        <f t="shared" si="52"/>
        <v/>
      </c>
      <c r="BO135" s="283" t="str">
        <f t="shared" si="53"/>
        <v/>
      </c>
      <c r="BP135" s="283" t="str">
        <f t="shared" si="54"/>
        <v/>
      </c>
      <c r="BQ135" s="283" t="str">
        <f t="shared" si="55"/>
        <v/>
      </c>
      <c r="BR135" s="283" t="str">
        <f t="shared" si="56"/>
        <v/>
      </c>
      <c r="BS135" s="283" t="str">
        <f t="shared" si="57"/>
        <v/>
      </c>
      <c r="BT135" s="283" t="str">
        <f t="shared" si="58"/>
        <v/>
      </c>
      <c r="BU135" s="283" t="str">
        <f t="shared" si="59"/>
        <v/>
      </c>
      <c r="BV135" s="283" t="str">
        <f t="shared" si="60"/>
        <v/>
      </c>
      <c r="BW135" s="283" t="str">
        <f t="shared" si="61"/>
        <v/>
      </c>
      <c r="BX135" s="283" t="str">
        <f t="shared" si="62"/>
        <v/>
      </c>
      <c r="BY135" s="283" t="str">
        <f t="shared" si="63"/>
        <v/>
      </c>
      <c r="BZ135" s="283" t="str">
        <f t="shared" si="64"/>
        <v/>
      </c>
      <c r="CA135" s="283" t="str">
        <f t="shared" si="65"/>
        <v/>
      </c>
      <c r="CB135" s="283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83" t="str">
        <f t="shared" si="43"/>
        <v/>
      </c>
      <c r="BF138" s="283" t="str">
        <f t="shared" si="44"/>
        <v/>
      </c>
      <c r="BG138" s="283" t="str">
        <f t="shared" si="45"/>
        <v/>
      </c>
      <c r="BH138" s="283" t="str">
        <f t="shared" si="46"/>
        <v/>
      </c>
      <c r="BI138" s="283" t="str">
        <f t="shared" si="47"/>
        <v/>
      </c>
      <c r="BJ138" s="283" t="str">
        <f t="shared" si="48"/>
        <v/>
      </c>
      <c r="BK138" s="283" t="str">
        <f t="shared" si="49"/>
        <v/>
      </c>
      <c r="BL138" s="283" t="str">
        <f t="shared" si="50"/>
        <v/>
      </c>
      <c r="BM138" s="283" t="str">
        <f t="shared" si="51"/>
        <v/>
      </c>
      <c r="BN138" s="283" t="str">
        <f t="shared" si="52"/>
        <v/>
      </c>
      <c r="BO138" s="283" t="str">
        <f t="shared" si="53"/>
        <v/>
      </c>
      <c r="BP138" s="283" t="str">
        <f t="shared" si="54"/>
        <v/>
      </c>
      <c r="BQ138" s="283" t="str">
        <f t="shared" si="55"/>
        <v/>
      </c>
      <c r="BR138" s="283" t="str">
        <f t="shared" si="56"/>
        <v/>
      </c>
      <c r="BS138" s="283" t="str">
        <f t="shared" si="57"/>
        <v/>
      </c>
      <c r="BT138" s="283" t="str">
        <f t="shared" si="58"/>
        <v/>
      </c>
      <c r="BU138" s="283" t="str">
        <f t="shared" si="59"/>
        <v/>
      </c>
      <c r="BV138" s="283" t="str">
        <f t="shared" si="60"/>
        <v/>
      </c>
      <c r="BW138" s="283" t="str">
        <f t="shared" si="61"/>
        <v/>
      </c>
      <c r="BX138" s="283" t="str">
        <f t="shared" si="62"/>
        <v/>
      </c>
      <c r="BY138" s="283" t="str">
        <f t="shared" si="63"/>
        <v/>
      </c>
      <c r="BZ138" s="283" t="str">
        <f t="shared" si="64"/>
        <v/>
      </c>
      <c r="CA138" s="283" t="str">
        <f t="shared" si="65"/>
        <v/>
      </c>
      <c r="CB138" s="283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83" t="str">
        <f t="shared" si="43"/>
        <v/>
      </c>
      <c r="BF139" s="283" t="str">
        <f t="shared" si="44"/>
        <v/>
      </c>
      <c r="BG139" s="283" t="str">
        <f t="shared" si="45"/>
        <v/>
      </c>
      <c r="BH139" s="283" t="str">
        <f t="shared" si="46"/>
        <v/>
      </c>
      <c r="BI139" s="283" t="str">
        <f t="shared" si="47"/>
        <v/>
      </c>
      <c r="BJ139" s="283" t="str">
        <f t="shared" si="48"/>
        <v/>
      </c>
      <c r="BK139" s="283" t="str">
        <f t="shared" si="49"/>
        <v/>
      </c>
      <c r="BL139" s="283" t="str">
        <f t="shared" si="50"/>
        <v/>
      </c>
      <c r="BM139" s="283" t="str">
        <f t="shared" si="51"/>
        <v/>
      </c>
      <c r="BN139" s="283" t="str">
        <f t="shared" si="52"/>
        <v/>
      </c>
      <c r="BO139" s="283" t="str">
        <f t="shared" si="53"/>
        <v/>
      </c>
      <c r="BP139" s="283" t="str">
        <f t="shared" si="54"/>
        <v/>
      </c>
      <c r="BQ139" s="283" t="str">
        <f t="shared" si="55"/>
        <v/>
      </c>
      <c r="BR139" s="283" t="str">
        <f t="shared" si="56"/>
        <v/>
      </c>
      <c r="BS139" s="283" t="str">
        <f t="shared" si="57"/>
        <v/>
      </c>
      <c r="BT139" s="283" t="str">
        <f t="shared" si="58"/>
        <v/>
      </c>
      <c r="BU139" s="283" t="str">
        <f t="shared" si="59"/>
        <v/>
      </c>
      <c r="BV139" s="283" t="str">
        <f t="shared" si="60"/>
        <v/>
      </c>
      <c r="BW139" s="283" t="str">
        <f t="shared" si="61"/>
        <v/>
      </c>
      <c r="BX139" s="283" t="str">
        <f t="shared" si="62"/>
        <v/>
      </c>
      <c r="BY139" s="283" t="str">
        <f t="shared" si="63"/>
        <v/>
      </c>
      <c r="BZ139" s="283" t="str">
        <f t="shared" si="64"/>
        <v/>
      </c>
      <c r="CA139" s="283" t="str">
        <f t="shared" si="65"/>
        <v/>
      </c>
      <c r="CB139" s="283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83" t="str">
        <f t="shared" si="43"/>
        <v/>
      </c>
      <c r="BF140" s="283" t="str">
        <f t="shared" si="44"/>
        <v/>
      </c>
      <c r="BG140" s="283" t="str">
        <f t="shared" si="45"/>
        <v/>
      </c>
      <c r="BH140" s="283" t="str">
        <f t="shared" si="46"/>
        <v/>
      </c>
      <c r="BI140" s="283" t="str">
        <f t="shared" si="47"/>
        <v/>
      </c>
      <c r="BJ140" s="283" t="str">
        <f t="shared" si="48"/>
        <v/>
      </c>
      <c r="BK140" s="283" t="str">
        <f t="shared" si="49"/>
        <v/>
      </c>
      <c r="BL140" s="283" t="str">
        <f t="shared" si="50"/>
        <v/>
      </c>
      <c r="BM140" s="283" t="str">
        <f t="shared" si="51"/>
        <v/>
      </c>
      <c r="BN140" s="283" t="str">
        <f t="shared" si="52"/>
        <v/>
      </c>
      <c r="BO140" s="283" t="str">
        <f t="shared" si="53"/>
        <v/>
      </c>
      <c r="BP140" s="283" t="str">
        <f t="shared" si="54"/>
        <v/>
      </c>
      <c r="BQ140" s="283" t="str">
        <f t="shared" si="55"/>
        <v/>
      </c>
      <c r="BR140" s="283" t="str">
        <f t="shared" si="56"/>
        <v/>
      </c>
      <c r="BS140" s="283" t="str">
        <f t="shared" si="57"/>
        <v/>
      </c>
      <c r="BT140" s="283" t="str">
        <f t="shared" si="58"/>
        <v/>
      </c>
      <c r="BU140" s="283" t="str">
        <f t="shared" si="59"/>
        <v/>
      </c>
      <c r="BV140" s="283" t="str">
        <f t="shared" si="60"/>
        <v/>
      </c>
      <c r="BW140" s="283" t="str">
        <f t="shared" si="61"/>
        <v/>
      </c>
      <c r="BX140" s="283" t="str">
        <f t="shared" si="62"/>
        <v/>
      </c>
      <c r="BY140" s="283" t="str">
        <f t="shared" si="63"/>
        <v/>
      </c>
      <c r="BZ140" s="283" t="str">
        <f t="shared" si="64"/>
        <v/>
      </c>
      <c r="CA140" s="283" t="str">
        <f t="shared" si="65"/>
        <v/>
      </c>
      <c r="CB140" s="283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83" t="str">
        <f t="shared" si="43"/>
        <v>#DIV/0!</v>
      </c>
      <c r="BF141" s="283" t="str">
        <f t="shared" si="44"/>
        <v>#DIV/0!</v>
      </c>
      <c r="BG141" s="283" t="str">
        <f t="shared" si="45"/>
        <v>#DIV/0!</v>
      </c>
      <c r="BH141" s="283" t="str">
        <f t="shared" si="46"/>
        <v>#DIV/0!</v>
      </c>
      <c r="BI141" s="283" t="str">
        <f t="shared" si="47"/>
        <v>#DIV/0!</v>
      </c>
      <c r="BJ141" s="283" t="str">
        <f t="shared" si="48"/>
        <v>#DIV/0!</v>
      </c>
      <c r="BK141" s="283" t="str">
        <f t="shared" si="49"/>
        <v>#DIV/0!</v>
      </c>
      <c r="BL141" s="283" t="str">
        <f t="shared" si="50"/>
        <v>#DIV/0!</v>
      </c>
      <c r="BM141" s="283" t="str">
        <f t="shared" si="51"/>
        <v>#DIV/0!</v>
      </c>
      <c r="BN141" s="283" t="str">
        <f t="shared" si="52"/>
        <v>#DIV/0!</v>
      </c>
      <c r="BO141" s="283" t="str">
        <f t="shared" si="53"/>
        <v>#DIV/0!</v>
      </c>
      <c r="BP141" s="283" t="str">
        <f t="shared" si="54"/>
        <v>#DIV/0!</v>
      </c>
      <c r="BQ141" s="283" t="str">
        <f t="shared" si="55"/>
        <v>#DIV/0!</v>
      </c>
      <c r="BR141" s="283" t="str">
        <f t="shared" si="56"/>
        <v>#DIV/0!</v>
      </c>
      <c r="BS141" s="283" t="str">
        <f t="shared" si="57"/>
        <v>#DIV/0!</v>
      </c>
      <c r="BT141" s="283" t="str">
        <f t="shared" si="58"/>
        <v>#DIV/0!</v>
      </c>
      <c r="BU141" s="283" t="str">
        <f t="shared" si="59"/>
        <v>#DIV/0!</v>
      </c>
      <c r="BV141" s="283" t="str">
        <f t="shared" si="60"/>
        <v>#DIV/0!</v>
      </c>
      <c r="BW141" s="283" t="str">
        <f t="shared" si="61"/>
        <v>#DIV/0!</v>
      </c>
      <c r="BX141" s="283" t="str">
        <f t="shared" si="62"/>
        <v>#DIV/0!</v>
      </c>
      <c r="BY141" s="283" t="str">
        <f t="shared" si="63"/>
        <v>#DIV/0!</v>
      </c>
      <c r="BZ141" s="283" t="str">
        <f t="shared" si="64"/>
        <v>#DIV/0!</v>
      </c>
      <c r="CA141" s="283" t="str">
        <f t="shared" si="65"/>
        <v>#DIV/0!</v>
      </c>
      <c r="CB141" s="283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83" t="str">
        <f t="shared" si="43"/>
        <v>#DIV/0!</v>
      </c>
      <c r="BF142" s="283" t="str">
        <f t="shared" si="44"/>
        <v>#DIV/0!</v>
      </c>
      <c r="BG142" s="283" t="str">
        <f t="shared" si="45"/>
        <v>#DIV/0!</v>
      </c>
      <c r="BH142" s="283" t="str">
        <f t="shared" si="46"/>
        <v>#DIV/0!</v>
      </c>
      <c r="BI142" s="283" t="str">
        <f t="shared" si="47"/>
        <v>#DIV/0!</v>
      </c>
      <c r="BJ142" s="283" t="str">
        <f t="shared" si="48"/>
        <v>#DIV/0!</v>
      </c>
      <c r="BK142" s="283" t="str">
        <f t="shared" si="49"/>
        <v>#DIV/0!</v>
      </c>
      <c r="BL142" s="283" t="str">
        <f t="shared" si="50"/>
        <v>#DIV/0!</v>
      </c>
      <c r="BM142" s="283" t="str">
        <f t="shared" si="51"/>
        <v>#DIV/0!</v>
      </c>
      <c r="BN142" s="283" t="str">
        <f t="shared" si="52"/>
        <v>#DIV/0!</v>
      </c>
      <c r="BO142" s="283" t="str">
        <f t="shared" si="53"/>
        <v>#DIV/0!</v>
      </c>
      <c r="BP142" s="283" t="str">
        <f t="shared" si="54"/>
        <v>#DIV/0!</v>
      </c>
      <c r="BQ142" s="283" t="str">
        <f t="shared" si="55"/>
        <v>#DIV/0!</v>
      </c>
      <c r="BR142" s="283" t="str">
        <f t="shared" si="56"/>
        <v>#DIV/0!</v>
      </c>
      <c r="BS142" s="283" t="str">
        <f t="shared" si="57"/>
        <v>#DIV/0!</v>
      </c>
      <c r="BT142" s="283" t="str">
        <f t="shared" si="58"/>
        <v>#DIV/0!</v>
      </c>
      <c r="BU142" s="283" t="str">
        <f t="shared" si="59"/>
        <v>#DIV/0!</v>
      </c>
      <c r="BV142" s="283" t="str">
        <f t="shared" si="60"/>
        <v>#DIV/0!</v>
      </c>
      <c r="BW142" s="283" t="str">
        <f t="shared" si="61"/>
        <v>#DIV/0!</v>
      </c>
      <c r="BX142" s="283" t="str">
        <f t="shared" si="62"/>
        <v>#DIV/0!</v>
      </c>
      <c r="BY142" s="283" t="str">
        <f t="shared" si="63"/>
        <v>#DIV/0!</v>
      </c>
      <c r="BZ142" s="283" t="str">
        <f t="shared" si="64"/>
        <v>#DIV/0!</v>
      </c>
      <c r="CA142" s="283" t="str">
        <f t="shared" si="65"/>
        <v>#DIV/0!</v>
      </c>
      <c r="CB142" s="283" t="str">
        <f t="shared" si="66"/>
        <v>#DIV/0!</v>
      </c>
      <c r="CC142" s="399"/>
    </row>
    <row r="143">
      <c r="M143" s="389"/>
      <c r="AV143" s="438" t="s">
        <v>251</v>
      </c>
      <c r="AW143" s="374"/>
      <c r="AX143" s="383"/>
      <c r="AY143" s="374"/>
      <c r="AZ143" s="410"/>
      <c r="BA143" s="410"/>
      <c r="BB143" s="411"/>
      <c r="BC143" s="412"/>
      <c r="BD143" s="410"/>
      <c r="BE143" s="283"/>
      <c r="BF143" s="283"/>
      <c r="BG143" s="283"/>
      <c r="BH143" s="283"/>
      <c r="BI143" s="283"/>
      <c r="BJ143" s="283"/>
      <c r="BK143" s="283"/>
      <c r="BL143" s="283"/>
      <c r="BM143" s="283"/>
      <c r="BN143" s="283"/>
      <c r="BO143" s="283"/>
      <c r="BP143" s="283"/>
      <c r="BQ143" s="283"/>
      <c r="BR143" s="283"/>
      <c r="BS143" s="283"/>
      <c r="BT143" s="283"/>
      <c r="BU143" s="283"/>
      <c r="BV143" s="283"/>
      <c r="BW143" s="283"/>
      <c r="BX143" s="283"/>
      <c r="BY143" s="283"/>
      <c r="BZ143" s="283"/>
      <c r="CA143" s="283"/>
      <c r="CB143" s="283"/>
      <c r="CC143" s="399"/>
    </row>
    <row r="144">
      <c r="M144" s="389"/>
      <c r="AV144" s="440" t="s">
        <v>342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54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54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54"/>
      <c r="BB147" s="452" t="s">
        <v>377</v>
      </c>
      <c r="BC147" s="399"/>
      <c r="BD147" s="399"/>
      <c r="BE147" s="283" t="str">
        <f t="shared" ref="BE147:CB147" si="106">BE52</f>
        <v>AGO</v>
      </c>
      <c r="BF147" s="283" t="str">
        <f t="shared" si="106"/>
        <v>SET</v>
      </c>
      <c r="BG147" s="283" t="str">
        <f t="shared" si="106"/>
        <v>OUT</v>
      </c>
      <c r="BH147" s="283" t="str">
        <f t="shared" si="106"/>
        <v>NOV</v>
      </c>
      <c r="BI147" s="283" t="str">
        <f t="shared" si="106"/>
        <v>DEZ</v>
      </c>
      <c r="BJ147" s="283" t="str">
        <f t="shared" si="106"/>
        <v>JAN</v>
      </c>
      <c r="BK147" s="283" t="str">
        <f t="shared" si="106"/>
        <v>FEV</v>
      </c>
      <c r="BL147" s="283" t="str">
        <f t="shared" si="106"/>
        <v>MAR</v>
      </c>
      <c r="BM147" s="283" t="str">
        <f t="shared" si="106"/>
        <v>ABR</v>
      </c>
      <c r="BN147" s="283" t="str">
        <f t="shared" si="106"/>
        <v>MAI</v>
      </c>
      <c r="BO147" s="283" t="str">
        <f t="shared" si="106"/>
        <v>JUN</v>
      </c>
      <c r="BP147" s="283" t="str">
        <f t="shared" si="106"/>
        <v>JUL</v>
      </c>
      <c r="BQ147" s="283" t="str">
        <f t="shared" si="106"/>
        <v>AGO</v>
      </c>
      <c r="BR147" s="283" t="str">
        <f t="shared" si="106"/>
        <v>SET</v>
      </c>
      <c r="BS147" s="283" t="str">
        <f t="shared" si="106"/>
        <v>OUT</v>
      </c>
      <c r="BT147" s="283" t="str">
        <f t="shared" si="106"/>
        <v>NOV</v>
      </c>
      <c r="BU147" s="283" t="str">
        <f t="shared" si="106"/>
        <v>DEZ</v>
      </c>
      <c r="BV147" s="283" t="str">
        <f t="shared" si="106"/>
        <v>JAN</v>
      </c>
      <c r="BW147" s="283" t="str">
        <f t="shared" si="106"/>
        <v>FEV</v>
      </c>
      <c r="BX147" s="283" t="str">
        <f t="shared" si="106"/>
        <v>MAR</v>
      </c>
      <c r="BY147" s="283" t="str">
        <f t="shared" si="106"/>
        <v>ABR</v>
      </c>
      <c r="BZ147" s="283" t="str">
        <f t="shared" si="106"/>
        <v>MAI</v>
      </c>
      <c r="CA147" s="283" t="str">
        <f t="shared" si="106"/>
        <v>JUN</v>
      </c>
      <c r="CB147" s="283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54"/>
      <c r="BB148" s="399"/>
      <c r="BC148" s="399"/>
      <c r="BD148" s="399"/>
      <c r="BE148" s="283" t="str">
        <f t="shared" ref="BE148:CB148" si="107">CONCAT(BE53,BE102)</f>
        <v>#DIV/0!</v>
      </c>
      <c r="BF148" s="283" t="str">
        <f t="shared" si="107"/>
        <v>#DIV/0!</v>
      </c>
      <c r="BG148" s="283" t="str">
        <f t="shared" si="107"/>
        <v>#DIV/0!</v>
      </c>
      <c r="BH148" s="283" t="str">
        <f t="shared" si="107"/>
        <v>#DIV/0!</v>
      </c>
      <c r="BI148" s="283" t="str">
        <f t="shared" si="107"/>
        <v>#DIV/0!</v>
      </c>
      <c r="BJ148" s="283" t="str">
        <f t="shared" si="107"/>
        <v>#DIV/0!</v>
      </c>
      <c r="BK148" s="283" t="str">
        <f t="shared" si="107"/>
        <v>#DIV/0!</v>
      </c>
      <c r="BL148" s="283" t="str">
        <f t="shared" si="107"/>
        <v>#DIV/0!</v>
      </c>
      <c r="BM148" s="283" t="str">
        <f t="shared" si="107"/>
        <v>#DIV/0!</v>
      </c>
      <c r="BN148" s="283" t="str">
        <f t="shared" si="107"/>
        <v>#DIV/0!</v>
      </c>
      <c r="BO148" s="283" t="str">
        <f t="shared" si="107"/>
        <v>#DIV/0!</v>
      </c>
      <c r="BP148" s="283" t="str">
        <f t="shared" si="107"/>
        <v>#DIV/0!</v>
      </c>
      <c r="BQ148" s="283" t="str">
        <f t="shared" si="107"/>
        <v>#DIV/0!</v>
      </c>
      <c r="BR148" s="283" t="str">
        <f t="shared" si="107"/>
        <v>#DIV/0!</v>
      </c>
      <c r="BS148" s="283" t="str">
        <f t="shared" si="107"/>
        <v>#DIV/0!</v>
      </c>
      <c r="BT148" s="283" t="str">
        <f t="shared" si="107"/>
        <v>#DIV/0!</v>
      </c>
      <c r="BU148" s="283" t="str">
        <f t="shared" si="107"/>
        <v>#DIV/0!</v>
      </c>
      <c r="BV148" s="283" t="str">
        <f t="shared" si="107"/>
        <v>#DIV/0!</v>
      </c>
      <c r="BW148" s="283" t="str">
        <f t="shared" si="107"/>
        <v>#DIV/0!</v>
      </c>
      <c r="BX148" s="283" t="str">
        <f t="shared" si="107"/>
        <v>#DIV/0!</v>
      </c>
      <c r="BY148" s="283" t="str">
        <f t="shared" si="107"/>
        <v>#DIV/0!</v>
      </c>
      <c r="BZ148" s="283" t="str">
        <f t="shared" si="107"/>
        <v>#DIV/0!</v>
      </c>
      <c r="CA148" s="283" t="str">
        <f t="shared" si="107"/>
        <v>#DIV/0!</v>
      </c>
      <c r="CB148" s="283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54"/>
      <c r="BB149" s="399"/>
      <c r="BC149" s="399"/>
      <c r="BD149" s="399"/>
      <c r="BE149" s="283" t="str">
        <f t="shared" ref="BE149:CB149" si="108">CONCAT(BE54,BE103)</f>
        <v/>
      </c>
      <c r="BF149" s="283" t="str">
        <f t="shared" si="108"/>
        <v/>
      </c>
      <c r="BG149" s="283" t="str">
        <f t="shared" si="108"/>
        <v/>
      </c>
      <c r="BH149" s="283" t="str">
        <f t="shared" si="108"/>
        <v/>
      </c>
      <c r="BI149" s="283" t="str">
        <f t="shared" si="108"/>
        <v/>
      </c>
      <c r="BJ149" s="283" t="str">
        <f t="shared" si="108"/>
        <v>HSI</v>
      </c>
      <c r="BK149" s="283" t="str">
        <f t="shared" si="108"/>
        <v/>
      </c>
      <c r="BL149" s="283" t="str">
        <f t="shared" si="108"/>
        <v/>
      </c>
      <c r="BM149" s="283" t="str">
        <f t="shared" si="108"/>
        <v/>
      </c>
      <c r="BN149" s="283" t="str">
        <f t="shared" si="108"/>
        <v/>
      </c>
      <c r="BO149" s="283" t="str">
        <f t="shared" si="108"/>
        <v/>
      </c>
      <c r="BP149" s="283" t="str">
        <f t="shared" si="108"/>
        <v/>
      </c>
      <c r="BQ149" s="283" t="str">
        <f t="shared" si="108"/>
        <v/>
      </c>
      <c r="BR149" s="283" t="str">
        <f t="shared" si="108"/>
        <v/>
      </c>
      <c r="BS149" s="283" t="str">
        <f t="shared" si="108"/>
        <v>TBO</v>
      </c>
      <c r="BT149" s="283" t="str">
        <f t="shared" si="108"/>
        <v/>
      </c>
      <c r="BU149" s="283" t="str">
        <f t="shared" si="108"/>
        <v/>
      </c>
      <c r="BV149" s="283" t="str">
        <f t="shared" si="108"/>
        <v/>
      </c>
      <c r="BW149" s="283" t="str">
        <f t="shared" si="108"/>
        <v/>
      </c>
      <c r="BX149" s="283" t="str">
        <f t="shared" si="108"/>
        <v/>
      </c>
      <c r="BY149" s="283" t="str">
        <f t="shared" si="108"/>
        <v/>
      </c>
      <c r="BZ149" s="283" t="str">
        <f t="shared" si="108"/>
        <v/>
      </c>
      <c r="CA149" s="283" t="str">
        <f t="shared" si="108"/>
        <v/>
      </c>
      <c r="CB149" s="283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54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83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54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54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54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54"/>
      <c r="BB154" s="399"/>
      <c r="BC154" s="399"/>
      <c r="BD154" s="399"/>
      <c r="BE154" s="283" t="str">
        <f t="shared" ref="BE154:CB154" si="113">CONCAT(BE59,BE108)</f>
        <v/>
      </c>
      <c r="BF154" s="283" t="str">
        <f t="shared" si="113"/>
        <v/>
      </c>
      <c r="BG154" s="283" t="str">
        <f t="shared" si="113"/>
        <v/>
      </c>
      <c r="BH154" s="283" t="str">
        <f t="shared" si="113"/>
        <v/>
      </c>
      <c r="BI154" s="283" t="str">
        <f t="shared" si="113"/>
        <v/>
      </c>
      <c r="BJ154" s="283" t="str">
        <f t="shared" si="113"/>
        <v/>
      </c>
      <c r="BK154" s="283" t="str">
        <f t="shared" si="113"/>
        <v/>
      </c>
      <c r="BL154" s="283" t="str">
        <f t="shared" si="113"/>
        <v/>
      </c>
      <c r="BM154" s="283" t="str">
        <f t="shared" si="113"/>
        <v/>
      </c>
      <c r="BN154" s="283" t="str">
        <f t="shared" si="113"/>
        <v/>
      </c>
      <c r="BO154" s="283" t="str">
        <f t="shared" si="113"/>
        <v/>
      </c>
      <c r="BP154" s="283" t="str">
        <f t="shared" si="113"/>
        <v/>
      </c>
      <c r="BQ154" s="283" t="str">
        <f t="shared" si="113"/>
        <v/>
      </c>
      <c r="BR154" s="283" t="str">
        <f t="shared" si="113"/>
        <v/>
      </c>
      <c r="BS154" s="283" t="str">
        <f t="shared" si="113"/>
        <v/>
      </c>
      <c r="BT154" s="283" t="str">
        <f t="shared" si="113"/>
        <v/>
      </c>
      <c r="BU154" s="283" t="str">
        <f t="shared" si="113"/>
        <v/>
      </c>
      <c r="BV154" s="283" t="str">
        <f t="shared" si="113"/>
        <v/>
      </c>
      <c r="BW154" s="283" t="str">
        <f t="shared" si="113"/>
        <v/>
      </c>
      <c r="BX154" s="283" t="str">
        <f t="shared" si="113"/>
        <v/>
      </c>
      <c r="BY154" s="283" t="str">
        <f t="shared" si="113"/>
        <v/>
      </c>
      <c r="BZ154" s="283" t="str">
        <f t="shared" si="113"/>
        <v/>
      </c>
      <c r="CA154" s="283" t="str">
        <f t="shared" si="113"/>
        <v/>
      </c>
      <c r="CB154" s="283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54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54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54"/>
      <c r="BB157" s="399"/>
      <c r="BC157" s="399"/>
      <c r="BD157" s="399"/>
      <c r="BE157" s="283" t="str">
        <f t="shared" ref="BE157:CB157" si="116">CONCAT(BE62,BE111)</f>
        <v>#DIV/0!</v>
      </c>
      <c r="BF157" s="283" t="str">
        <f t="shared" si="116"/>
        <v>#DIV/0!</v>
      </c>
      <c r="BG157" s="283" t="str">
        <f t="shared" si="116"/>
        <v>#DIV/0!</v>
      </c>
      <c r="BH157" s="283" t="str">
        <f t="shared" si="116"/>
        <v>#DIV/0!</v>
      </c>
      <c r="BI157" s="283" t="str">
        <f t="shared" si="116"/>
        <v>#DIV/0!</v>
      </c>
      <c r="BJ157" s="283" t="str">
        <f t="shared" si="116"/>
        <v>#DIV/0!</v>
      </c>
      <c r="BK157" s="283" t="str">
        <f t="shared" si="116"/>
        <v>#DIV/0!</v>
      </c>
      <c r="BL157" s="283" t="str">
        <f t="shared" si="116"/>
        <v>#DIV/0!</v>
      </c>
      <c r="BM157" s="283" t="str">
        <f t="shared" si="116"/>
        <v>#DIV/0!</v>
      </c>
      <c r="BN157" s="283" t="str">
        <f t="shared" si="116"/>
        <v>#DIV/0!</v>
      </c>
      <c r="BO157" s="283" t="str">
        <f t="shared" si="116"/>
        <v>#DIV/0!</v>
      </c>
      <c r="BP157" s="283" t="str">
        <f t="shared" si="116"/>
        <v>#DIV/0!</v>
      </c>
      <c r="BQ157" s="283" t="str">
        <f t="shared" si="116"/>
        <v>#DIV/0!</v>
      </c>
      <c r="BR157" s="283" t="str">
        <f t="shared" si="116"/>
        <v>#DIV/0!</v>
      </c>
      <c r="BS157" s="283" t="str">
        <f t="shared" si="116"/>
        <v>#DIV/0!</v>
      </c>
      <c r="BT157" s="283" t="str">
        <f t="shared" si="116"/>
        <v>#DIV/0!</v>
      </c>
      <c r="BU157" s="283" t="str">
        <f t="shared" si="116"/>
        <v>#DIV/0!</v>
      </c>
      <c r="BV157" s="283" t="str">
        <f t="shared" si="116"/>
        <v>#DIV/0!</v>
      </c>
      <c r="BW157" s="283" t="str">
        <f t="shared" si="116"/>
        <v>#DIV/0!</v>
      </c>
      <c r="BX157" s="283" t="str">
        <f t="shared" si="116"/>
        <v>#DIV/0!</v>
      </c>
      <c r="BY157" s="283" t="str">
        <f t="shared" si="116"/>
        <v>#DIV/0!</v>
      </c>
      <c r="BZ157" s="283" t="str">
        <f t="shared" si="116"/>
        <v>#DIV/0!</v>
      </c>
      <c r="CA157" s="283" t="str">
        <f t="shared" si="116"/>
        <v>#DIV/0!</v>
      </c>
      <c r="CB157" s="283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54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54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83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54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83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54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54"/>
      <c r="BB162" s="399"/>
      <c r="BC162" s="399"/>
      <c r="BD162" s="399"/>
      <c r="BE162" s="283" t="str">
        <f t="shared" ref="BE162:CB162" si="121">CONCAT(BE67,BE116)</f>
        <v>#DIV/0!</v>
      </c>
      <c r="BF162" s="283" t="str">
        <f t="shared" si="121"/>
        <v>#DIV/0!</v>
      </c>
      <c r="BG162" s="283" t="str">
        <f t="shared" si="121"/>
        <v>#DIV/0!</v>
      </c>
      <c r="BH162" s="283" t="str">
        <f t="shared" si="121"/>
        <v>#DIV/0!</v>
      </c>
      <c r="BI162" s="283" t="str">
        <f t="shared" si="121"/>
        <v>#DIV/0!</v>
      </c>
      <c r="BJ162" s="283" t="str">
        <f t="shared" si="121"/>
        <v>#DIV/0!</v>
      </c>
      <c r="BK162" s="283" t="str">
        <f t="shared" si="121"/>
        <v>#DIV/0!</v>
      </c>
      <c r="BL162" s="283" t="str">
        <f t="shared" si="121"/>
        <v>#DIV/0!</v>
      </c>
      <c r="BM162" s="283" t="str">
        <f t="shared" si="121"/>
        <v>#DIV/0!</v>
      </c>
      <c r="BN162" s="283" t="str">
        <f t="shared" si="121"/>
        <v>#DIV/0!</v>
      </c>
      <c r="BO162" s="283" t="str">
        <f t="shared" si="121"/>
        <v>#DIV/0!</v>
      </c>
      <c r="BP162" s="283" t="str">
        <f t="shared" si="121"/>
        <v>#DIV/0!</v>
      </c>
      <c r="BQ162" s="283" t="str">
        <f t="shared" si="121"/>
        <v>#DIV/0!</v>
      </c>
      <c r="BR162" s="283" t="str">
        <f t="shared" si="121"/>
        <v>#DIV/0!</v>
      </c>
      <c r="BS162" s="283" t="str">
        <f t="shared" si="121"/>
        <v>#DIV/0!</v>
      </c>
      <c r="BT162" s="283" t="str">
        <f t="shared" si="121"/>
        <v>#DIV/0!</v>
      </c>
      <c r="BU162" s="283" t="str">
        <f t="shared" si="121"/>
        <v>#DIV/0!</v>
      </c>
      <c r="BV162" s="283" t="str">
        <f t="shared" si="121"/>
        <v>#DIV/0!</v>
      </c>
      <c r="BW162" s="283" t="str">
        <f t="shared" si="121"/>
        <v>#DIV/0!</v>
      </c>
      <c r="BX162" s="283" t="str">
        <f t="shared" si="121"/>
        <v>#DIV/0!</v>
      </c>
      <c r="BY162" s="283" t="str">
        <f t="shared" si="121"/>
        <v>#DIV/0!</v>
      </c>
      <c r="BZ162" s="283" t="str">
        <f t="shared" si="121"/>
        <v>#DIV/0!</v>
      </c>
      <c r="CA162" s="283" t="str">
        <f t="shared" si="121"/>
        <v>#DIV/0!</v>
      </c>
      <c r="CB162" s="283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54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83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54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54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54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83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54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83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54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83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54"/>
      <c r="BB169" s="399"/>
      <c r="BC169" s="399"/>
      <c r="BD169" s="399"/>
      <c r="BE169" s="283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54"/>
      <c r="BB170" s="399"/>
      <c r="BC170" s="399"/>
      <c r="BD170" s="399"/>
      <c r="BE170" s="283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54"/>
      <c r="BB171" s="399"/>
      <c r="BC171" s="399"/>
      <c r="BD171" s="399"/>
      <c r="BE171" s="283" t="str">
        <f t="shared" ref="BE171:CB171" si="130">CONCAT(BE76,BE125)</f>
        <v>#DIV/0!</v>
      </c>
      <c r="BF171" s="283" t="str">
        <f t="shared" si="130"/>
        <v>#DIV/0!</v>
      </c>
      <c r="BG171" s="283" t="str">
        <f t="shared" si="130"/>
        <v>#DIV/0!</v>
      </c>
      <c r="BH171" s="283" t="str">
        <f t="shared" si="130"/>
        <v>#DIV/0!</v>
      </c>
      <c r="BI171" s="283" t="str">
        <f t="shared" si="130"/>
        <v>#DIV/0!</v>
      </c>
      <c r="BJ171" s="283" t="str">
        <f t="shared" si="130"/>
        <v>#DIV/0!</v>
      </c>
      <c r="BK171" s="283" t="str">
        <f t="shared" si="130"/>
        <v>#DIV/0!</v>
      </c>
      <c r="BL171" s="283" t="str">
        <f t="shared" si="130"/>
        <v>#DIV/0!</v>
      </c>
      <c r="BM171" s="283" t="str">
        <f t="shared" si="130"/>
        <v>#DIV/0!</v>
      </c>
      <c r="BN171" s="283" t="str">
        <f t="shared" si="130"/>
        <v>#DIV/0!</v>
      </c>
      <c r="BO171" s="283" t="str">
        <f t="shared" si="130"/>
        <v>#DIV/0!</v>
      </c>
      <c r="BP171" s="283" t="str">
        <f t="shared" si="130"/>
        <v>#DIV/0!</v>
      </c>
      <c r="BQ171" s="283" t="str">
        <f t="shared" si="130"/>
        <v>#DIV/0!</v>
      </c>
      <c r="BR171" s="283" t="str">
        <f t="shared" si="130"/>
        <v>#DIV/0!</v>
      </c>
      <c r="BS171" s="283" t="str">
        <f t="shared" si="130"/>
        <v>#DIV/0!</v>
      </c>
      <c r="BT171" s="283" t="str">
        <f t="shared" si="130"/>
        <v>#DIV/0!</v>
      </c>
      <c r="BU171" s="283" t="str">
        <f t="shared" si="130"/>
        <v>#DIV/0!</v>
      </c>
      <c r="BV171" s="283" t="str">
        <f t="shared" si="130"/>
        <v>#DIV/0!</v>
      </c>
      <c r="BW171" s="283" t="str">
        <f t="shared" si="130"/>
        <v>#DIV/0!</v>
      </c>
      <c r="BX171" s="283" t="str">
        <f t="shared" si="130"/>
        <v>#DIV/0!</v>
      </c>
      <c r="BY171" s="283" t="str">
        <f t="shared" si="130"/>
        <v>#DIV/0!</v>
      </c>
      <c r="BZ171" s="283" t="str">
        <f t="shared" si="130"/>
        <v>#DIV/0!</v>
      </c>
      <c r="CA171" s="283" t="str">
        <f t="shared" si="130"/>
        <v>#DIV/0!</v>
      </c>
      <c r="CB171" s="283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54"/>
      <c r="BB172" s="399"/>
      <c r="BC172" s="399"/>
      <c r="BD172" s="399"/>
      <c r="BE172" s="283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54"/>
      <c r="BB173" s="399"/>
      <c r="BC173" s="399"/>
      <c r="BD173" s="399"/>
      <c r="BE173" s="283" t="str">
        <f t="shared" ref="BE173:CB173" si="132">CONCAT(BE78,BE127)</f>
        <v/>
      </c>
      <c r="BF173" s="283" t="str">
        <f t="shared" si="132"/>
        <v/>
      </c>
      <c r="BG173" s="283" t="str">
        <f t="shared" si="132"/>
        <v/>
      </c>
      <c r="BH173" s="283" t="str">
        <f t="shared" si="132"/>
        <v/>
      </c>
      <c r="BI173" s="283" t="str">
        <f t="shared" si="132"/>
        <v/>
      </c>
      <c r="BJ173" s="283" t="str">
        <f t="shared" si="132"/>
        <v/>
      </c>
      <c r="BK173" s="283" t="str">
        <f t="shared" si="132"/>
        <v/>
      </c>
      <c r="BL173" s="283" t="str">
        <f t="shared" si="132"/>
        <v/>
      </c>
      <c r="BM173" s="283" t="str">
        <f t="shared" si="132"/>
        <v/>
      </c>
      <c r="BN173" s="283" t="str">
        <f t="shared" si="132"/>
        <v/>
      </c>
      <c r="BO173" s="283" t="str">
        <f t="shared" si="132"/>
        <v/>
      </c>
      <c r="BP173" s="283" t="str">
        <f t="shared" si="132"/>
        <v/>
      </c>
      <c r="BQ173" s="283" t="str">
        <f t="shared" si="132"/>
        <v>HSI</v>
      </c>
      <c r="BR173" s="283" t="str">
        <f t="shared" si="132"/>
        <v/>
      </c>
      <c r="BS173" s="283" t="str">
        <f t="shared" si="132"/>
        <v/>
      </c>
      <c r="BT173" s="283" t="str">
        <f t="shared" si="132"/>
        <v/>
      </c>
      <c r="BU173" s="283" t="str">
        <f t="shared" si="132"/>
        <v/>
      </c>
      <c r="BV173" s="283" t="str">
        <f t="shared" si="132"/>
        <v/>
      </c>
      <c r="BW173" s="283" t="str">
        <f t="shared" si="132"/>
        <v/>
      </c>
      <c r="BX173" s="283" t="str">
        <f t="shared" si="132"/>
        <v/>
      </c>
      <c r="BY173" s="283" t="str">
        <f t="shared" si="132"/>
        <v/>
      </c>
      <c r="BZ173" s="283" t="str">
        <f t="shared" si="132"/>
        <v/>
      </c>
      <c r="CA173" s="283" t="str">
        <f t="shared" si="132"/>
        <v/>
      </c>
      <c r="CB173" s="283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54"/>
      <c r="BB174" s="399"/>
      <c r="BC174" s="399"/>
      <c r="BD174" s="399"/>
      <c r="BE174" s="283" t="str">
        <f t="shared" ref="BE174:CB174" si="133">CONCAT(BE79,BE128)</f>
        <v/>
      </c>
      <c r="BF174" s="283" t="str">
        <f t="shared" si="133"/>
        <v/>
      </c>
      <c r="BG174" s="283" t="str">
        <f t="shared" si="133"/>
        <v/>
      </c>
      <c r="BH174" s="283" t="str">
        <f t="shared" si="133"/>
        <v/>
      </c>
      <c r="BI174" s="283" t="str">
        <f t="shared" si="133"/>
        <v/>
      </c>
      <c r="BJ174" s="283" t="str">
        <f t="shared" si="133"/>
        <v/>
      </c>
      <c r="BK174" s="283" t="str">
        <f t="shared" si="133"/>
        <v/>
      </c>
      <c r="BL174" s="283" t="str">
        <f t="shared" si="133"/>
        <v/>
      </c>
      <c r="BM174" s="283" t="str">
        <f t="shared" si="133"/>
        <v/>
      </c>
      <c r="BN174" s="283" t="str">
        <f t="shared" si="133"/>
        <v/>
      </c>
      <c r="BO174" s="283" t="str">
        <f t="shared" si="133"/>
        <v/>
      </c>
      <c r="BP174" s="283" t="str">
        <f t="shared" si="133"/>
        <v/>
      </c>
      <c r="BQ174" s="283" t="str">
        <f t="shared" si="133"/>
        <v/>
      </c>
      <c r="BR174" s="283" t="str">
        <f t="shared" si="133"/>
        <v/>
      </c>
      <c r="BS174" s="283" t="str">
        <f t="shared" si="133"/>
        <v/>
      </c>
      <c r="BT174" s="283" t="str">
        <f t="shared" si="133"/>
        <v/>
      </c>
      <c r="BU174" s="283" t="str">
        <f t="shared" si="133"/>
        <v/>
      </c>
      <c r="BV174" s="283" t="str">
        <f t="shared" si="133"/>
        <v>HSI</v>
      </c>
      <c r="BW174" s="283" t="str">
        <f t="shared" si="133"/>
        <v/>
      </c>
      <c r="BX174" s="283" t="str">
        <f t="shared" si="133"/>
        <v/>
      </c>
      <c r="BY174" s="283" t="str">
        <f t="shared" si="133"/>
        <v/>
      </c>
      <c r="BZ174" s="283" t="str">
        <f t="shared" si="133"/>
        <v/>
      </c>
      <c r="CA174" s="283" t="str">
        <f t="shared" si="133"/>
        <v/>
      </c>
      <c r="CB174" s="283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54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54"/>
      <c r="BB176" s="399"/>
      <c r="BC176" s="399"/>
      <c r="BD176" s="399"/>
      <c r="BE176" s="283" t="str">
        <f t="shared" ref="BE176:CB176" si="135">CONCAT(BE81,BE130)</f>
        <v>#DIV/0!</v>
      </c>
      <c r="BF176" s="283" t="str">
        <f t="shared" si="135"/>
        <v>#DIV/0!</v>
      </c>
      <c r="BG176" s="283" t="str">
        <f t="shared" si="135"/>
        <v>#DIV/0!</v>
      </c>
      <c r="BH176" s="283" t="str">
        <f t="shared" si="135"/>
        <v>#DIV/0!</v>
      </c>
      <c r="BI176" s="283" t="str">
        <f t="shared" si="135"/>
        <v>#DIV/0!</v>
      </c>
      <c r="BJ176" s="283" t="str">
        <f t="shared" si="135"/>
        <v>#DIV/0!</v>
      </c>
      <c r="BK176" s="283" t="str">
        <f t="shared" si="135"/>
        <v>#DIV/0!</v>
      </c>
      <c r="BL176" s="283" t="str">
        <f t="shared" si="135"/>
        <v>#DIV/0!</v>
      </c>
      <c r="BM176" s="283" t="str">
        <f t="shared" si="135"/>
        <v>#DIV/0!</v>
      </c>
      <c r="BN176" s="283" t="str">
        <f t="shared" si="135"/>
        <v>#DIV/0!</v>
      </c>
      <c r="BO176" s="283" t="str">
        <f t="shared" si="135"/>
        <v>#DIV/0!</v>
      </c>
      <c r="BP176" s="283" t="str">
        <f t="shared" si="135"/>
        <v>#DIV/0!</v>
      </c>
      <c r="BQ176" s="283" t="str">
        <f t="shared" si="135"/>
        <v>#DIV/0!</v>
      </c>
      <c r="BR176" s="283" t="str">
        <f t="shared" si="135"/>
        <v>#DIV/0!</v>
      </c>
      <c r="BS176" s="283" t="str">
        <f t="shared" si="135"/>
        <v>#DIV/0!</v>
      </c>
      <c r="BT176" s="283" t="str">
        <f t="shared" si="135"/>
        <v>#DIV/0!</v>
      </c>
      <c r="BU176" s="283" t="str">
        <f t="shared" si="135"/>
        <v>#DIV/0!</v>
      </c>
      <c r="BV176" s="283" t="str">
        <f t="shared" si="135"/>
        <v>#DIV/0!</v>
      </c>
      <c r="BW176" s="283" t="str">
        <f t="shared" si="135"/>
        <v>#DIV/0!</v>
      </c>
      <c r="BX176" s="283" t="str">
        <f t="shared" si="135"/>
        <v>#DIV/0!</v>
      </c>
      <c r="BY176" s="283" t="str">
        <f t="shared" si="135"/>
        <v>#DIV/0!</v>
      </c>
      <c r="BZ176" s="283" t="str">
        <f t="shared" si="135"/>
        <v>#DIV/0!</v>
      </c>
      <c r="CA176" s="283" t="str">
        <f t="shared" si="135"/>
        <v>#DIV/0!</v>
      </c>
      <c r="CB176" s="283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54"/>
      <c r="BB177" s="399"/>
      <c r="BC177" s="399"/>
      <c r="BD177" s="399"/>
      <c r="BE177" s="283" t="str">
        <f t="shared" ref="BE177:CB177" si="136">CONCAT(BE82,BE131)</f>
        <v/>
      </c>
      <c r="BF177" s="283" t="str">
        <f t="shared" si="136"/>
        <v/>
      </c>
      <c r="BG177" s="283" t="str">
        <f t="shared" si="136"/>
        <v/>
      </c>
      <c r="BH177" s="283" t="str">
        <f t="shared" si="136"/>
        <v/>
      </c>
      <c r="BI177" s="283" t="str">
        <f t="shared" si="136"/>
        <v/>
      </c>
      <c r="BJ177" s="283" t="str">
        <f t="shared" si="136"/>
        <v/>
      </c>
      <c r="BK177" s="283" t="str">
        <f t="shared" si="136"/>
        <v/>
      </c>
      <c r="BL177" s="283" t="str">
        <f t="shared" si="136"/>
        <v/>
      </c>
      <c r="BM177" s="283" t="str">
        <f t="shared" si="136"/>
        <v/>
      </c>
      <c r="BN177" s="283" t="str">
        <f t="shared" si="136"/>
        <v/>
      </c>
      <c r="BO177" s="283" t="str">
        <f t="shared" si="136"/>
        <v/>
      </c>
      <c r="BP177" s="283" t="str">
        <f t="shared" si="136"/>
        <v/>
      </c>
      <c r="BQ177" s="283" t="str">
        <f t="shared" si="136"/>
        <v/>
      </c>
      <c r="BR177" s="283" t="str">
        <f t="shared" si="136"/>
        <v/>
      </c>
      <c r="BS177" s="283" t="str">
        <f t="shared" si="136"/>
        <v/>
      </c>
      <c r="BT177" s="283" t="str">
        <f t="shared" si="136"/>
        <v/>
      </c>
      <c r="BU177" s="283" t="str">
        <f t="shared" si="136"/>
        <v/>
      </c>
      <c r="BV177" s="283" t="str">
        <f t="shared" si="136"/>
        <v/>
      </c>
      <c r="BW177" s="283" t="str">
        <f t="shared" si="136"/>
        <v/>
      </c>
      <c r="BX177" s="283" t="str">
        <f t="shared" si="136"/>
        <v/>
      </c>
      <c r="BY177" s="283" t="str">
        <f t="shared" si="136"/>
        <v/>
      </c>
      <c r="BZ177" s="283" t="str">
        <f t="shared" si="136"/>
        <v/>
      </c>
      <c r="CA177" s="283" t="str">
        <f t="shared" si="136"/>
        <v/>
      </c>
      <c r="CB177" s="283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54"/>
      <c r="BB178" s="399"/>
      <c r="BC178" s="399"/>
      <c r="BD178" s="399"/>
      <c r="BE178" s="283" t="str">
        <f t="shared" ref="BE178:CB178" si="137">CONCAT(BE83,BE132)</f>
        <v/>
      </c>
      <c r="BF178" s="283" t="str">
        <f t="shared" si="137"/>
        <v/>
      </c>
      <c r="BG178" s="283" t="str">
        <f t="shared" si="137"/>
        <v/>
      </c>
      <c r="BH178" s="283" t="str">
        <f t="shared" si="137"/>
        <v/>
      </c>
      <c r="BI178" s="283" t="str">
        <f t="shared" si="137"/>
        <v/>
      </c>
      <c r="BJ178" s="283" t="str">
        <f t="shared" si="137"/>
        <v/>
      </c>
      <c r="BK178" s="283" t="str">
        <f t="shared" si="137"/>
        <v>HSI</v>
      </c>
      <c r="BL178" s="283" t="str">
        <f t="shared" si="137"/>
        <v/>
      </c>
      <c r="BM178" s="283" t="str">
        <f t="shared" si="137"/>
        <v/>
      </c>
      <c r="BN178" s="283" t="str">
        <f t="shared" si="137"/>
        <v/>
      </c>
      <c r="BO178" s="283" t="str">
        <f t="shared" si="137"/>
        <v/>
      </c>
      <c r="BP178" s="283" t="str">
        <f t="shared" si="137"/>
        <v/>
      </c>
      <c r="BQ178" s="283" t="str">
        <f t="shared" si="137"/>
        <v/>
      </c>
      <c r="BR178" s="283" t="str">
        <f t="shared" si="137"/>
        <v/>
      </c>
      <c r="BS178" s="283" t="str">
        <f t="shared" si="137"/>
        <v/>
      </c>
      <c r="BT178" s="283" t="str">
        <f t="shared" si="137"/>
        <v/>
      </c>
      <c r="BU178" s="283" t="str">
        <f t="shared" si="137"/>
        <v/>
      </c>
      <c r="BV178" s="283" t="str">
        <f t="shared" si="137"/>
        <v/>
      </c>
      <c r="BW178" s="283" t="str">
        <f t="shared" si="137"/>
        <v/>
      </c>
      <c r="BX178" s="283" t="str">
        <f t="shared" si="137"/>
        <v/>
      </c>
      <c r="BY178" s="283" t="str">
        <f t="shared" si="137"/>
        <v/>
      </c>
      <c r="BZ178" s="283" t="str">
        <f t="shared" si="137"/>
        <v/>
      </c>
      <c r="CA178" s="283" t="str">
        <f t="shared" si="137"/>
        <v/>
      </c>
      <c r="CB178" s="283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54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54"/>
      <c r="BB180" s="399"/>
      <c r="BC180" s="399"/>
      <c r="BD180" s="399"/>
      <c r="BE180" s="283" t="str">
        <f t="shared" ref="BE180:CB180" si="139">CONCAT(BE85,BE134)</f>
        <v/>
      </c>
      <c r="BF180" s="283" t="str">
        <f t="shared" si="139"/>
        <v/>
      </c>
      <c r="BG180" s="283" t="str">
        <f t="shared" si="139"/>
        <v/>
      </c>
      <c r="BH180" s="283" t="str">
        <f t="shared" si="139"/>
        <v/>
      </c>
      <c r="BI180" s="283" t="str">
        <f t="shared" si="139"/>
        <v/>
      </c>
      <c r="BJ180" s="283" t="str">
        <f t="shared" si="139"/>
        <v/>
      </c>
      <c r="BK180" s="283" t="str">
        <f t="shared" si="139"/>
        <v/>
      </c>
      <c r="BL180" s="283" t="str">
        <f t="shared" si="139"/>
        <v/>
      </c>
      <c r="BM180" s="283" t="str">
        <f t="shared" si="139"/>
        <v/>
      </c>
      <c r="BN180" s="283" t="str">
        <f t="shared" si="139"/>
        <v/>
      </c>
      <c r="BO180" s="283" t="str">
        <f t="shared" si="139"/>
        <v/>
      </c>
      <c r="BP180" s="283" t="str">
        <f t="shared" si="139"/>
        <v/>
      </c>
      <c r="BQ180" s="283" t="str">
        <f t="shared" si="139"/>
        <v/>
      </c>
      <c r="BR180" s="283" t="str">
        <f t="shared" si="139"/>
        <v/>
      </c>
      <c r="BS180" s="283" t="str">
        <f t="shared" si="139"/>
        <v/>
      </c>
      <c r="BT180" s="283" t="str">
        <f t="shared" si="139"/>
        <v/>
      </c>
      <c r="BU180" s="283" t="str">
        <f t="shared" si="139"/>
        <v/>
      </c>
      <c r="BV180" s="283" t="str">
        <f t="shared" si="139"/>
        <v/>
      </c>
      <c r="BW180" s="283" t="str">
        <f t="shared" si="139"/>
        <v/>
      </c>
      <c r="BX180" s="283" t="str">
        <f t="shared" si="139"/>
        <v/>
      </c>
      <c r="BY180" s="283" t="str">
        <f t="shared" si="139"/>
        <v/>
      </c>
      <c r="BZ180" s="283" t="str">
        <f t="shared" si="139"/>
        <v/>
      </c>
      <c r="CA180" s="283" t="str">
        <f t="shared" si="139"/>
        <v/>
      </c>
      <c r="CB180" s="283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54"/>
      <c r="BB181" s="399"/>
      <c r="BC181" s="399"/>
      <c r="BD181" s="399"/>
      <c r="BE181" s="283" t="str">
        <f t="shared" ref="BE181:CB181" si="140">CONCAT(BE86,BE135)</f>
        <v/>
      </c>
      <c r="BF181" s="283" t="str">
        <f t="shared" si="140"/>
        <v/>
      </c>
      <c r="BG181" s="283" t="str">
        <f t="shared" si="140"/>
        <v/>
      </c>
      <c r="BH181" s="283" t="str">
        <f t="shared" si="140"/>
        <v/>
      </c>
      <c r="BI181" s="283" t="str">
        <f t="shared" si="140"/>
        <v/>
      </c>
      <c r="BJ181" s="283" t="str">
        <f t="shared" si="140"/>
        <v/>
      </c>
      <c r="BK181" s="283" t="str">
        <f t="shared" si="140"/>
        <v/>
      </c>
      <c r="BL181" s="283" t="str">
        <f t="shared" si="140"/>
        <v/>
      </c>
      <c r="BM181" s="283" t="str">
        <f t="shared" si="140"/>
        <v/>
      </c>
      <c r="BN181" s="283" t="str">
        <f t="shared" si="140"/>
        <v/>
      </c>
      <c r="BO181" s="283" t="str">
        <f t="shared" si="140"/>
        <v/>
      </c>
      <c r="BP181" s="283" t="str">
        <f t="shared" si="140"/>
        <v/>
      </c>
      <c r="BQ181" s="283" t="str">
        <f t="shared" si="140"/>
        <v/>
      </c>
      <c r="BR181" s="283" t="str">
        <f t="shared" si="140"/>
        <v/>
      </c>
      <c r="BS181" s="283" t="str">
        <f t="shared" si="140"/>
        <v/>
      </c>
      <c r="BT181" s="283" t="str">
        <f t="shared" si="140"/>
        <v/>
      </c>
      <c r="BU181" s="283" t="str">
        <f t="shared" si="140"/>
        <v/>
      </c>
      <c r="BV181" s="283" t="str">
        <f t="shared" si="140"/>
        <v/>
      </c>
      <c r="BW181" s="283" t="str">
        <f t="shared" si="140"/>
        <v/>
      </c>
      <c r="BX181" s="283" t="str">
        <f t="shared" si="140"/>
        <v/>
      </c>
      <c r="BY181" s="283" t="str">
        <f t="shared" si="140"/>
        <v/>
      </c>
      <c r="BZ181" s="283" t="str">
        <f t="shared" si="140"/>
        <v/>
      </c>
      <c r="CA181" s="283" t="str">
        <f t="shared" si="140"/>
        <v/>
      </c>
      <c r="CB181" s="283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54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83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54"/>
      <c r="BB183" s="399"/>
      <c r="BC183" s="399"/>
      <c r="BD183" s="399"/>
      <c r="BE183" s="374" t="str">
        <f t="shared" ref="BE183:CB183" si="142">CONCAT(BE88,BE137)</f>
        <v>#DIV/0!</v>
      </c>
      <c r="BF183" s="283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54"/>
      <c r="BB184" s="399"/>
      <c r="BC184" s="399"/>
      <c r="BD184" s="399"/>
      <c r="BE184" s="283" t="str">
        <f t="shared" ref="BE184:CB184" si="143">CONCAT(BE89,BE138)</f>
        <v/>
      </c>
      <c r="BF184" s="283" t="str">
        <f t="shared" si="143"/>
        <v/>
      </c>
      <c r="BG184" s="283" t="str">
        <f t="shared" si="143"/>
        <v/>
      </c>
      <c r="BH184" s="283" t="str">
        <f t="shared" si="143"/>
        <v>HSI</v>
      </c>
      <c r="BI184" s="283" t="str">
        <f t="shared" si="143"/>
        <v/>
      </c>
      <c r="BJ184" s="283" t="str">
        <f t="shared" si="143"/>
        <v/>
      </c>
      <c r="BK184" s="283" t="str">
        <f t="shared" si="143"/>
        <v/>
      </c>
      <c r="BL184" s="283" t="str">
        <f t="shared" si="143"/>
        <v/>
      </c>
      <c r="BM184" s="283" t="str">
        <f t="shared" si="143"/>
        <v/>
      </c>
      <c r="BN184" s="283" t="str">
        <f t="shared" si="143"/>
        <v/>
      </c>
      <c r="BO184" s="283" t="str">
        <f t="shared" si="143"/>
        <v/>
      </c>
      <c r="BP184" s="283" t="str">
        <f t="shared" si="143"/>
        <v/>
      </c>
      <c r="BQ184" s="283" t="str">
        <f t="shared" si="143"/>
        <v/>
      </c>
      <c r="BR184" s="283" t="str">
        <f t="shared" si="143"/>
        <v/>
      </c>
      <c r="BS184" s="283" t="str">
        <f t="shared" si="143"/>
        <v/>
      </c>
      <c r="BT184" s="283" t="str">
        <f t="shared" si="143"/>
        <v/>
      </c>
      <c r="BU184" s="283" t="str">
        <f t="shared" si="143"/>
        <v/>
      </c>
      <c r="BV184" s="283" t="str">
        <f t="shared" si="143"/>
        <v/>
      </c>
      <c r="BW184" s="283" t="str">
        <f t="shared" si="143"/>
        <v/>
      </c>
      <c r="BX184" s="283" t="str">
        <f t="shared" si="143"/>
        <v/>
      </c>
      <c r="BY184" s="283" t="str">
        <f t="shared" si="143"/>
        <v/>
      </c>
      <c r="BZ184" s="283" t="str">
        <f t="shared" si="143"/>
        <v/>
      </c>
      <c r="CA184" s="283" t="str">
        <f t="shared" si="143"/>
        <v/>
      </c>
      <c r="CB184" s="283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54"/>
      <c r="BB185" s="399"/>
      <c r="BC185" s="399"/>
      <c r="BD185" s="399"/>
      <c r="BE185" s="283" t="str">
        <f t="shared" ref="BE185:CB185" si="144">CONCAT(BE90,BE139)</f>
        <v/>
      </c>
      <c r="BF185" s="283" t="str">
        <f t="shared" si="144"/>
        <v/>
      </c>
      <c r="BG185" s="283" t="str">
        <f t="shared" si="144"/>
        <v/>
      </c>
      <c r="BH185" s="283" t="str">
        <f t="shared" si="144"/>
        <v/>
      </c>
      <c r="BI185" s="283" t="str">
        <f t="shared" si="144"/>
        <v/>
      </c>
      <c r="BJ185" s="283" t="str">
        <f t="shared" si="144"/>
        <v/>
      </c>
      <c r="BK185" s="283" t="str">
        <f t="shared" si="144"/>
        <v/>
      </c>
      <c r="BL185" s="283" t="str">
        <f t="shared" si="144"/>
        <v/>
      </c>
      <c r="BM185" s="283" t="str">
        <f t="shared" si="144"/>
        <v/>
      </c>
      <c r="BN185" s="283" t="str">
        <f t="shared" si="144"/>
        <v/>
      </c>
      <c r="BO185" s="283" t="str">
        <f t="shared" si="144"/>
        <v/>
      </c>
      <c r="BP185" s="283" t="str">
        <f t="shared" si="144"/>
        <v/>
      </c>
      <c r="BQ185" s="283" t="str">
        <f t="shared" si="144"/>
        <v/>
      </c>
      <c r="BR185" s="283" t="str">
        <f t="shared" si="144"/>
        <v/>
      </c>
      <c r="BS185" s="283" t="str">
        <f t="shared" si="144"/>
        <v/>
      </c>
      <c r="BT185" s="283" t="str">
        <f t="shared" si="144"/>
        <v/>
      </c>
      <c r="BU185" s="283" t="str">
        <f t="shared" si="144"/>
        <v/>
      </c>
      <c r="BV185" s="283" t="str">
        <f t="shared" si="144"/>
        <v/>
      </c>
      <c r="BW185" s="283" t="str">
        <f t="shared" si="144"/>
        <v/>
      </c>
      <c r="BX185" s="283" t="str">
        <f t="shared" si="144"/>
        <v/>
      </c>
      <c r="BY185" s="283" t="str">
        <f t="shared" si="144"/>
        <v/>
      </c>
      <c r="BZ185" s="283" t="str">
        <f t="shared" si="144"/>
        <v/>
      </c>
      <c r="CA185" s="283" t="str">
        <f t="shared" si="144"/>
        <v/>
      </c>
      <c r="CB185" s="283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54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54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54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83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54"/>
      <c r="BB189" s="399"/>
      <c r="BC189" s="399"/>
      <c r="BD189" s="399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54"/>
      <c r="BB190" s="399"/>
      <c r="BC190" s="399"/>
      <c r="BD190" s="399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54"/>
      <c r="BB191" s="399"/>
      <c r="BC191" s="399"/>
      <c r="BD191" s="399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3" t="s">
        <v>350</v>
      </c>
      <c r="B1" s="9"/>
      <c r="C1" s="424"/>
      <c r="AA1" s="268"/>
      <c r="AB1" s="268"/>
    </row>
    <row r="2">
      <c r="A2" s="27"/>
      <c r="B2" s="29"/>
      <c r="C2" s="424">
        <v>2025.0</v>
      </c>
      <c r="O2" s="425">
        <v>2026.0</v>
      </c>
      <c r="AA2" s="268"/>
      <c r="AB2" s="268"/>
    </row>
    <row r="3">
      <c r="A3" s="426" t="s">
        <v>16</v>
      </c>
      <c r="B3" s="426" t="s">
        <v>2</v>
      </c>
      <c r="C3" s="426" t="s">
        <v>39</v>
      </c>
      <c r="D3" s="426" t="s">
        <v>43</v>
      </c>
      <c r="E3" s="426" t="s">
        <v>46</v>
      </c>
      <c r="F3" s="426" t="s">
        <v>48</v>
      </c>
      <c r="G3" s="426" t="s">
        <v>49</v>
      </c>
      <c r="H3" s="426" t="s">
        <v>50</v>
      </c>
      <c r="I3" s="426" t="s">
        <v>51</v>
      </c>
      <c r="J3" s="426" t="s">
        <v>52</v>
      </c>
      <c r="K3" s="426" t="s">
        <v>53</v>
      </c>
      <c r="L3" s="426" t="s">
        <v>54</v>
      </c>
      <c r="M3" s="426" t="s">
        <v>55</v>
      </c>
      <c r="N3" s="426" t="s">
        <v>56</v>
      </c>
      <c r="O3" s="426" t="s">
        <v>39</v>
      </c>
      <c r="P3" s="426" t="s">
        <v>43</v>
      </c>
      <c r="Q3" s="426" t="s">
        <v>46</v>
      </c>
      <c r="R3" s="426" t="s">
        <v>48</v>
      </c>
      <c r="S3" s="426" t="s">
        <v>49</v>
      </c>
      <c r="T3" s="426" t="s">
        <v>50</v>
      </c>
      <c r="U3" s="426" t="s">
        <v>51</v>
      </c>
      <c r="V3" s="426" t="s">
        <v>52</v>
      </c>
      <c r="W3" s="426" t="s">
        <v>53</v>
      </c>
      <c r="X3" s="426" t="s">
        <v>54</v>
      </c>
      <c r="Y3" s="426" t="s">
        <v>55</v>
      </c>
      <c r="Z3" s="426" t="s">
        <v>56</v>
      </c>
      <c r="AA3" s="427" t="s">
        <v>69</v>
      </c>
      <c r="AB3" s="428"/>
    </row>
    <row r="4">
      <c r="A4" s="299" t="s">
        <v>63</v>
      </c>
      <c r="B4" s="274">
        <v>2702.0</v>
      </c>
      <c r="C4" s="184">
        <v>1.0</v>
      </c>
      <c r="D4" s="184">
        <v>1.0</v>
      </c>
      <c r="E4" s="184">
        <v>1.0</v>
      </c>
      <c r="F4" s="184">
        <v>1.0</v>
      </c>
      <c r="G4" s="201" t="s">
        <v>40</v>
      </c>
      <c r="H4" s="184" t="s">
        <v>84</v>
      </c>
      <c r="I4" s="184" t="s">
        <v>84</v>
      </c>
      <c r="J4" s="184" t="s">
        <v>84</v>
      </c>
      <c r="K4" s="184" t="s">
        <v>84</v>
      </c>
      <c r="L4" s="184" t="s">
        <v>84</v>
      </c>
      <c r="M4" s="184" t="s">
        <v>84</v>
      </c>
      <c r="N4" s="184" t="s">
        <v>84</v>
      </c>
      <c r="O4" s="184" t="s">
        <v>84</v>
      </c>
      <c r="P4" s="184" t="s">
        <v>84</v>
      </c>
      <c r="Q4" s="184" t="s">
        <v>84</v>
      </c>
      <c r="R4" s="184" t="s">
        <v>84</v>
      </c>
      <c r="S4" s="184" t="s">
        <v>84</v>
      </c>
      <c r="T4" s="184" t="s">
        <v>84</v>
      </c>
      <c r="U4" s="184" t="s">
        <v>84</v>
      </c>
      <c r="V4" s="184" t="s">
        <v>84</v>
      </c>
      <c r="W4" s="184" t="s">
        <v>84</v>
      </c>
      <c r="X4" s="184" t="s">
        <v>84</v>
      </c>
      <c r="Y4" s="184" t="s">
        <v>84</v>
      </c>
      <c r="Z4" s="184" t="s">
        <v>84</v>
      </c>
      <c r="AA4" s="429" t="s">
        <v>351</v>
      </c>
      <c r="AB4" s="430" t="s">
        <v>352</v>
      </c>
    </row>
    <row r="5">
      <c r="A5" s="299" t="s">
        <v>74</v>
      </c>
      <c r="B5" s="274">
        <v>2703.0</v>
      </c>
      <c r="C5" s="184">
        <v>1.0</v>
      </c>
      <c r="D5" s="184">
        <v>1.0</v>
      </c>
      <c r="E5" s="184">
        <v>1.0</v>
      </c>
      <c r="F5" s="184">
        <v>1.0</v>
      </c>
      <c r="G5" s="184">
        <v>1.0</v>
      </c>
      <c r="H5" s="184">
        <v>1.0</v>
      </c>
      <c r="I5" s="184">
        <v>1.0</v>
      </c>
      <c r="J5" s="184">
        <v>1.0</v>
      </c>
      <c r="K5" s="184">
        <v>1.0</v>
      </c>
      <c r="L5" s="184">
        <v>1.0</v>
      </c>
      <c r="M5" s="184">
        <v>1.0</v>
      </c>
      <c r="N5" s="184">
        <v>1.0</v>
      </c>
      <c r="O5" s="184">
        <v>1.0</v>
      </c>
      <c r="P5" s="184">
        <v>1.0</v>
      </c>
      <c r="Q5" s="184">
        <v>1.0</v>
      </c>
      <c r="R5" s="184">
        <v>1.0</v>
      </c>
      <c r="S5" s="184">
        <v>1.0</v>
      </c>
      <c r="T5" s="184">
        <v>1.0</v>
      </c>
      <c r="U5" s="184">
        <v>1.0</v>
      </c>
      <c r="V5" s="184">
        <v>1.0</v>
      </c>
      <c r="W5" s="184">
        <v>1.0</v>
      </c>
      <c r="X5" s="184">
        <v>1.0</v>
      </c>
      <c r="Y5" s="184">
        <v>1.0</v>
      </c>
      <c r="Z5" s="184">
        <v>1.0</v>
      </c>
      <c r="AA5" s="242"/>
      <c r="AB5" s="430" t="s">
        <v>353</v>
      </c>
    </row>
    <row r="6">
      <c r="A6" s="274" t="s">
        <v>81</v>
      </c>
      <c r="B6" s="274">
        <v>2719.0</v>
      </c>
      <c r="C6" s="184">
        <v>1.0</v>
      </c>
      <c r="D6" s="184">
        <v>1.0</v>
      </c>
      <c r="E6" s="184">
        <v>1.0</v>
      </c>
      <c r="F6" s="184">
        <v>1.0</v>
      </c>
      <c r="G6" s="184">
        <v>1.0</v>
      </c>
      <c r="H6" s="184">
        <v>1.0</v>
      </c>
      <c r="I6" s="184">
        <v>1.0</v>
      </c>
      <c r="J6" s="184">
        <v>1.0</v>
      </c>
      <c r="K6" s="184">
        <v>1.0</v>
      </c>
      <c r="L6" s="184">
        <v>1.0</v>
      </c>
      <c r="M6" s="431" t="s">
        <v>160</v>
      </c>
      <c r="N6" s="184">
        <v>1.0</v>
      </c>
      <c r="O6" s="184">
        <v>1.0</v>
      </c>
      <c r="P6" s="184">
        <v>1.0</v>
      </c>
      <c r="Q6" s="184">
        <v>1.0</v>
      </c>
      <c r="R6" s="184">
        <v>1.0</v>
      </c>
      <c r="S6" s="184">
        <v>1.0</v>
      </c>
      <c r="T6" s="184">
        <v>1.0</v>
      </c>
      <c r="U6" s="184">
        <v>1.0</v>
      </c>
      <c r="V6" s="184">
        <v>1.0</v>
      </c>
      <c r="W6" s="184">
        <v>1.0</v>
      </c>
      <c r="X6" s="184">
        <v>1.0</v>
      </c>
      <c r="Y6" s="184">
        <v>1.0</v>
      </c>
      <c r="Z6" s="184">
        <v>1.0</v>
      </c>
      <c r="AA6" s="432"/>
      <c r="AB6" s="223"/>
    </row>
    <row r="7">
      <c r="A7" s="274" t="s">
        <v>77</v>
      </c>
      <c r="B7" s="274"/>
      <c r="C7" s="184" t="s">
        <v>84</v>
      </c>
      <c r="D7" s="184" t="s">
        <v>84</v>
      </c>
      <c r="E7" s="184" t="s">
        <v>84</v>
      </c>
      <c r="F7" s="184" t="s">
        <v>84</v>
      </c>
      <c r="G7" s="184" t="s">
        <v>84</v>
      </c>
      <c r="H7" s="184" t="s">
        <v>84</v>
      </c>
      <c r="I7" s="184" t="s">
        <v>84</v>
      </c>
      <c r="J7" s="184" t="s">
        <v>84</v>
      </c>
      <c r="K7" s="184" t="s">
        <v>84</v>
      </c>
      <c r="L7" s="184" t="s">
        <v>84</v>
      </c>
      <c r="M7" s="184" t="s">
        <v>84</v>
      </c>
      <c r="N7" s="184" t="s">
        <v>84</v>
      </c>
      <c r="O7" s="184" t="s">
        <v>84</v>
      </c>
      <c r="P7" s="184" t="s">
        <v>84</v>
      </c>
      <c r="Q7" s="184" t="s">
        <v>84</v>
      </c>
      <c r="R7" s="184" t="s">
        <v>84</v>
      </c>
      <c r="S7" s="184" t="s">
        <v>84</v>
      </c>
      <c r="T7" s="184" t="s">
        <v>84</v>
      </c>
      <c r="U7" s="184" t="s">
        <v>84</v>
      </c>
      <c r="V7" s="184" t="s">
        <v>84</v>
      </c>
      <c r="W7" s="184" t="s">
        <v>84</v>
      </c>
      <c r="X7" s="184" t="s">
        <v>84</v>
      </c>
      <c r="Y7" s="184" t="s">
        <v>84</v>
      </c>
      <c r="Z7" s="184" t="s">
        <v>84</v>
      </c>
      <c r="AA7" s="433" t="s">
        <v>354</v>
      </c>
      <c r="AB7" s="135"/>
    </row>
    <row r="8">
      <c r="A8" s="274" t="s">
        <v>91</v>
      </c>
      <c r="B8" s="274"/>
      <c r="C8" s="184" t="s">
        <v>84</v>
      </c>
      <c r="D8" s="184" t="s">
        <v>84</v>
      </c>
      <c r="E8" s="184" t="s">
        <v>84</v>
      </c>
      <c r="F8" s="184" t="s">
        <v>84</v>
      </c>
      <c r="G8" s="184" t="s">
        <v>84</v>
      </c>
      <c r="H8" s="184" t="s">
        <v>84</v>
      </c>
      <c r="I8" s="184" t="s">
        <v>84</v>
      </c>
      <c r="J8" s="184" t="s">
        <v>84</v>
      </c>
      <c r="K8" s="184" t="s">
        <v>84</v>
      </c>
      <c r="L8" s="184" t="s">
        <v>84</v>
      </c>
      <c r="M8" s="184" t="s">
        <v>84</v>
      </c>
      <c r="N8" s="184" t="s">
        <v>84</v>
      </c>
      <c r="O8" s="184" t="s">
        <v>84</v>
      </c>
      <c r="P8" s="184" t="s">
        <v>84</v>
      </c>
      <c r="Q8" s="184" t="s">
        <v>84</v>
      </c>
      <c r="R8" s="184" t="s">
        <v>84</v>
      </c>
      <c r="S8" s="184" t="s">
        <v>84</v>
      </c>
      <c r="T8" s="184" t="s">
        <v>84</v>
      </c>
      <c r="U8" s="184" t="s">
        <v>84</v>
      </c>
      <c r="V8" s="184" t="s">
        <v>84</v>
      </c>
      <c r="W8" s="184" t="s">
        <v>84</v>
      </c>
      <c r="X8" s="184" t="s">
        <v>84</v>
      </c>
      <c r="Y8" s="184" t="s">
        <v>84</v>
      </c>
      <c r="Z8" s="184" t="s">
        <v>84</v>
      </c>
      <c r="AA8" s="433" t="s">
        <v>355</v>
      </c>
      <c r="AB8" s="135"/>
    </row>
    <row r="9">
      <c r="A9" s="299" t="s">
        <v>98</v>
      </c>
      <c r="B9" s="299">
        <v>2740.0</v>
      </c>
      <c r="C9" s="184">
        <v>1.0</v>
      </c>
      <c r="D9" s="184">
        <v>1.0</v>
      </c>
      <c r="E9" s="184">
        <v>1.0</v>
      </c>
      <c r="F9" s="184">
        <v>1.0</v>
      </c>
      <c r="G9" s="184">
        <v>1.0</v>
      </c>
      <c r="H9" s="184">
        <v>1.0</v>
      </c>
      <c r="I9" s="184">
        <v>1.0</v>
      </c>
      <c r="J9" s="184">
        <v>1.0</v>
      </c>
      <c r="K9" s="184">
        <v>1.0</v>
      </c>
      <c r="L9" s="184">
        <v>1.0</v>
      </c>
      <c r="M9" s="431" t="s">
        <v>160</v>
      </c>
      <c r="N9" s="184">
        <v>1.0</v>
      </c>
      <c r="O9" s="184">
        <v>1.0</v>
      </c>
      <c r="P9" s="184">
        <v>1.0</v>
      </c>
      <c r="Q9" s="184">
        <v>1.0</v>
      </c>
      <c r="R9" s="184">
        <v>1.0</v>
      </c>
      <c r="S9" s="184">
        <v>1.0</v>
      </c>
      <c r="T9" s="184">
        <v>1.0</v>
      </c>
      <c r="U9" s="184">
        <v>1.0</v>
      </c>
      <c r="V9" s="184">
        <v>1.0</v>
      </c>
      <c r="W9" s="184">
        <v>1.0</v>
      </c>
      <c r="X9" s="184">
        <v>1.0</v>
      </c>
      <c r="Y9" s="184">
        <v>1.0</v>
      </c>
      <c r="Z9" s="184">
        <v>1.0</v>
      </c>
      <c r="AA9" s="242"/>
      <c r="AB9" s="430" t="s">
        <v>356</v>
      </c>
    </row>
    <row r="10">
      <c r="A10" s="299" t="s">
        <v>103</v>
      </c>
      <c r="B10" s="299"/>
      <c r="C10" s="184" t="s">
        <v>84</v>
      </c>
      <c r="D10" s="184" t="s">
        <v>84</v>
      </c>
      <c r="E10" s="184" t="s">
        <v>84</v>
      </c>
      <c r="F10" s="184" t="s">
        <v>84</v>
      </c>
      <c r="G10" s="184" t="s">
        <v>84</v>
      </c>
      <c r="H10" s="184" t="s">
        <v>84</v>
      </c>
      <c r="I10" s="184" t="s">
        <v>84</v>
      </c>
      <c r="J10" s="184" t="s">
        <v>84</v>
      </c>
      <c r="K10" s="184" t="s">
        <v>84</v>
      </c>
      <c r="L10" s="184" t="s">
        <v>84</v>
      </c>
      <c r="M10" s="184" t="s">
        <v>84</v>
      </c>
      <c r="N10" s="184" t="s">
        <v>84</v>
      </c>
      <c r="O10" s="184" t="s">
        <v>84</v>
      </c>
      <c r="P10" s="184" t="s">
        <v>84</v>
      </c>
      <c r="Q10" s="184" t="s">
        <v>84</v>
      </c>
      <c r="R10" s="184" t="s">
        <v>84</v>
      </c>
      <c r="S10" s="184" t="s">
        <v>84</v>
      </c>
      <c r="T10" s="184" t="s">
        <v>84</v>
      </c>
      <c r="U10" s="184" t="s">
        <v>84</v>
      </c>
      <c r="V10" s="184" t="s">
        <v>84</v>
      </c>
      <c r="W10" s="184" t="s">
        <v>84</v>
      </c>
      <c r="X10" s="184" t="s">
        <v>84</v>
      </c>
      <c r="Y10" s="184" t="s">
        <v>84</v>
      </c>
      <c r="Z10" s="184" t="s">
        <v>84</v>
      </c>
      <c r="AA10" s="236" t="s">
        <v>357</v>
      </c>
      <c r="AB10" s="135"/>
    </row>
    <row r="11">
      <c r="A11" s="274" t="s">
        <v>95</v>
      </c>
      <c r="B11" s="274">
        <v>2733.0</v>
      </c>
      <c r="C11" s="184">
        <v>1.0</v>
      </c>
      <c r="D11" s="184">
        <v>1.0</v>
      </c>
      <c r="E11" s="184">
        <v>1.0</v>
      </c>
      <c r="F11" s="184">
        <v>1.0</v>
      </c>
      <c r="G11" s="184">
        <v>1.0</v>
      </c>
      <c r="H11" s="184">
        <v>1.0</v>
      </c>
      <c r="I11" s="184">
        <v>1.0</v>
      </c>
      <c r="J11" s="184">
        <v>1.0</v>
      </c>
      <c r="K11" s="184">
        <v>1.0</v>
      </c>
      <c r="L11" s="184">
        <v>1.0</v>
      </c>
      <c r="M11" s="184">
        <v>1.0</v>
      </c>
      <c r="N11" s="184">
        <v>1.0</v>
      </c>
      <c r="O11" s="184">
        <v>1.0</v>
      </c>
      <c r="P11" s="184">
        <v>1.0</v>
      </c>
      <c r="Q11" s="184">
        <v>1.0</v>
      </c>
      <c r="R11" s="184">
        <v>1.0</v>
      </c>
      <c r="S11" s="184">
        <v>1.0</v>
      </c>
      <c r="T11" s="431" t="s">
        <v>160</v>
      </c>
      <c r="U11" s="184">
        <v>1.0</v>
      </c>
      <c r="V11" s="184">
        <v>1.0</v>
      </c>
      <c r="W11" s="184">
        <v>1.0</v>
      </c>
      <c r="X11" s="184">
        <v>1.0</v>
      </c>
      <c r="Y11" s="184">
        <v>1.0</v>
      </c>
      <c r="Z11" s="184">
        <v>1.0</v>
      </c>
      <c r="AA11" s="432"/>
      <c r="AB11" s="223"/>
    </row>
    <row r="12">
      <c r="A12" s="274" t="s">
        <v>57</v>
      </c>
      <c r="B12" s="274"/>
      <c r="C12" s="184" t="s">
        <v>84</v>
      </c>
      <c r="D12" s="184" t="s">
        <v>84</v>
      </c>
      <c r="E12" s="184" t="s">
        <v>84</v>
      </c>
      <c r="F12" s="184" t="s">
        <v>84</v>
      </c>
      <c r="G12" s="184" t="s">
        <v>84</v>
      </c>
      <c r="H12" s="184" t="s">
        <v>84</v>
      </c>
      <c r="I12" s="184" t="s">
        <v>84</v>
      </c>
      <c r="J12" s="184" t="s">
        <v>84</v>
      </c>
      <c r="K12" s="184" t="s">
        <v>84</v>
      </c>
      <c r="L12" s="184" t="s">
        <v>84</v>
      </c>
      <c r="M12" s="184" t="s">
        <v>84</v>
      </c>
      <c r="N12" s="184" t="s">
        <v>84</v>
      </c>
      <c r="O12" s="184" t="s">
        <v>84</v>
      </c>
      <c r="P12" s="184" t="s">
        <v>84</v>
      </c>
      <c r="Q12" s="184" t="s">
        <v>84</v>
      </c>
      <c r="R12" s="184" t="s">
        <v>84</v>
      </c>
      <c r="S12" s="184" t="s">
        <v>84</v>
      </c>
      <c r="T12" s="184" t="s">
        <v>84</v>
      </c>
      <c r="U12" s="184" t="s">
        <v>84</v>
      </c>
      <c r="V12" s="184" t="s">
        <v>84</v>
      </c>
      <c r="W12" s="184" t="s">
        <v>84</v>
      </c>
      <c r="X12" s="184" t="s">
        <v>84</v>
      </c>
      <c r="Y12" s="184" t="s">
        <v>84</v>
      </c>
      <c r="Z12" s="184" t="s">
        <v>84</v>
      </c>
      <c r="AA12" s="433" t="s">
        <v>355</v>
      </c>
      <c r="AB12" s="135"/>
    </row>
    <row r="13">
      <c r="A13" s="274" t="s">
        <v>125</v>
      </c>
      <c r="B13" s="274">
        <v>2728.0</v>
      </c>
      <c r="C13" s="184">
        <v>1.0</v>
      </c>
      <c r="D13" s="184">
        <v>1.0</v>
      </c>
      <c r="E13" s="184">
        <v>1.0</v>
      </c>
      <c r="F13" s="184">
        <v>1.0</v>
      </c>
      <c r="G13" s="184">
        <v>1.0</v>
      </c>
      <c r="H13" s="184">
        <v>1.0</v>
      </c>
      <c r="I13" s="184">
        <v>1.0</v>
      </c>
      <c r="J13" s="184">
        <v>1.0</v>
      </c>
      <c r="K13" s="184">
        <v>1.0</v>
      </c>
      <c r="L13" s="184">
        <v>1.0</v>
      </c>
      <c r="M13" s="184">
        <v>1.0</v>
      </c>
      <c r="N13" s="184">
        <v>1.0</v>
      </c>
      <c r="O13" s="184">
        <v>1.0</v>
      </c>
      <c r="P13" s="184">
        <v>1.0</v>
      </c>
      <c r="Q13" s="184">
        <v>1.0</v>
      </c>
      <c r="R13" s="184">
        <v>1.0</v>
      </c>
      <c r="S13" s="184">
        <v>1.0</v>
      </c>
      <c r="T13" s="184">
        <v>1.0</v>
      </c>
      <c r="U13" s="184">
        <v>1.0</v>
      </c>
      <c r="V13" s="184">
        <v>1.0</v>
      </c>
      <c r="W13" s="184">
        <v>1.0</v>
      </c>
      <c r="X13" s="184">
        <v>1.0</v>
      </c>
      <c r="Y13" s="184">
        <v>1.0</v>
      </c>
      <c r="Z13" s="184">
        <v>1.0</v>
      </c>
      <c r="AA13" s="242"/>
      <c r="AB13" s="172"/>
    </row>
    <row r="14">
      <c r="A14" s="274" t="s">
        <v>266</v>
      </c>
      <c r="B14" s="274"/>
      <c r="C14" s="184" t="s">
        <v>84</v>
      </c>
      <c r="D14" s="184" t="s">
        <v>84</v>
      </c>
      <c r="E14" s="184" t="s">
        <v>84</v>
      </c>
      <c r="F14" s="184" t="s">
        <v>84</v>
      </c>
      <c r="G14" s="184" t="s">
        <v>84</v>
      </c>
      <c r="H14" s="184" t="s">
        <v>84</v>
      </c>
      <c r="I14" s="184" t="s">
        <v>84</v>
      </c>
      <c r="J14" s="184" t="s">
        <v>84</v>
      </c>
      <c r="K14" s="184" t="s">
        <v>84</v>
      </c>
      <c r="L14" s="184" t="s">
        <v>84</v>
      </c>
      <c r="M14" s="184" t="s">
        <v>84</v>
      </c>
      <c r="N14" s="184" t="s">
        <v>84</v>
      </c>
      <c r="O14" s="184" t="s">
        <v>84</v>
      </c>
      <c r="P14" s="184" t="s">
        <v>84</v>
      </c>
      <c r="Q14" s="184" t="s">
        <v>84</v>
      </c>
      <c r="R14" s="184" t="s">
        <v>84</v>
      </c>
      <c r="S14" s="184" t="s">
        <v>84</v>
      </c>
      <c r="T14" s="184" t="s">
        <v>84</v>
      </c>
      <c r="U14" s="184" t="s">
        <v>84</v>
      </c>
      <c r="V14" s="184" t="s">
        <v>84</v>
      </c>
      <c r="W14" s="184" t="s">
        <v>84</v>
      </c>
      <c r="X14" s="184" t="s">
        <v>84</v>
      </c>
      <c r="Y14" s="184" t="s">
        <v>84</v>
      </c>
      <c r="Z14" s="184" t="s">
        <v>84</v>
      </c>
      <c r="AA14" s="433" t="s">
        <v>358</v>
      </c>
      <c r="AB14" s="135"/>
    </row>
    <row r="15">
      <c r="A15" s="274" t="s">
        <v>128</v>
      </c>
      <c r="B15" s="274"/>
      <c r="C15" s="184" t="s">
        <v>84</v>
      </c>
      <c r="D15" s="184" t="s">
        <v>84</v>
      </c>
      <c r="E15" s="184" t="s">
        <v>84</v>
      </c>
      <c r="F15" s="184" t="s">
        <v>84</v>
      </c>
      <c r="G15" s="184" t="s">
        <v>84</v>
      </c>
      <c r="H15" s="184" t="s">
        <v>84</v>
      </c>
      <c r="I15" s="184" t="s">
        <v>84</v>
      </c>
      <c r="J15" s="184" t="s">
        <v>84</v>
      </c>
      <c r="K15" s="184" t="s">
        <v>84</v>
      </c>
      <c r="L15" s="184" t="s">
        <v>84</v>
      </c>
      <c r="M15" s="184" t="s">
        <v>84</v>
      </c>
      <c r="N15" s="184" t="s">
        <v>84</v>
      </c>
      <c r="O15" s="184" t="s">
        <v>84</v>
      </c>
      <c r="P15" s="184" t="s">
        <v>84</v>
      </c>
      <c r="Q15" s="184" t="s">
        <v>84</v>
      </c>
      <c r="R15" s="184" t="s">
        <v>84</v>
      </c>
      <c r="S15" s="184" t="s">
        <v>84</v>
      </c>
      <c r="T15" s="184" t="s">
        <v>84</v>
      </c>
      <c r="U15" s="184" t="s">
        <v>84</v>
      </c>
      <c r="V15" s="184" t="s">
        <v>84</v>
      </c>
      <c r="W15" s="184" t="s">
        <v>84</v>
      </c>
      <c r="X15" s="184" t="s">
        <v>84</v>
      </c>
      <c r="Y15" s="184" t="s">
        <v>84</v>
      </c>
      <c r="Z15" s="184" t="s">
        <v>84</v>
      </c>
      <c r="AA15" s="433" t="s">
        <v>358</v>
      </c>
      <c r="AB15" s="135"/>
    </row>
    <row r="16">
      <c r="A16" s="274" t="s">
        <v>359</v>
      </c>
      <c r="B16" s="274"/>
      <c r="C16" s="184" t="s">
        <v>84</v>
      </c>
      <c r="D16" s="184" t="s">
        <v>84</v>
      </c>
      <c r="E16" s="184" t="s">
        <v>84</v>
      </c>
      <c r="F16" s="184" t="s">
        <v>84</v>
      </c>
      <c r="G16" s="184" t="s">
        <v>84</v>
      </c>
      <c r="H16" s="184" t="s">
        <v>84</v>
      </c>
      <c r="I16" s="184" t="s">
        <v>84</v>
      </c>
      <c r="J16" s="184" t="s">
        <v>84</v>
      </c>
      <c r="K16" s="184" t="s">
        <v>84</v>
      </c>
      <c r="L16" s="184" t="s">
        <v>84</v>
      </c>
      <c r="M16" s="184" t="s">
        <v>84</v>
      </c>
      <c r="N16" s="184" t="s">
        <v>84</v>
      </c>
      <c r="O16" s="184" t="s">
        <v>84</v>
      </c>
      <c r="P16" s="184" t="s">
        <v>84</v>
      </c>
      <c r="Q16" s="184" t="s">
        <v>84</v>
      </c>
      <c r="R16" s="184" t="s">
        <v>84</v>
      </c>
      <c r="S16" s="184" t="s">
        <v>84</v>
      </c>
      <c r="T16" s="184" t="s">
        <v>84</v>
      </c>
      <c r="U16" s="184" t="s">
        <v>84</v>
      </c>
      <c r="V16" s="184" t="s">
        <v>84</v>
      </c>
      <c r="W16" s="184" t="s">
        <v>84</v>
      </c>
      <c r="X16" s="184" t="s">
        <v>84</v>
      </c>
      <c r="Y16" s="184" t="s">
        <v>84</v>
      </c>
      <c r="Z16" s="184" t="s">
        <v>84</v>
      </c>
      <c r="AA16" s="433" t="s">
        <v>360</v>
      </c>
      <c r="AB16" s="135"/>
    </row>
    <row r="17">
      <c r="A17" s="274" t="s">
        <v>267</v>
      </c>
      <c r="B17" s="274"/>
      <c r="C17" s="184" t="s">
        <v>84</v>
      </c>
      <c r="D17" s="184" t="s">
        <v>84</v>
      </c>
      <c r="E17" s="184" t="s">
        <v>84</v>
      </c>
      <c r="F17" s="184" t="s">
        <v>84</v>
      </c>
      <c r="G17" s="184" t="s">
        <v>84</v>
      </c>
      <c r="H17" s="184" t="s">
        <v>84</v>
      </c>
      <c r="I17" s="184" t="s">
        <v>84</v>
      </c>
      <c r="J17" s="184" t="s">
        <v>84</v>
      </c>
      <c r="K17" s="184" t="s">
        <v>84</v>
      </c>
      <c r="L17" s="184" t="s">
        <v>84</v>
      </c>
      <c r="M17" s="184" t="s">
        <v>84</v>
      </c>
      <c r="N17" s="184" t="s">
        <v>84</v>
      </c>
      <c r="O17" s="184" t="s">
        <v>84</v>
      </c>
      <c r="P17" s="184" t="s">
        <v>84</v>
      </c>
      <c r="Q17" s="184" t="s">
        <v>84</v>
      </c>
      <c r="R17" s="184" t="s">
        <v>84</v>
      </c>
      <c r="S17" s="184" t="s">
        <v>84</v>
      </c>
      <c r="T17" s="184" t="s">
        <v>84</v>
      </c>
      <c r="U17" s="184" t="s">
        <v>84</v>
      </c>
      <c r="V17" s="184" t="s">
        <v>84</v>
      </c>
      <c r="W17" s="184" t="s">
        <v>84</v>
      </c>
      <c r="X17" s="184" t="s">
        <v>84</v>
      </c>
      <c r="Y17" s="184" t="s">
        <v>84</v>
      </c>
      <c r="Z17" s="184" t="s">
        <v>84</v>
      </c>
      <c r="AA17" s="433" t="s">
        <v>360</v>
      </c>
      <c r="AB17" s="135"/>
    </row>
    <row r="18">
      <c r="A18" s="274" t="s">
        <v>132</v>
      </c>
      <c r="B18" s="274"/>
      <c r="C18" s="184" t="s">
        <v>84</v>
      </c>
      <c r="D18" s="184" t="s">
        <v>84</v>
      </c>
      <c r="E18" s="184" t="s">
        <v>84</v>
      </c>
      <c r="F18" s="184" t="s">
        <v>84</v>
      </c>
      <c r="G18" s="184" t="s">
        <v>84</v>
      </c>
      <c r="H18" s="184" t="s">
        <v>84</v>
      </c>
      <c r="I18" s="184" t="s">
        <v>84</v>
      </c>
      <c r="J18" s="184" t="s">
        <v>84</v>
      </c>
      <c r="K18" s="184" t="s">
        <v>84</v>
      </c>
      <c r="L18" s="184" t="s">
        <v>84</v>
      </c>
      <c r="M18" s="184" t="s">
        <v>84</v>
      </c>
      <c r="N18" s="184" t="s">
        <v>84</v>
      </c>
      <c r="O18" s="184" t="s">
        <v>84</v>
      </c>
      <c r="P18" s="184" t="s">
        <v>84</v>
      </c>
      <c r="Q18" s="184" t="s">
        <v>84</v>
      </c>
      <c r="R18" s="184" t="s">
        <v>84</v>
      </c>
      <c r="S18" s="184" t="s">
        <v>84</v>
      </c>
      <c r="T18" s="184" t="s">
        <v>84</v>
      </c>
      <c r="U18" s="184" t="s">
        <v>84</v>
      </c>
      <c r="V18" s="184" t="s">
        <v>84</v>
      </c>
      <c r="W18" s="184" t="s">
        <v>84</v>
      </c>
      <c r="X18" s="184" t="s">
        <v>84</v>
      </c>
      <c r="Y18" s="184" t="s">
        <v>84</v>
      </c>
      <c r="Z18" s="184" t="s">
        <v>84</v>
      </c>
      <c r="AA18" s="433" t="s">
        <v>358</v>
      </c>
      <c r="AB18" s="135"/>
    </row>
    <row r="19">
      <c r="A19" s="274" t="s">
        <v>90</v>
      </c>
      <c r="B19" s="274"/>
      <c r="C19" s="184" t="s">
        <v>84</v>
      </c>
      <c r="D19" s="184" t="s">
        <v>84</v>
      </c>
      <c r="E19" s="184" t="s">
        <v>84</v>
      </c>
      <c r="F19" s="184" t="s">
        <v>84</v>
      </c>
      <c r="G19" s="184" t="s">
        <v>84</v>
      </c>
      <c r="H19" s="184" t="s">
        <v>84</v>
      </c>
      <c r="I19" s="184" t="s">
        <v>84</v>
      </c>
      <c r="J19" s="184" t="s">
        <v>84</v>
      </c>
      <c r="K19" s="184" t="s">
        <v>84</v>
      </c>
      <c r="L19" s="184" t="s">
        <v>84</v>
      </c>
      <c r="M19" s="184" t="s">
        <v>84</v>
      </c>
      <c r="N19" s="184" t="s">
        <v>84</v>
      </c>
      <c r="O19" s="184" t="s">
        <v>84</v>
      </c>
      <c r="P19" s="184" t="s">
        <v>84</v>
      </c>
      <c r="Q19" s="184" t="s">
        <v>84</v>
      </c>
      <c r="R19" s="184" t="s">
        <v>84</v>
      </c>
      <c r="S19" s="184" t="s">
        <v>84</v>
      </c>
      <c r="T19" s="184" t="s">
        <v>84</v>
      </c>
      <c r="U19" s="184" t="s">
        <v>84</v>
      </c>
      <c r="V19" s="184" t="s">
        <v>84</v>
      </c>
      <c r="W19" s="184" t="s">
        <v>84</v>
      </c>
      <c r="X19" s="184" t="s">
        <v>84</v>
      </c>
      <c r="Y19" s="184" t="s">
        <v>84</v>
      </c>
      <c r="Z19" s="184" t="s">
        <v>84</v>
      </c>
      <c r="AA19" s="433" t="s">
        <v>358</v>
      </c>
      <c r="AB19" s="172"/>
    </row>
    <row r="20">
      <c r="A20" s="274" t="s">
        <v>133</v>
      </c>
      <c r="B20" s="274"/>
      <c r="C20" s="434" t="s">
        <v>84</v>
      </c>
      <c r="D20" s="434" t="s">
        <v>84</v>
      </c>
      <c r="E20" s="434" t="s">
        <v>84</v>
      </c>
      <c r="F20" s="434" t="s">
        <v>84</v>
      </c>
      <c r="G20" s="434" t="s">
        <v>84</v>
      </c>
      <c r="H20" s="434" t="s">
        <v>84</v>
      </c>
      <c r="I20" s="434" t="s">
        <v>84</v>
      </c>
      <c r="J20" s="434" t="s">
        <v>84</v>
      </c>
      <c r="K20" s="434" t="s">
        <v>84</v>
      </c>
      <c r="L20" s="434" t="s">
        <v>84</v>
      </c>
      <c r="M20" s="434" t="s">
        <v>84</v>
      </c>
      <c r="N20" s="434" t="s">
        <v>84</v>
      </c>
      <c r="O20" s="434" t="s">
        <v>84</v>
      </c>
      <c r="P20" s="434" t="s">
        <v>84</v>
      </c>
      <c r="Q20" s="434" t="s">
        <v>84</v>
      </c>
      <c r="R20" s="434" t="s">
        <v>84</v>
      </c>
      <c r="S20" s="434" t="s">
        <v>84</v>
      </c>
      <c r="T20" s="434" t="s">
        <v>84</v>
      </c>
      <c r="U20" s="434" t="s">
        <v>84</v>
      </c>
      <c r="V20" s="434" t="s">
        <v>84</v>
      </c>
      <c r="W20" s="434" t="s">
        <v>84</v>
      </c>
      <c r="X20" s="434" t="s">
        <v>84</v>
      </c>
      <c r="Y20" s="434" t="s">
        <v>84</v>
      </c>
      <c r="Z20" s="434" t="s">
        <v>84</v>
      </c>
      <c r="AA20" s="435" t="s">
        <v>361</v>
      </c>
      <c r="AB20" s="135"/>
    </row>
    <row r="21">
      <c r="A21" s="299" t="s">
        <v>144</v>
      </c>
      <c r="B21" s="274">
        <v>2727.0</v>
      </c>
      <c r="C21" s="184">
        <v>1.0</v>
      </c>
      <c r="D21" s="184">
        <v>1.0</v>
      </c>
      <c r="E21" s="184">
        <v>1.0</v>
      </c>
      <c r="F21" s="184">
        <v>1.0</v>
      </c>
      <c r="G21" s="184">
        <v>1.0</v>
      </c>
      <c r="H21" s="184">
        <v>1.0</v>
      </c>
      <c r="I21" s="184">
        <v>1.0</v>
      </c>
      <c r="J21" s="201" t="s">
        <v>40</v>
      </c>
      <c r="K21" s="184" t="s">
        <v>84</v>
      </c>
      <c r="L21" s="184" t="s">
        <v>84</v>
      </c>
      <c r="M21" s="184" t="s">
        <v>84</v>
      </c>
      <c r="N21" s="184" t="s">
        <v>84</v>
      </c>
      <c r="O21" s="184" t="s">
        <v>84</v>
      </c>
      <c r="P21" s="184" t="s">
        <v>84</v>
      </c>
      <c r="Q21" s="184" t="s">
        <v>84</v>
      </c>
      <c r="R21" s="184" t="s">
        <v>84</v>
      </c>
      <c r="S21" s="184" t="s">
        <v>84</v>
      </c>
      <c r="T21" s="184" t="s">
        <v>84</v>
      </c>
      <c r="U21" s="184" t="s">
        <v>84</v>
      </c>
      <c r="V21" s="184" t="s">
        <v>84</v>
      </c>
      <c r="W21" s="184" t="s">
        <v>84</v>
      </c>
      <c r="X21" s="184" t="s">
        <v>84</v>
      </c>
      <c r="Y21" s="184" t="s">
        <v>84</v>
      </c>
      <c r="Z21" s="184" t="s">
        <v>84</v>
      </c>
      <c r="AA21" s="436" t="s">
        <v>362</v>
      </c>
      <c r="AB21" s="430" t="s">
        <v>363</v>
      </c>
    </row>
    <row r="22">
      <c r="A22" s="274" t="s">
        <v>146</v>
      </c>
      <c r="B22" s="274"/>
      <c r="C22" s="184" t="s">
        <v>84</v>
      </c>
      <c r="D22" s="184" t="s">
        <v>84</v>
      </c>
      <c r="E22" s="184" t="s">
        <v>84</v>
      </c>
      <c r="F22" s="184" t="s">
        <v>84</v>
      </c>
      <c r="G22" s="184" t="s">
        <v>84</v>
      </c>
      <c r="H22" s="184" t="s">
        <v>84</v>
      </c>
      <c r="I22" s="184" t="s">
        <v>84</v>
      </c>
      <c r="J22" s="184" t="s">
        <v>84</v>
      </c>
      <c r="K22" s="184" t="s">
        <v>84</v>
      </c>
      <c r="L22" s="184" t="s">
        <v>84</v>
      </c>
      <c r="M22" s="184" t="s">
        <v>84</v>
      </c>
      <c r="N22" s="184" t="s">
        <v>84</v>
      </c>
      <c r="O22" s="184" t="s">
        <v>84</v>
      </c>
      <c r="P22" s="184" t="s">
        <v>84</v>
      </c>
      <c r="Q22" s="184" t="s">
        <v>84</v>
      </c>
      <c r="R22" s="184" t="s">
        <v>84</v>
      </c>
      <c r="S22" s="184" t="s">
        <v>84</v>
      </c>
      <c r="T22" s="184" t="s">
        <v>84</v>
      </c>
      <c r="U22" s="184" t="s">
        <v>84</v>
      </c>
      <c r="V22" s="184" t="s">
        <v>84</v>
      </c>
      <c r="W22" s="184" t="s">
        <v>84</v>
      </c>
      <c r="X22" s="184" t="s">
        <v>84</v>
      </c>
      <c r="Y22" s="184" t="s">
        <v>84</v>
      </c>
      <c r="Z22" s="184" t="s">
        <v>84</v>
      </c>
      <c r="AA22" s="433" t="s">
        <v>358</v>
      </c>
      <c r="AB22" s="135"/>
    </row>
    <row r="23">
      <c r="A23" s="299" t="s">
        <v>72</v>
      </c>
      <c r="B23" s="274">
        <v>2738.0</v>
      </c>
      <c r="C23" s="184">
        <v>1.0</v>
      </c>
      <c r="D23" s="184">
        <v>1.0</v>
      </c>
      <c r="E23" s="184">
        <v>1.0</v>
      </c>
      <c r="F23" s="184">
        <v>1.0</v>
      </c>
      <c r="G23" s="184">
        <v>1.0</v>
      </c>
      <c r="H23" s="184">
        <v>1.0</v>
      </c>
      <c r="I23" s="184">
        <v>1.0</v>
      </c>
      <c r="J23" s="184">
        <v>1.0</v>
      </c>
      <c r="K23" s="184">
        <v>1.0</v>
      </c>
      <c r="L23" s="184">
        <v>1.0</v>
      </c>
      <c r="M23" s="184">
        <v>1.0</v>
      </c>
      <c r="N23" s="184">
        <v>1.0</v>
      </c>
      <c r="O23" s="184">
        <v>1.0</v>
      </c>
      <c r="P23" s="184">
        <v>1.0</v>
      </c>
      <c r="Q23" s="184">
        <v>1.0</v>
      </c>
      <c r="R23" s="184">
        <v>1.0</v>
      </c>
      <c r="S23" s="184">
        <v>1.0</v>
      </c>
      <c r="T23" s="184">
        <v>1.0</v>
      </c>
      <c r="U23" s="184">
        <v>1.0</v>
      </c>
      <c r="V23" s="184">
        <v>1.0</v>
      </c>
      <c r="W23" s="184">
        <v>1.0</v>
      </c>
      <c r="X23" s="431" t="s">
        <v>160</v>
      </c>
      <c r="Y23" s="184">
        <v>1.0</v>
      </c>
      <c r="Z23" s="184">
        <v>1.0</v>
      </c>
      <c r="AA23" s="242"/>
      <c r="AB23" s="430" t="s">
        <v>364</v>
      </c>
    </row>
    <row r="24">
      <c r="A24" s="274" t="s">
        <v>152</v>
      </c>
      <c r="B24" s="274">
        <v>2731.0</v>
      </c>
      <c r="C24" s="184">
        <v>1.0</v>
      </c>
      <c r="D24" s="184">
        <v>1.0</v>
      </c>
      <c r="E24" s="184">
        <v>1.0</v>
      </c>
      <c r="F24" s="184">
        <v>1.0</v>
      </c>
      <c r="G24" s="184">
        <v>1.0</v>
      </c>
      <c r="H24" s="184">
        <v>1.0</v>
      </c>
      <c r="I24" s="184">
        <v>1.0</v>
      </c>
      <c r="J24" s="184">
        <v>1.0</v>
      </c>
      <c r="K24" s="184">
        <v>1.0</v>
      </c>
      <c r="L24" s="184">
        <v>1.0</v>
      </c>
      <c r="M24" s="184">
        <v>1.0</v>
      </c>
      <c r="N24" s="184">
        <v>1.0</v>
      </c>
      <c r="O24" s="201" t="s">
        <v>40</v>
      </c>
      <c r="P24" s="184" t="s">
        <v>84</v>
      </c>
      <c r="Q24" s="184" t="s">
        <v>84</v>
      </c>
      <c r="R24" s="184" t="s">
        <v>84</v>
      </c>
      <c r="S24" s="184" t="s">
        <v>84</v>
      </c>
      <c r="T24" s="184" t="s">
        <v>84</v>
      </c>
      <c r="U24" s="184" t="s">
        <v>84</v>
      </c>
      <c r="V24" s="184" t="s">
        <v>84</v>
      </c>
      <c r="W24" s="184" t="s">
        <v>84</v>
      </c>
      <c r="X24" s="184" t="s">
        <v>84</v>
      </c>
      <c r="Y24" s="184" t="s">
        <v>84</v>
      </c>
      <c r="Z24" s="184" t="s">
        <v>84</v>
      </c>
      <c r="AA24" s="242"/>
      <c r="AB24" s="172"/>
    </row>
    <row r="25">
      <c r="A25" s="299" t="s">
        <v>155</v>
      </c>
      <c r="B25" s="274">
        <v>2737.0</v>
      </c>
      <c r="C25" s="184">
        <v>1.0</v>
      </c>
      <c r="D25" s="184">
        <v>1.0</v>
      </c>
      <c r="E25" s="184">
        <v>1.0</v>
      </c>
      <c r="F25" s="184">
        <v>1.0</v>
      </c>
      <c r="G25" s="184">
        <v>1.0</v>
      </c>
      <c r="H25" s="201" t="s">
        <v>40</v>
      </c>
      <c r="I25" s="184" t="s">
        <v>84</v>
      </c>
      <c r="J25" s="184" t="s">
        <v>84</v>
      </c>
      <c r="K25" s="184" t="s">
        <v>84</v>
      </c>
      <c r="L25" s="184" t="s">
        <v>84</v>
      </c>
      <c r="M25" s="184" t="s">
        <v>84</v>
      </c>
      <c r="N25" s="184" t="s">
        <v>84</v>
      </c>
      <c r="O25" s="184" t="s">
        <v>84</v>
      </c>
      <c r="P25" s="184" t="s">
        <v>84</v>
      </c>
      <c r="Q25" s="184" t="s">
        <v>84</v>
      </c>
      <c r="R25" s="184" t="s">
        <v>84</v>
      </c>
      <c r="S25" s="184" t="s">
        <v>84</v>
      </c>
      <c r="T25" s="184" t="s">
        <v>84</v>
      </c>
      <c r="U25" s="184" t="s">
        <v>84</v>
      </c>
      <c r="V25" s="184" t="s">
        <v>84</v>
      </c>
      <c r="W25" s="184" t="s">
        <v>84</v>
      </c>
      <c r="X25" s="184" t="s">
        <v>84</v>
      </c>
      <c r="Y25" s="184" t="s">
        <v>84</v>
      </c>
      <c r="Z25" s="184" t="s">
        <v>84</v>
      </c>
      <c r="AA25" s="436" t="s">
        <v>365</v>
      </c>
      <c r="AB25" s="430" t="s">
        <v>366</v>
      </c>
    </row>
    <row r="26">
      <c r="A26" s="299" t="s">
        <v>158</v>
      </c>
      <c r="B26" s="274">
        <v>2741.0</v>
      </c>
      <c r="C26" s="184">
        <v>1.0</v>
      </c>
      <c r="D26" s="184">
        <v>1.0</v>
      </c>
      <c r="E26" s="184">
        <v>1.0</v>
      </c>
      <c r="F26" s="184">
        <v>1.0</v>
      </c>
      <c r="G26" s="431" t="s">
        <v>160</v>
      </c>
      <c r="H26" s="184">
        <v>1.0</v>
      </c>
      <c r="I26" s="184">
        <v>1.0</v>
      </c>
      <c r="J26" s="184">
        <v>1.0</v>
      </c>
      <c r="K26" s="184">
        <v>1.0</v>
      </c>
      <c r="L26" s="184">
        <v>1.0</v>
      </c>
      <c r="M26" s="184">
        <v>1.0</v>
      </c>
      <c r="N26" s="184">
        <v>1.0</v>
      </c>
      <c r="O26" s="184">
        <v>1.0</v>
      </c>
      <c r="P26" s="184">
        <v>1.0</v>
      </c>
      <c r="Q26" s="184">
        <v>1.0</v>
      </c>
      <c r="R26" s="184">
        <v>1.0</v>
      </c>
      <c r="S26" s="184">
        <v>1.0</v>
      </c>
      <c r="T26" s="184">
        <v>1.0</v>
      </c>
      <c r="U26" s="184">
        <v>1.0</v>
      </c>
      <c r="V26" s="184">
        <v>1.0</v>
      </c>
      <c r="W26" s="184">
        <v>1.0</v>
      </c>
      <c r="X26" s="184">
        <v>1.0</v>
      </c>
      <c r="Y26" s="184">
        <v>1.0</v>
      </c>
      <c r="Z26" s="184">
        <v>1.0</v>
      </c>
      <c r="AA26" s="242"/>
      <c r="AB26" s="430" t="s">
        <v>356</v>
      </c>
    </row>
    <row r="27">
      <c r="A27" s="299" t="s">
        <v>87</v>
      </c>
      <c r="B27" s="274">
        <v>2704.0</v>
      </c>
      <c r="C27" s="184">
        <v>1.0</v>
      </c>
      <c r="D27" s="431" t="s">
        <v>160</v>
      </c>
      <c r="E27" s="184">
        <v>1.0</v>
      </c>
      <c r="F27" s="184">
        <v>1.0</v>
      </c>
      <c r="G27" s="184">
        <v>1.0</v>
      </c>
      <c r="H27" s="184">
        <v>1.0</v>
      </c>
      <c r="I27" s="184">
        <v>1.0</v>
      </c>
      <c r="J27" s="184">
        <v>1.0</v>
      </c>
      <c r="K27" s="184">
        <v>1.0</v>
      </c>
      <c r="L27" s="184">
        <v>1.0</v>
      </c>
      <c r="M27" s="184">
        <v>1.0</v>
      </c>
      <c r="N27" s="184">
        <v>1.0</v>
      </c>
      <c r="O27" s="184">
        <v>1.0</v>
      </c>
      <c r="P27" s="184">
        <v>1.0</v>
      </c>
      <c r="Q27" s="184">
        <v>1.0</v>
      </c>
      <c r="R27" s="184">
        <v>1.0</v>
      </c>
      <c r="S27" s="184">
        <v>1.0</v>
      </c>
      <c r="T27" s="184">
        <v>1.0</v>
      </c>
      <c r="U27" s="184">
        <v>1.0</v>
      </c>
      <c r="V27" s="184">
        <v>1.0</v>
      </c>
      <c r="W27" s="184">
        <v>1.0</v>
      </c>
      <c r="X27" s="184">
        <v>1.0</v>
      </c>
      <c r="Y27" s="184">
        <v>1.0</v>
      </c>
      <c r="Z27" s="184">
        <v>1.0</v>
      </c>
      <c r="AA27" s="242"/>
      <c r="AB27" s="223"/>
    </row>
    <row r="28">
      <c r="A28" s="299" t="s">
        <v>164</v>
      </c>
      <c r="B28" s="274">
        <v>2742.0</v>
      </c>
      <c r="C28" s="184">
        <v>1.0</v>
      </c>
      <c r="D28" s="184">
        <v>1.0</v>
      </c>
      <c r="E28" s="184">
        <v>1.0</v>
      </c>
      <c r="F28" s="184">
        <v>1.0</v>
      </c>
      <c r="G28" s="184">
        <v>1.0</v>
      </c>
      <c r="H28" s="184">
        <v>1.0</v>
      </c>
      <c r="I28" s="184">
        <v>1.0</v>
      </c>
      <c r="J28" s="201" t="s">
        <v>40</v>
      </c>
      <c r="K28" s="184" t="s">
        <v>84</v>
      </c>
      <c r="L28" s="184" t="s">
        <v>84</v>
      </c>
      <c r="M28" s="184" t="s">
        <v>84</v>
      </c>
      <c r="N28" s="184" t="s">
        <v>84</v>
      </c>
      <c r="O28" s="184" t="s">
        <v>84</v>
      </c>
      <c r="P28" s="184" t="s">
        <v>84</v>
      </c>
      <c r="Q28" s="184" t="s">
        <v>84</v>
      </c>
      <c r="R28" s="184" t="s">
        <v>84</v>
      </c>
      <c r="S28" s="184" t="s">
        <v>84</v>
      </c>
      <c r="T28" s="184" t="s">
        <v>84</v>
      </c>
      <c r="U28" s="184" t="s">
        <v>84</v>
      </c>
      <c r="V28" s="184" t="s">
        <v>84</v>
      </c>
      <c r="W28" s="184" t="s">
        <v>84</v>
      </c>
      <c r="X28" s="184" t="s">
        <v>84</v>
      </c>
      <c r="Y28" s="184" t="s">
        <v>84</v>
      </c>
      <c r="Z28" s="184" t="s">
        <v>84</v>
      </c>
      <c r="AA28" s="259" t="s">
        <v>367</v>
      </c>
      <c r="AB28" s="437" t="s">
        <v>368</v>
      </c>
    </row>
    <row r="29">
      <c r="A29" s="274" t="s">
        <v>100</v>
      </c>
      <c r="B29" s="274">
        <v>2739.0</v>
      </c>
      <c r="C29" s="184">
        <v>1.0</v>
      </c>
      <c r="D29" s="184">
        <v>1.0</v>
      </c>
      <c r="E29" s="184">
        <v>1.0</v>
      </c>
      <c r="F29" s="184">
        <v>1.0</v>
      </c>
      <c r="G29" s="184">
        <v>1.0</v>
      </c>
      <c r="H29" s="184">
        <v>1.0</v>
      </c>
      <c r="I29" s="184">
        <v>1.0</v>
      </c>
      <c r="J29" s="184">
        <v>1.0</v>
      </c>
      <c r="K29" s="184">
        <v>1.0</v>
      </c>
      <c r="L29" s="184">
        <v>1.0</v>
      </c>
      <c r="M29" s="184">
        <v>1.0</v>
      </c>
      <c r="N29" s="184">
        <v>1.0</v>
      </c>
      <c r="O29" s="184">
        <v>1.0</v>
      </c>
      <c r="P29" s="184">
        <v>1.0</v>
      </c>
      <c r="Q29" s="184">
        <v>1.0</v>
      </c>
      <c r="R29" s="184">
        <v>1.0</v>
      </c>
      <c r="S29" s="184">
        <v>1.0</v>
      </c>
      <c r="T29" s="184">
        <v>1.0</v>
      </c>
      <c r="U29" s="184">
        <v>1.0</v>
      </c>
      <c r="V29" s="184">
        <v>1.0</v>
      </c>
      <c r="W29" s="184">
        <v>1.0</v>
      </c>
      <c r="X29" s="184">
        <v>1.0</v>
      </c>
      <c r="Y29" s="184">
        <v>1.0</v>
      </c>
      <c r="Z29" s="184">
        <v>1.0</v>
      </c>
      <c r="AA29" s="432"/>
      <c r="AB29" s="223"/>
    </row>
    <row r="30">
      <c r="A30" s="274" t="s">
        <v>120</v>
      </c>
      <c r="B30" s="274">
        <v>2722.0</v>
      </c>
      <c r="C30" s="184">
        <v>1.0</v>
      </c>
      <c r="D30" s="184">
        <v>1.0</v>
      </c>
      <c r="E30" s="184">
        <v>1.0</v>
      </c>
      <c r="F30" s="184">
        <v>1.0</v>
      </c>
      <c r="G30" s="184">
        <v>1.0</v>
      </c>
      <c r="H30" s="184">
        <v>1.0</v>
      </c>
      <c r="I30" s="184">
        <v>1.0</v>
      </c>
      <c r="J30" s="184">
        <v>1.0</v>
      </c>
      <c r="K30" s="184">
        <v>1.0</v>
      </c>
      <c r="L30" s="184">
        <v>1.0</v>
      </c>
      <c r="M30" s="184">
        <v>1.0</v>
      </c>
      <c r="N30" s="184">
        <v>1.0</v>
      </c>
      <c r="O30" s="184">
        <v>1.0</v>
      </c>
      <c r="P30" s="184">
        <v>1.0</v>
      </c>
      <c r="Q30" s="431" t="s">
        <v>160</v>
      </c>
      <c r="R30" s="184">
        <v>1.0</v>
      </c>
      <c r="S30" s="184">
        <v>1.0</v>
      </c>
      <c r="T30" s="184">
        <v>1.0</v>
      </c>
      <c r="U30" s="184">
        <v>1.0</v>
      </c>
      <c r="V30" s="184">
        <v>1.0</v>
      </c>
      <c r="W30" s="201" t="s">
        <v>369</v>
      </c>
      <c r="X30" s="184">
        <v>1.0</v>
      </c>
      <c r="Y30" s="184">
        <v>1.0</v>
      </c>
      <c r="Z30" s="184">
        <v>1.0</v>
      </c>
      <c r="AA30" s="432"/>
      <c r="AB30" s="223"/>
    </row>
    <row r="31">
      <c r="A31" s="274" t="s">
        <v>167</v>
      </c>
      <c r="B31" s="274"/>
      <c r="C31" s="184" t="s">
        <v>84</v>
      </c>
      <c r="D31" s="184" t="s">
        <v>84</v>
      </c>
      <c r="E31" s="184" t="s">
        <v>84</v>
      </c>
      <c r="F31" s="184" t="s">
        <v>84</v>
      </c>
      <c r="G31" s="184" t="s">
        <v>84</v>
      </c>
      <c r="H31" s="184" t="s">
        <v>84</v>
      </c>
      <c r="I31" s="184" t="s">
        <v>84</v>
      </c>
      <c r="J31" s="184" t="s">
        <v>84</v>
      </c>
      <c r="K31" s="184" t="s">
        <v>84</v>
      </c>
      <c r="L31" s="184" t="s">
        <v>84</v>
      </c>
      <c r="M31" s="184" t="s">
        <v>84</v>
      </c>
      <c r="N31" s="184" t="s">
        <v>84</v>
      </c>
      <c r="O31" s="184" t="s">
        <v>84</v>
      </c>
      <c r="P31" s="184" t="s">
        <v>84</v>
      </c>
      <c r="Q31" s="184" t="s">
        <v>84</v>
      </c>
      <c r="R31" s="184" t="s">
        <v>84</v>
      </c>
      <c r="S31" s="184" t="s">
        <v>84</v>
      </c>
      <c r="T31" s="184" t="s">
        <v>84</v>
      </c>
      <c r="U31" s="184" t="s">
        <v>84</v>
      </c>
      <c r="V31" s="184" t="s">
        <v>84</v>
      </c>
      <c r="W31" s="184" t="s">
        <v>84</v>
      </c>
      <c r="X31" s="184" t="s">
        <v>84</v>
      </c>
      <c r="Y31" s="184" t="s">
        <v>84</v>
      </c>
      <c r="Z31" s="184" t="s">
        <v>84</v>
      </c>
      <c r="AA31" s="433" t="s">
        <v>358</v>
      </c>
      <c r="AB31" s="135"/>
    </row>
    <row r="32">
      <c r="A32" s="274" t="s">
        <v>18</v>
      </c>
      <c r="B32" s="274"/>
      <c r="C32" s="184" t="s">
        <v>84</v>
      </c>
      <c r="D32" s="184" t="s">
        <v>84</v>
      </c>
      <c r="E32" s="184" t="s">
        <v>84</v>
      </c>
      <c r="F32" s="434" t="s">
        <v>84</v>
      </c>
      <c r="G32" s="434" t="s">
        <v>84</v>
      </c>
      <c r="H32" s="434" t="s">
        <v>84</v>
      </c>
      <c r="I32" s="434" t="s">
        <v>84</v>
      </c>
      <c r="J32" s="434" t="s">
        <v>84</v>
      </c>
      <c r="K32" s="434" t="s">
        <v>84</v>
      </c>
      <c r="L32" s="434" t="s">
        <v>84</v>
      </c>
      <c r="M32" s="434" t="s">
        <v>84</v>
      </c>
      <c r="N32" s="434" t="s">
        <v>84</v>
      </c>
      <c r="O32" s="434" t="s">
        <v>84</v>
      </c>
      <c r="P32" s="434" t="s">
        <v>84</v>
      </c>
      <c r="Q32" s="434" t="s">
        <v>84</v>
      </c>
      <c r="R32" s="434" t="s">
        <v>84</v>
      </c>
      <c r="S32" s="434" t="s">
        <v>84</v>
      </c>
      <c r="T32" s="434" t="s">
        <v>84</v>
      </c>
      <c r="U32" s="434" t="s">
        <v>84</v>
      </c>
      <c r="V32" s="434" t="s">
        <v>84</v>
      </c>
      <c r="W32" s="434" t="s">
        <v>84</v>
      </c>
      <c r="X32" s="434" t="s">
        <v>84</v>
      </c>
      <c r="Y32" s="434" t="s">
        <v>84</v>
      </c>
      <c r="Z32" s="434" t="s">
        <v>84</v>
      </c>
      <c r="AA32" s="435" t="s">
        <v>370</v>
      </c>
      <c r="AB32" s="135"/>
    </row>
    <row r="33">
      <c r="A33" s="274" t="s">
        <v>73</v>
      </c>
      <c r="B33" s="274">
        <v>2723.0</v>
      </c>
      <c r="C33" s="184">
        <v>1.0</v>
      </c>
      <c r="D33" s="184">
        <v>1.0</v>
      </c>
      <c r="E33" s="184">
        <v>1.0</v>
      </c>
      <c r="F33" s="184">
        <v>1.0</v>
      </c>
      <c r="G33" s="184">
        <v>1.0</v>
      </c>
      <c r="H33" s="184">
        <v>1.0</v>
      </c>
      <c r="I33" s="184">
        <v>1.0</v>
      </c>
      <c r="J33" s="184">
        <v>1.0</v>
      </c>
      <c r="K33" s="184">
        <v>1.0</v>
      </c>
      <c r="L33" s="184">
        <v>1.0</v>
      </c>
      <c r="M33" s="184">
        <v>1.0</v>
      </c>
      <c r="N33" s="184">
        <v>1.0</v>
      </c>
      <c r="O33" s="184">
        <v>1.0</v>
      </c>
      <c r="P33" s="184">
        <v>1.0</v>
      </c>
      <c r="Q33" s="184">
        <v>1.0</v>
      </c>
      <c r="R33" s="431" t="s">
        <v>160</v>
      </c>
      <c r="S33" s="184">
        <v>1.0</v>
      </c>
      <c r="T33" s="184">
        <v>1.0</v>
      </c>
      <c r="U33" s="184">
        <v>1.0</v>
      </c>
      <c r="V33" s="184">
        <v>1.0</v>
      </c>
      <c r="W33" s="184">
        <v>1.0</v>
      </c>
      <c r="X33" s="184">
        <v>1.0</v>
      </c>
      <c r="Y33" s="184">
        <v>1.0</v>
      </c>
      <c r="Z33" s="184">
        <v>1.0</v>
      </c>
      <c r="AA33" s="432"/>
      <c r="AB33" s="223"/>
    </row>
    <row r="34">
      <c r="A34" s="274" t="s">
        <v>174</v>
      </c>
      <c r="B34" s="274"/>
      <c r="C34" s="184" t="s">
        <v>84</v>
      </c>
      <c r="D34" s="184" t="s">
        <v>84</v>
      </c>
      <c r="E34" s="184" t="s">
        <v>84</v>
      </c>
      <c r="F34" s="184" t="s">
        <v>84</v>
      </c>
      <c r="G34" s="184" t="s">
        <v>84</v>
      </c>
      <c r="H34" s="184" t="s">
        <v>84</v>
      </c>
      <c r="I34" s="184" t="s">
        <v>84</v>
      </c>
      <c r="J34" s="184" t="s">
        <v>84</v>
      </c>
      <c r="K34" s="184" t="s">
        <v>84</v>
      </c>
      <c r="L34" s="184" t="s">
        <v>84</v>
      </c>
      <c r="M34" s="184" t="s">
        <v>84</v>
      </c>
      <c r="N34" s="184" t="s">
        <v>84</v>
      </c>
      <c r="O34" s="184" t="s">
        <v>84</v>
      </c>
      <c r="P34" s="184" t="s">
        <v>84</v>
      </c>
      <c r="Q34" s="184" t="s">
        <v>84</v>
      </c>
      <c r="R34" s="184" t="s">
        <v>84</v>
      </c>
      <c r="S34" s="184" t="s">
        <v>84</v>
      </c>
      <c r="T34" s="184" t="s">
        <v>84</v>
      </c>
      <c r="U34" s="184" t="s">
        <v>84</v>
      </c>
      <c r="V34" s="184" t="s">
        <v>84</v>
      </c>
      <c r="W34" s="184" t="s">
        <v>84</v>
      </c>
      <c r="X34" s="184" t="s">
        <v>84</v>
      </c>
      <c r="Y34" s="184" t="s">
        <v>84</v>
      </c>
      <c r="Z34" s="184" t="s">
        <v>84</v>
      </c>
      <c r="AA34" s="433" t="s">
        <v>355</v>
      </c>
      <c r="AB34" s="135"/>
    </row>
    <row r="35">
      <c r="A35" s="299" t="s">
        <v>122</v>
      </c>
      <c r="B35" s="274">
        <v>2743.0</v>
      </c>
      <c r="C35" s="184">
        <v>1.0</v>
      </c>
      <c r="D35" s="184">
        <v>1.0</v>
      </c>
      <c r="E35" s="184">
        <v>1.0</v>
      </c>
      <c r="F35" s="184">
        <v>1.0</v>
      </c>
      <c r="G35" s="184">
        <v>1.0</v>
      </c>
      <c r="H35" s="184">
        <v>1.0</v>
      </c>
      <c r="I35" s="184">
        <v>1.0</v>
      </c>
      <c r="J35" s="184">
        <v>1.0</v>
      </c>
      <c r="K35" s="184">
        <v>1.0</v>
      </c>
      <c r="L35" s="184">
        <v>1.0</v>
      </c>
      <c r="M35" s="184">
        <v>1.0</v>
      </c>
      <c r="N35" s="431" t="s">
        <v>160</v>
      </c>
      <c r="O35" s="184">
        <v>1.0</v>
      </c>
      <c r="P35" s="184">
        <v>1.0</v>
      </c>
      <c r="Q35" s="184">
        <v>1.0</v>
      </c>
      <c r="R35" s="201" t="s">
        <v>369</v>
      </c>
      <c r="S35" s="184">
        <v>1.0</v>
      </c>
      <c r="T35" s="184">
        <v>1.0</v>
      </c>
      <c r="U35" s="184" t="s">
        <v>84</v>
      </c>
      <c r="V35" s="184" t="s">
        <v>84</v>
      </c>
      <c r="W35" s="184" t="s">
        <v>84</v>
      </c>
      <c r="X35" s="184" t="s">
        <v>84</v>
      </c>
      <c r="Y35" s="184" t="s">
        <v>84</v>
      </c>
      <c r="Z35" s="184" t="s">
        <v>84</v>
      </c>
      <c r="AA35" s="433"/>
      <c r="AB35" s="430" t="s">
        <v>371</v>
      </c>
    </row>
    <row r="36">
      <c r="A36" s="299" t="s">
        <v>124</v>
      </c>
      <c r="B36" s="274">
        <v>2709.0</v>
      </c>
      <c r="C36" s="184">
        <v>1.0</v>
      </c>
      <c r="D36" s="184">
        <v>1.0</v>
      </c>
      <c r="E36" s="184">
        <v>1.0</v>
      </c>
      <c r="F36" s="184">
        <v>1.0</v>
      </c>
      <c r="G36" s="184">
        <v>1.0</v>
      </c>
      <c r="H36" s="184">
        <v>1.0</v>
      </c>
      <c r="I36" s="184">
        <v>1.0</v>
      </c>
      <c r="J36" s="184">
        <v>1.0</v>
      </c>
      <c r="K36" s="184">
        <v>1.0</v>
      </c>
      <c r="L36" s="184">
        <v>1.0</v>
      </c>
      <c r="M36" s="184">
        <v>1.0</v>
      </c>
      <c r="N36" s="431" t="s">
        <v>160</v>
      </c>
      <c r="O36" s="184">
        <v>1.0</v>
      </c>
      <c r="P36" s="184">
        <v>1.0</v>
      </c>
      <c r="Q36" s="184">
        <v>1.0</v>
      </c>
      <c r="R36" s="184">
        <v>1.0</v>
      </c>
      <c r="S36" s="184">
        <v>1.0</v>
      </c>
      <c r="T36" s="184">
        <v>1.0</v>
      </c>
      <c r="U36" s="184">
        <v>1.0</v>
      </c>
      <c r="V36" s="184">
        <v>1.0</v>
      </c>
      <c r="W36" s="184">
        <v>1.0</v>
      </c>
      <c r="X36" s="184">
        <v>1.0</v>
      </c>
      <c r="Y36" s="184">
        <v>1.0</v>
      </c>
      <c r="Z36" s="184">
        <v>1.0</v>
      </c>
      <c r="AA36" s="242"/>
      <c r="AB36" s="430" t="s">
        <v>372</v>
      </c>
    </row>
    <row r="37">
      <c r="A37" s="299" t="s">
        <v>126</v>
      </c>
      <c r="B37" s="274"/>
      <c r="C37" s="184">
        <v>1.0</v>
      </c>
      <c r="D37" s="184">
        <v>1.0</v>
      </c>
      <c r="E37" s="184">
        <v>1.0</v>
      </c>
      <c r="F37" s="184" t="s">
        <v>84</v>
      </c>
      <c r="G37" s="184" t="s">
        <v>84</v>
      </c>
      <c r="H37" s="184" t="s">
        <v>84</v>
      </c>
      <c r="I37" s="184" t="s">
        <v>84</v>
      </c>
      <c r="J37" s="184" t="s">
        <v>84</v>
      </c>
      <c r="K37" s="184" t="s">
        <v>84</v>
      </c>
      <c r="L37" s="184" t="s">
        <v>84</v>
      </c>
      <c r="M37" s="184" t="s">
        <v>84</v>
      </c>
      <c r="N37" s="184" t="s">
        <v>84</v>
      </c>
      <c r="O37" s="184" t="s">
        <v>84</v>
      </c>
      <c r="P37" s="184" t="s">
        <v>84</v>
      </c>
      <c r="Q37" s="184" t="s">
        <v>84</v>
      </c>
      <c r="R37" s="184" t="s">
        <v>84</v>
      </c>
      <c r="S37" s="184" t="s">
        <v>84</v>
      </c>
      <c r="T37" s="184" t="s">
        <v>84</v>
      </c>
      <c r="U37" s="184" t="s">
        <v>84</v>
      </c>
      <c r="V37" s="184" t="s">
        <v>84</v>
      </c>
      <c r="W37" s="184" t="s">
        <v>84</v>
      </c>
      <c r="X37" s="184" t="s">
        <v>84</v>
      </c>
      <c r="Y37" s="184" t="s">
        <v>84</v>
      </c>
      <c r="Z37" s="184" t="s">
        <v>84</v>
      </c>
      <c r="AA37" s="433" t="s">
        <v>358</v>
      </c>
      <c r="AB37" s="430" t="s">
        <v>373</v>
      </c>
    </row>
    <row r="38">
      <c r="A38" s="274" t="s">
        <v>179</v>
      </c>
      <c r="B38" s="274"/>
      <c r="C38" s="184" t="s">
        <v>84</v>
      </c>
      <c r="D38" s="184" t="s">
        <v>84</v>
      </c>
      <c r="E38" s="184" t="s">
        <v>84</v>
      </c>
      <c r="F38" s="184" t="s">
        <v>84</v>
      </c>
      <c r="G38" s="184" t="s">
        <v>84</v>
      </c>
      <c r="H38" s="184" t="s">
        <v>84</v>
      </c>
      <c r="I38" s="184" t="s">
        <v>84</v>
      </c>
      <c r="J38" s="184" t="s">
        <v>84</v>
      </c>
      <c r="K38" s="184" t="s">
        <v>84</v>
      </c>
      <c r="L38" s="184" t="s">
        <v>84</v>
      </c>
      <c r="M38" s="184" t="s">
        <v>84</v>
      </c>
      <c r="N38" s="184" t="s">
        <v>84</v>
      </c>
      <c r="O38" s="184" t="s">
        <v>84</v>
      </c>
      <c r="P38" s="184" t="s">
        <v>84</v>
      </c>
      <c r="Q38" s="184" t="s">
        <v>84</v>
      </c>
      <c r="R38" s="184" t="s">
        <v>84</v>
      </c>
      <c r="S38" s="184" t="s">
        <v>84</v>
      </c>
      <c r="T38" s="184" t="s">
        <v>84</v>
      </c>
      <c r="U38" s="184" t="s">
        <v>84</v>
      </c>
      <c r="V38" s="184" t="s">
        <v>84</v>
      </c>
      <c r="W38" s="184" t="s">
        <v>84</v>
      </c>
      <c r="X38" s="184" t="s">
        <v>84</v>
      </c>
      <c r="Y38" s="184" t="s">
        <v>84</v>
      </c>
      <c r="Z38" s="184" t="s">
        <v>84</v>
      </c>
      <c r="AA38" s="433" t="s">
        <v>358</v>
      </c>
      <c r="AB38" s="135"/>
    </row>
    <row r="39">
      <c r="A39" s="274" t="s">
        <v>163</v>
      </c>
      <c r="B39" s="441">
        <v>2729.0</v>
      </c>
      <c r="C39" s="184">
        <v>1.0</v>
      </c>
      <c r="D39" s="184">
        <v>1.0</v>
      </c>
      <c r="E39" s="184">
        <v>1.0</v>
      </c>
      <c r="F39" s="184">
        <v>1.0</v>
      </c>
      <c r="G39" s="184">
        <v>1.0</v>
      </c>
      <c r="H39" s="184">
        <v>1.0</v>
      </c>
      <c r="I39" s="184">
        <v>1.0</v>
      </c>
      <c r="J39" s="184">
        <v>1.0</v>
      </c>
      <c r="K39" s="184">
        <v>1.0</v>
      </c>
      <c r="L39" s="184">
        <v>1.0</v>
      </c>
      <c r="M39" s="431" t="s">
        <v>160</v>
      </c>
      <c r="N39" s="184">
        <v>1.0</v>
      </c>
      <c r="O39" s="184">
        <v>1.0</v>
      </c>
      <c r="P39" s="184">
        <v>1.0</v>
      </c>
      <c r="Q39" s="184">
        <v>1.0</v>
      </c>
      <c r="R39" s="184">
        <v>1.0</v>
      </c>
      <c r="S39" s="184">
        <v>1.0</v>
      </c>
      <c r="T39" s="184">
        <v>1.0</v>
      </c>
      <c r="U39" s="184">
        <v>1.0</v>
      </c>
      <c r="V39" s="184">
        <v>1.0</v>
      </c>
      <c r="W39" s="184">
        <v>1.0</v>
      </c>
      <c r="X39" s="184">
        <v>1.0</v>
      </c>
      <c r="Y39" s="184">
        <v>1.0</v>
      </c>
      <c r="Z39" s="184">
        <v>1.0</v>
      </c>
      <c r="AA39" s="433"/>
      <c r="AB39" s="442"/>
    </row>
    <row r="40">
      <c r="A40" s="299" t="s">
        <v>129</v>
      </c>
      <c r="B40" s="274"/>
      <c r="C40" s="184">
        <v>1.0</v>
      </c>
      <c r="D40" s="184">
        <v>1.0</v>
      </c>
      <c r="E40" s="184">
        <v>1.0</v>
      </c>
      <c r="F40" s="184">
        <v>1.0</v>
      </c>
      <c r="G40" s="431" t="s">
        <v>160</v>
      </c>
      <c r="H40" s="184">
        <v>1.0</v>
      </c>
      <c r="I40" s="184">
        <v>1.0</v>
      </c>
      <c r="J40" s="184">
        <v>1.0</v>
      </c>
      <c r="K40" s="184">
        <v>1.0</v>
      </c>
      <c r="L40" s="184">
        <v>1.0</v>
      </c>
      <c r="M40" s="184">
        <v>1.0</v>
      </c>
      <c r="N40" s="184">
        <v>1.0</v>
      </c>
      <c r="O40" s="184">
        <v>1.0</v>
      </c>
      <c r="P40" s="184">
        <v>1.0</v>
      </c>
      <c r="Q40" s="184">
        <v>1.0</v>
      </c>
      <c r="R40" s="184">
        <v>1.0</v>
      </c>
      <c r="S40" s="184">
        <v>1.0</v>
      </c>
      <c r="T40" s="184">
        <v>1.0</v>
      </c>
      <c r="U40" s="184">
        <v>1.0</v>
      </c>
      <c r="V40" s="184">
        <v>1.0</v>
      </c>
      <c r="W40" s="184">
        <v>1.0</v>
      </c>
      <c r="X40" s="184">
        <v>1.0</v>
      </c>
      <c r="Y40" s="184">
        <v>1.0</v>
      </c>
      <c r="Z40" s="184">
        <v>1.0</v>
      </c>
      <c r="AA40" s="444" t="s">
        <v>374</v>
      </c>
      <c r="AB40" s="135"/>
    </row>
    <row r="41">
      <c r="A41" s="274" t="s">
        <v>65</v>
      </c>
      <c r="B41" s="274">
        <v>2708.0</v>
      </c>
      <c r="C41" s="184">
        <v>1.0</v>
      </c>
      <c r="D41" s="184">
        <v>1.0</v>
      </c>
      <c r="E41" s="184">
        <v>1.0</v>
      </c>
      <c r="F41" s="184">
        <v>1.0</v>
      </c>
      <c r="G41" s="184">
        <v>1.0</v>
      </c>
      <c r="H41" s="184">
        <v>1.0</v>
      </c>
      <c r="I41" s="184">
        <v>1.0</v>
      </c>
      <c r="J41" s="184">
        <v>1.0</v>
      </c>
      <c r="K41" s="184">
        <v>1.0</v>
      </c>
      <c r="L41" s="184">
        <v>1.0</v>
      </c>
      <c r="M41" s="184">
        <v>1.0</v>
      </c>
      <c r="N41" s="184">
        <v>1.0</v>
      </c>
      <c r="O41" s="184">
        <v>1.0</v>
      </c>
      <c r="P41" s="184">
        <v>1.0</v>
      </c>
      <c r="Q41" s="184">
        <v>1.0</v>
      </c>
      <c r="R41" s="184">
        <v>1.0</v>
      </c>
      <c r="S41" s="184">
        <v>1.0</v>
      </c>
      <c r="T41" s="184">
        <v>1.0</v>
      </c>
      <c r="U41" s="184">
        <v>1.0</v>
      </c>
      <c r="V41" s="184">
        <v>1.0</v>
      </c>
      <c r="W41" s="184">
        <v>1.0</v>
      </c>
      <c r="X41" s="184">
        <v>1.0</v>
      </c>
      <c r="Y41" s="184">
        <v>1.0</v>
      </c>
      <c r="Z41" s="184">
        <v>1.0</v>
      </c>
      <c r="AA41" s="433"/>
      <c r="AB41" s="223"/>
    </row>
    <row r="42">
      <c r="A42" s="445" t="s">
        <v>375</v>
      </c>
      <c r="B42" s="169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242"/>
      <c r="AB42" s="172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40</v>
      </c>
      <c r="B46" s="449" t="s">
        <v>160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265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378</v>
      </c>
      <c r="D2" s="453"/>
      <c r="E2" s="453"/>
      <c r="F2" s="453"/>
    </row>
    <row r="3">
      <c r="A3" s="453"/>
      <c r="B3" s="457">
        <v>2.0</v>
      </c>
      <c r="C3" s="458" t="s">
        <v>379</v>
      </c>
      <c r="D3" s="453"/>
      <c r="E3" s="453"/>
      <c r="F3" s="453"/>
    </row>
    <row r="4">
      <c r="A4" s="453"/>
      <c r="B4" s="455">
        <v>3.0</v>
      </c>
      <c r="C4" s="459" t="s">
        <v>380</v>
      </c>
      <c r="D4" s="453"/>
      <c r="E4" s="453"/>
      <c r="F4" s="453"/>
    </row>
    <row r="5">
      <c r="A5" s="453"/>
      <c r="B5" s="457">
        <v>4.0</v>
      </c>
      <c r="C5" s="460" t="s">
        <v>381</v>
      </c>
      <c r="D5" s="453"/>
      <c r="E5" s="453"/>
      <c r="F5" s="453"/>
    </row>
    <row r="6">
      <c r="A6" s="453"/>
      <c r="B6" s="455">
        <v>5.0</v>
      </c>
      <c r="C6" s="456" t="s">
        <v>382</v>
      </c>
      <c r="D6" s="453"/>
      <c r="E6" s="453"/>
      <c r="F6" s="453"/>
    </row>
    <row r="7">
      <c r="A7" s="453"/>
      <c r="B7" s="457">
        <v>6.0</v>
      </c>
      <c r="C7" s="458" t="s">
        <v>383</v>
      </c>
      <c r="D7" s="453"/>
      <c r="E7" s="453"/>
      <c r="F7" s="453"/>
    </row>
    <row r="8">
      <c r="A8" s="453"/>
      <c r="B8" s="455">
        <v>7.0</v>
      </c>
      <c r="C8" s="456" t="s">
        <v>384</v>
      </c>
      <c r="D8" s="453"/>
      <c r="E8" s="453"/>
      <c r="F8" s="453"/>
    </row>
    <row r="9">
      <c r="A9" s="453"/>
      <c r="B9" s="457">
        <v>8.0</v>
      </c>
      <c r="C9" s="458" t="s">
        <v>385</v>
      </c>
      <c r="D9" s="453"/>
      <c r="E9" s="453"/>
      <c r="F9" s="453"/>
    </row>
    <row r="10">
      <c r="A10" s="453"/>
      <c r="B10" s="455">
        <v>9.0</v>
      </c>
      <c r="C10" s="456" t="s">
        <v>386</v>
      </c>
      <c r="D10" s="453"/>
      <c r="E10" s="453"/>
      <c r="F10" s="453"/>
    </row>
    <row r="11">
      <c r="A11" s="453"/>
      <c r="B11" s="457">
        <v>10.0</v>
      </c>
      <c r="C11" s="458" t="s">
        <v>387</v>
      </c>
      <c r="D11" s="453"/>
      <c r="E11" s="453"/>
      <c r="F11" s="453"/>
    </row>
    <row r="12">
      <c r="A12" s="453"/>
      <c r="B12" s="455">
        <v>11.0</v>
      </c>
      <c r="C12" s="456" t="s">
        <v>388</v>
      </c>
      <c r="D12" s="453"/>
      <c r="E12" s="453"/>
      <c r="F12" s="453"/>
    </row>
    <row r="13">
      <c r="A13" s="453"/>
      <c r="B13" s="457">
        <v>12.0</v>
      </c>
      <c r="C13" s="458" t="s">
        <v>389</v>
      </c>
      <c r="D13" s="453"/>
      <c r="E13" s="453"/>
      <c r="F13" s="453"/>
    </row>
    <row r="14">
      <c r="A14" s="453"/>
      <c r="B14" s="455">
        <v>13.0</v>
      </c>
      <c r="C14" s="456" t="s">
        <v>390</v>
      </c>
      <c r="D14" s="453"/>
      <c r="E14" s="453"/>
      <c r="F14" s="453"/>
    </row>
    <row r="15">
      <c r="A15" s="453"/>
      <c r="B15" s="457">
        <v>14.0</v>
      </c>
      <c r="C15" s="460" t="s">
        <v>391</v>
      </c>
      <c r="D15" s="453"/>
      <c r="E15" s="453"/>
      <c r="F15" s="453"/>
    </row>
    <row r="16">
      <c r="A16" s="453"/>
      <c r="B16" s="455">
        <v>15.0</v>
      </c>
      <c r="C16" s="456" t="s">
        <v>392</v>
      </c>
      <c r="D16" s="453"/>
      <c r="E16" s="453"/>
      <c r="F16" s="453"/>
    </row>
    <row r="17">
      <c r="A17" s="453"/>
      <c r="B17" s="457">
        <v>16.0</v>
      </c>
      <c r="C17" s="458" t="s">
        <v>393</v>
      </c>
      <c r="D17" s="453"/>
      <c r="E17" s="453"/>
      <c r="F17" s="453"/>
    </row>
    <row r="18">
      <c r="A18" s="453"/>
      <c r="B18" s="455">
        <v>15.0</v>
      </c>
      <c r="C18" s="459" t="s">
        <v>394</v>
      </c>
      <c r="D18" s="453"/>
      <c r="E18" s="453"/>
      <c r="F18" s="453"/>
    </row>
    <row r="19">
      <c r="A19" s="453"/>
      <c r="B19" s="457">
        <v>16.0</v>
      </c>
      <c r="C19" s="458" t="s">
        <v>393</v>
      </c>
      <c r="D19" s="453"/>
      <c r="E19" s="453"/>
      <c r="F19" s="453"/>
    </row>
    <row r="20">
      <c r="A20" s="453"/>
      <c r="B20" s="455">
        <v>17.0</v>
      </c>
      <c r="C20" s="456" t="s">
        <v>395</v>
      </c>
      <c r="D20" s="453"/>
      <c r="E20" s="453"/>
      <c r="F20" s="453"/>
    </row>
    <row r="21">
      <c r="A21" s="453"/>
      <c r="B21" s="457">
        <v>18.0</v>
      </c>
      <c r="C21" s="458" t="s">
        <v>396</v>
      </c>
      <c r="D21" s="453"/>
      <c r="E21" s="453"/>
      <c r="F21" s="453"/>
    </row>
    <row r="22">
      <c r="A22" s="453"/>
      <c r="B22" s="455">
        <v>19.0</v>
      </c>
      <c r="C22" s="456" t="s">
        <v>397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398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399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400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401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402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403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404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9"/>
      <c r="F1" s="19"/>
    </row>
    <row r="2">
      <c r="A2" s="462">
        <v>2702.0</v>
      </c>
      <c r="B2" s="463" t="s">
        <v>60</v>
      </c>
      <c r="C2" s="463" t="s">
        <v>63</v>
      </c>
      <c r="D2" s="463" t="s">
        <v>262</v>
      </c>
      <c r="E2" s="45"/>
      <c r="F2" s="45"/>
    </row>
    <row r="3">
      <c r="A3" s="462">
        <v>2703.0</v>
      </c>
      <c r="B3" s="463" t="s">
        <v>60</v>
      </c>
      <c r="C3" s="463" t="s">
        <v>74</v>
      </c>
      <c r="D3" s="463" t="s">
        <v>260</v>
      </c>
      <c r="E3" s="45"/>
      <c r="F3" s="45"/>
    </row>
    <row r="4">
      <c r="A4" s="462">
        <v>2704.0</v>
      </c>
      <c r="B4" s="463">
        <v>3044000.0</v>
      </c>
      <c r="C4" s="463" t="s">
        <v>87</v>
      </c>
      <c r="D4" s="463" t="s">
        <v>85</v>
      </c>
      <c r="E4" s="45"/>
      <c r="F4" s="45"/>
    </row>
    <row r="5">
      <c r="A5" s="462">
        <v>2708.0</v>
      </c>
      <c r="B5" s="463">
        <v>3044000.0</v>
      </c>
      <c r="C5" s="463" t="s">
        <v>65</v>
      </c>
      <c r="D5" s="463" t="s">
        <v>109</v>
      </c>
      <c r="E5" s="45"/>
      <c r="F5" s="45"/>
    </row>
    <row r="6">
      <c r="A6" s="462">
        <v>2709.0</v>
      </c>
      <c r="B6" s="463">
        <v>3044000.0</v>
      </c>
      <c r="C6" s="463" t="s">
        <v>124</v>
      </c>
      <c r="D6" s="463" t="s">
        <v>123</v>
      </c>
      <c r="E6" s="45"/>
      <c r="F6" s="45"/>
    </row>
    <row r="7">
      <c r="A7" s="462">
        <v>2719.0</v>
      </c>
      <c r="B7" s="463">
        <v>3044000.0</v>
      </c>
      <c r="C7" s="463" t="s">
        <v>81</v>
      </c>
      <c r="D7" s="463" t="s">
        <v>117</v>
      </c>
      <c r="E7" s="45"/>
      <c r="F7" s="45"/>
    </row>
    <row r="8">
      <c r="A8" s="462">
        <v>2720.0</v>
      </c>
      <c r="B8" s="463">
        <v>3044000.0</v>
      </c>
      <c r="C8" s="463" t="s">
        <v>126</v>
      </c>
      <c r="D8" s="463" t="s">
        <v>123</v>
      </c>
      <c r="E8" s="45"/>
      <c r="F8" s="45"/>
    </row>
    <row r="9">
      <c r="A9" s="462">
        <v>2721.0</v>
      </c>
      <c r="B9" s="463">
        <v>3044000.0</v>
      </c>
      <c r="C9" s="463" t="s">
        <v>133</v>
      </c>
      <c r="D9" s="463" t="s">
        <v>109</v>
      </c>
      <c r="E9" s="45"/>
      <c r="F9" s="45"/>
    </row>
    <row r="10">
      <c r="A10" s="462">
        <v>2722.0</v>
      </c>
      <c r="B10" s="463">
        <v>3044000.0</v>
      </c>
      <c r="C10" s="463" t="s">
        <v>120</v>
      </c>
      <c r="D10" s="463" t="s">
        <v>117</v>
      </c>
      <c r="E10" s="45"/>
      <c r="F10" s="45"/>
    </row>
    <row r="11">
      <c r="A11" s="462">
        <v>2723.0</v>
      </c>
      <c r="B11" s="463">
        <v>3044000.0</v>
      </c>
      <c r="C11" s="463" t="s">
        <v>73</v>
      </c>
      <c r="D11" s="463" t="s">
        <v>70</v>
      </c>
      <c r="E11" s="45"/>
      <c r="F11" s="45"/>
    </row>
    <row r="12">
      <c r="A12" s="462">
        <v>2728.0</v>
      </c>
      <c r="B12" s="463">
        <v>3044000.0</v>
      </c>
      <c r="C12" s="463" t="s">
        <v>125</v>
      </c>
      <c r="D12" s="463" t="s">
        <v>109</v>
      </c>
      <c r="E12" s="45"/>
      <c r="F12" s="45"/>
    </row>
    <row r="13">
      <c r="A13" s="462">
        <v>2729.0</v>
      </c>
      <c r="B13" s="463">
        <v>3044000.0</v>
      </c>
      <c r="C13" s="463" t="s">
        <v>163</v>
      </c>
      <c r="D13" s="463" t="s">
        <v>109</v>
      </c>
      <c r="E13" s="45"/>
      <c r="F13" s="45"/>
    </row>
    <row r="14">
      <c r="A14" s="462">
        <v>2731.0</v>
      </c>
      <c r="B14" s="463">
        <v>3044000.0</v>
      </c>
      <c r="C14" s="463" t="s">
        <v>90</v>
      </c>
      <c r="D14" s="463" t="s">
        <v>89</v>
      </c>
      <c r="E14" s="45"/>
      <c r="F14" s="45"/>
      <c r="G14" s="399"/>
      <c r="H14" s="399"/>
      <c r="I14" s="399"/>
      <c r="J14" s="399"/>
      <c r="K14" s="399"/>
      <c r="L14" s="399"/>
      <c r="M14" s="399"/>
      <c r="N14" s="399"/>
    </row>
    <row r="15">
      <c r="A15" s="462">
        <v>2733.0</v>
      </c>
      <c r="B15" s="463">
        <v>3044000.0</v>
      </c>
      <c r="C15" s="463" t="s">
        <v>95</v>
      </c>
      <c r="D15" s="463" t="s">
        <v>89</v>
      </c>
      <c r="E15" s="45"/>
      <c r="F15" s="45"/>
      <c r="G15" s="399"/>
      <c r="H15" s="399"/>
      <c r="I15" s="399"/>
      <c r="J15" s="399"/>
      <c r="K15" s="399"/>
      <c r="L15" s="399"/>
      <c r="M15" s="399"/>
      <c r="N15" s="399"/>
    </row>
    <row r="16">
      <c r="A16" s="462">
        <v>2736.0</v>
      </c>
      <c r="B16" s="463">
        <v>3044000.0</v>
      </c>
      <c r="C16" s="463" t="s">
        <v>129</v>
      </c>
      <c r="D16" s="463" t="s">
        <v>14</v>
      </c>
      <c r="E16" s="45"/>
      <c r="F16" s="45"/>
      <c r="G16" s="137"/>
      <c r="H16" s="137"/>
      <c r="I16" s="137"/>
      <c r="J16" s="137"/>
      <c r="K16" s="399"/>
      <c r="L16" s="399"/>
      <c r="M16" s="399"/>
      <c r="N16" s="399"/>
    </row>
    <row r="17">
      <c r="A17" s="462">
        <v>2737.0</v>
      </c>
      <c r="B17" s="463">
        <v>3044000.0</v>
      </c>
      <c r="C17" s="463" t="s">
        <v>18</v>
      </c>
      <c r="D17" s="463" t="s">
        <v>14</v>
      </c>
      <c r="E17" s="45"/>
      <c r="F17" s="45"/>
      <c r="G17" s="399"/>
      <c r="H17" s="399"/>
      <c r="I17" s="399"/>
      <c r="J17" s="399"/>
      <c r="K17" s="399"/>
      <c r="L17" s="399"/>
      <c r="M17" s="399"/>
      <c r="N17" s="399"/>
    </row>
    <row r="18">
      <c r="A18" s="462">
        <v>2738.0</v>
      </c>
      <c r="B18" s="463">
        <v>3044000.0</v>
      </c>
      <c r="C18" s="463" t="s">
        <v>72</v>
      </c>
      <c r="D18" s="463" t="s">
        <v>14</v>
      </c>
      <c r="E18" s="45"/>
      <c r="F18" s="45"/>
      <c r="G18" s="399"/>
      <c r="H18" s="399"/>
      <c r="I18" s="399"/>
      <c r="J18" s="399"/>
      <c r="K18" s="399"/>
      <c r="L18" s="399"/>
      <c r="M18" s="399"/>
      <c r="N18" s="399"/>
    </row>
    <row r="19">
      <c r="A19" s="462">
        <v>2739.0</v>
      </c>
      <c r="B19" s="463">
        <v>3044000.0</v>
      </c>
      <c r="C19" s="463" t="s">
        <v>100</v>
      </c>
      <c r="D19" s="463" t="s">
        <v>89</v>
      </c>
      <c r="E19" s="45"/>
      <c r="F19" s="45"/>
      <c r="G19" s="399"/>
      <c r="H19" s="399"/>
      <c r="I19" s="399"/>
      <c r="J19" s="399"/>
      <c r="K19" s="399"/>
      <c r="L19" s="399"/>
      <c r="M19" s="399"/>
      <c r="N19" s="399"/>
    </row>
    <row r="20">
      <c r="A20" s="462">
        <v>2740.0</v>
      </c>
      <c r="B20" s="463">
        <v>3044000.0</v>
      </c>
      <c r="C20" s="463" t="s">
        <v>98</v>
      </c>
      <c r="D20" s="463" t="s">
        <v>14</v>
      </c>
      <c r="E20" s="45"/>
      <c r="F20" s="45"/>
      <c r="G20" s="399"/>
      <c r="H20" s="399"/>
      <c r="I20" s="399"/>
      <c r="J20" s="399"/>
      <c r="K20" s="399"/>
      <c r="L20" s="399"/>
      <c r="M20" s="399"/>
      <c r="N20" s="399"/>
    </row>
    <row r="21">
      <c r="A21" s="462">
        <v>2742.0</v>
      </c>
      <c r="B21" s="463">
        <v>3044000.0</v>
      </c>
      <c r="C21" s="463" t="s">
        <v>82</v>
      </c>
      <c r="D21" s="463" t="s">
        <v>154</v>
      </c>
      <c r="E21" s="45"/>
      <c r="F21" s="45"/>
    </row>
    <row r="22">
      <c r="A22" s="462">
        <v>2743.0</v>
      </c>
      <c r="B22" s="463">
        <v>3044000.0</v>
      </c>
      <c r="C22" s="463" t="s">
        <v>122</v>
      </c>
      <c r="D22" s="463" t="s">
        <v>121</v>
      </c>
      <c r="E22" s="45"/>
      <c r="F22" s="45"/>
    </row>
    <row r="23">
      <c r="A23" s="462">
        <v>0.0</v>
      </c>
      <c r="B23" s="463">
        <v>3044000.0</v>
      </c>
      <c r="C23" s="463" t="s">
        <v>83</v>
      </c>
      <c r="D23" s="463" t="s">
        <v>405</v>
      </c>
      <c r="G23" s="131" t="s">
        <v>406</v>
      </c>
      <c r="K23" s="464"/>
    </row>
    <row r="24">
      <c r="A24" s="462">
        <v>0.0</v>
      </c>
      <c r="B24" s="463">
        <v>3044000.0</v>
      </c>
      <c r="C24" s="463" t="s">
        <v>128</v>
      </c>
      <c r="D24" s="463" t="s">
        <v>148</v>
      </c>
      <c r="G24" s="131" t="s">
        <v>407</v>
      </c>
      <c r="K24" s="464"/>
    </row>
    <row r="25">
      <c r="A25" s="462">
        <v>0.0</v>
      </c>
      <c r="B25" s="463">
        <v>3044000.0</v>
      </c>
      <c r="C25" s="463" t="s">
        <v>102</v>
      </c>
      <c r="D25" s="463" t="s">
        <v>143</v>
      </c>
      <c r="G25" s="131" t="s">
        <v>408</v>
      </c>
    </row>
    <row r="26">
      <c r="A26" s="465">
        <v>0.0</v>
      </c>
      <c r="B26" s="466">
        <v>3044000.0</v>
      </c>
      <c r="C26" s="466" t="s">
        <v>158</v>
      </c>
      <c r="D26" s="466" t="s">
        <v>148</v>
      </c>
      <c r="G26" s="131" t="s">
        <v>409</v>
      </c>
      <c r="K26" s="464"/>
    </row>
    <row r="27">
      <c r="A27" s="467"/>
      <c r="B27" s="468"/>
      <c r="C27" s="468"/>
      <c r="D27" s="469"/>
      <c r="E27" s="224" t="s">
        <v>17</v>
      </c>
      <c r="F27" s="224" t="s">
        <v>410</v>
      </c>
    </row>
    <row r="28">
      <c r="A28" s="470">
        <v>0.0</v>
      </c>
      <c r="B28" s="471">
        <v>3044000.0</v>
      </c>
      <c r="C28" s="471" t="s">
        <v>266</v>
      </c>
      <c r="D28" s="471" t="s">
        <v>58</v>
      </c>
      <c r="E28" s="472">
        <v>203.0625</v>
      </c>
      <c r="F28" s="141" t="s">
        <v>40</v>
      </c>
      <c r="G28" s="473" t="s">
        <v>411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144</v>
      </c>
      <c r="D29" s="476" t="s">
        <v>101</v>
      </c>
      <c r="E29" s="472">
        <v>216.66666666666666</v>
      </c>
      <c r="F29" s="141" t="s">
        <v>40</v>
      </c>
      <c r="G29" s="473" t="s">
        <v>412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164</v>
      </c>
      <c r="D30" s="476" t="s">
        <v>58</v>
      </c>
      <c r="E30" s="472">
        <v>222.85763888888889</v>
      </c>
      <c r="F30" s="141" t="s">
        <v>40</v>
      </c>
      <c r="G30" s="473" t="s">
        <v>413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155</v>
      </c>
      <c r="D31" s="476" t="s">
        <v>58</v>
      </c>
      <c r="E31" s="472">
        <v>212.27777777777777</v>
      </c>
      <c r="F31" s="141" t="s">
        <v>40</v>
      </c>
      <c r="G31" s="473" t="s">
        <v>414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152</v>
      </c>
      <c r="D32" s="476" t="s">
        <v>58</v>
      </c>
      <c r="E32" s="472">
        <v>192.90972222222223</v>
      </c>
      <c r="F32" s="141" t="s">
        <v>40</v>
      </c>
      <c r="G32" s="473" t="s">
        <v>415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146</v>
      </c>
      <c r="D33" s="476" t="s">
        <v>58</v>
      </c>
      <c r="E33" s="472">
        <v>201.35069444444446</v>
      </c>
      <c r="F33" s="141" t="s">
        <v>40</v>
      </c>
      <c r="G33" s="473" t="s">
        <v>416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132</v>
      </c>
      <c r="D34" s="476" t="s">
        <v>58</v>
      </c>
      <c r="E34" s="472">
        <v>186.64930555555554</v>
      </c>
      <c r="F34" s="141" t="s">
        <v>40</v>
      </c>
      <c r="G34" s="473" t="s">
        <v>417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57</v>
      </c>
      <c r="D35" s="476" t="s">
        <v>58</v>
      </c>
      <c r="E35" s="472">
        <v>184.43055555555554</v>
      </c>
      <c r="F35" s="141" t="s">
        <v>40</v>
      </c>
      <c r="G35" s="473" t="s">
        <v>418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91</v>
      </c>
      <c r="D36" s="476" t="s">
        <v>58</v>
      </c>
      <c r="E36" s="472">
        <v>208.20833333333334</v>
      </c>
      <c r="F36" s="141" t="s">
        <v>40</v>
      </c>
      <c r="G36" s="473" t="s">
        <v>422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167</v>
      </c>
      <c r="D37" s="476" t="s">
        <v>58</v>
      </c>
      <c r="E37" s="472">
        <v>139.45486111111111</v>
      </c>
      <c r="F37" s="141" t="s">
        <v>423</v>
      </c>
      <c r="G37" s="473" t="s">
        <v>424</v>
      </c>
    </row>
    <row r="38">
      <c r="A38" s="477">
        <v>0.0</v>
      </c>
      <c r="B38" s="478">
        <v>3044000.0</v>
      </c>
      <c r="C38" s="478" t="s">
        <v>77</v>
      </c>
      <c r="D38" s="478" t="s">
        <v>58</v>
      </c>
      <c r="E38" s="479">
        <v>27.072916666666668</v>
      </c>
      <c r="F38" s="480" t="s">
        <v>427</v>
      </c>
      <c r="G38" s="473" t="s">
        <v>428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103</v>
      </c>
      <c r="D39" s="478" t="s">
        <v>58</v>
      </c>
      <c r="E39" s="479">
        <v>120.39236111111111</v>
      </c>
      <c r="F39" s="480" t="s">
        <v>429</v>
      </c>
      <c r="G39" s="473" t="s">
        <v>430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179</v>
      </c>
      <c r="D40" s="478" t="s">
        <v>58</v>
      </c>
      <c r="E40" s="479">
        <v>75.78819444444444</v>
      </c>
      <c r="F40" s="480" t="s">
        <v>431</v>
      </c>
      <c r="G40" s="473" t="s">
        <v>432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174</v>
      </c>
      <c r="D41" s="478" t="s">
        <v>58</v>
      </c>
      <c r="E41" s="479">
        <v>20.086805555555557</v>
      </c>
      <c r="F41" s="480" t="s">
        <v>433</v>
      </c>
      <c r="G41" s="473" t="s">
        <v>434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45"/>
      <c r="F46" s="45"/>
    </row>
    <row r="47">
      <c r="E47" s="45"/>
      <c r="F47" s="45"/>
    </row>
    <row r="48">
      <c r="E48" s="45"/>
      <c r="F48" s="45"/>
    </row>
    <row r="49">
      <c r="E49" s="45"/>
      <c r="F49" s="45"/>
    </row>
    <row r="50">
      <c r="E50" s="45"/>
      <c r="F50" s="45"/>
    </row>
    <row r="51">
      <c r="E51" s="45"/>
      <c r="F51" s="45"/>
    </row>
    <row r="52">
      <c r="E52" s="45"/>
      <c r="F52" s="45"/>
    </row>
    <row r="53">
      <c r="E53" s="45"/>
      <c r="F53" s="45"/>
    </row>
    <row r="54">
      <c r="E54" s="45"/>
      <c r="F54" s="45"/>
    </row>
    <row r="55">
      <c r="E55" s="45"/>
      <c r="F55" s="45"/>
    </row>
    <row r="56">
      <c r="E56" s="45"/>
      <c r="F56" s="45"/>
    </row>
    <row r="57">
      <c r="E57" s="45"/>
      <c r="F57" s="45"/>
    </row>
    <row r="58">
      <c r="E58" s="45"/>
      <c r="F58" s="45"/>
    </row>
    <row r="59">
      <c r="E59" s="45"/>
      <c r="F59" s="45"/>
    </row>
    <row r="60">
      <c r="E60" s="45"/>
      <c r="F60" s="45"/>
    </row>
    <row r="61">
      <c r="E61" s="45"/>
      <c r="F61" s="45"/>
    </row>
    <row r="62">
      <c r="E62" s="45"/>
      <c r="F62" s="45"/>
    </row>
    <row r="63">
      <c r="E63" s="45"/>
      <c r="F63" s="45"/>
    </row>
    <row r="64">
      <c r="E64" s="45"/>
      <c r="F64" s="45"/>
    </row>
    <row r="65">
      <c r="E65" s="45"/>
      <c r="F65" s="45"/>
    </row>
    <row r="66">
      <c r="E66" s="45"/>
      <c r="F66" s="45"/>
    </row>
    <row r="67">
      <c r="E67" s="45"/>
      <c r="F67" s="45"/>
    </row>
    <row r="68">
      <c r="E68" s="45"/>
      <c r="F68" s="45"/>
    </row>
    <row r="69">
      <c r="E69" s="45"/>
      <c r="F69" s="45"/>
    </row>
    <row r="70">
      <c r="E70" s="45"/>
      <c r="F70" s="45"/>
    </row>
    <row r="71">
      <c r="E71" s="45"/>
      <c r="F71" s="45"/>
    </row>
    <row r="72">
      <c r="E72" s="45"/>
      <c r="F72" s="45"/>
    </row>
    <row r="73">
      <c r="E73" s="45"/>
      <c r="F73" s="45"/>
    </row>
    <row r="74">
      <c r="E74" s="45"/>
      <c r="F74" s="45"/>
    </row>
    <row r="75">
      <c r="E75" s="45"/>
      <c r="F75" s="45"/>
    </row>
    <row r="76">
      <c r="E76" s="45"/>
      <c r="F76" s="45"/>
    </row>
    <row r="77">
      <c r="E77" s="45"/>
      <c r="F77" s="45"/>
    </row>
    <row r="78">
      <c r="E78" s="45"/>
      <c r="F78" s="45"/>
    </row>
    <row r="79">
      <c r="E79" s="45"/>
      <c r="F79" s="45"/>
    </row>
    <row r="80">
      <c r="E80" s="45"/>
      <c r="F80" s="45"/>
    </row>
    <row r="81">
      <c r="E81" s="45"/>
      <c r="F81" s="45"/>
    </row>
    <row r="82">
      <c r="E82" s="45"/>
      <c r="F82" s="45"/>
    </row>
    <row r="83">
      <c r="E83" s="45"/>
      <c r="F83" s="45"/>
    </row>
    <row r="84">
      <c r="E84" s="45"/>
      <c r="F84" s="45"/>
    </row>
    <row r="85">
      <c r="E85" s="45"/>
      <c r="F85" s="45"/>
    </row>
    <row r="86">
      <c r="E86" s="45"/>
      <c r="F86" s="45"/>
    </row>
    <row r="87">
      <c r="E87" s="45"/>
      <c r="F87" s="45"/>
    </row>
    <row r="88">
      <c r="E88" s="45"/>
      <c r="F88" s="45"/>
    </row>
    <row r="89">
      <c r="E89" s="45"/>
      <c r="F89" s="45"/>
    </row>
    <row r="90">
      <c r="E90" s="45"/>
      <c r="F90" s="45"/>
    </row>
    <row r="91">
      <c r="E91" s="45"/>
      <c r="F91" s="45"/>
    </row>
    <row r="92">
      <c r="E92" s="45"/>
      <c r="F92" s="45"/>
    </row>
    <row r="93">
      <c r="E93" s="45"/>
      <c r="F93" s="45"/>
    </row>
    <row r="94">
      <c r="E94" s="45"/>
      <c r="F94" s="45"/>
    </row>
    <row r="95">
      <c r="E95" s="45"/>
      <c r="F95" s="45"/>
    </row>
    <row r="96">
      <c r="E96" s="45"/>
      <c r="F96" s="45"/>
    </row>
    <row r="97">
      <c r="E97" s="45"/>
      <c r="F97" s="45"/>
    </row>
    <row r="98">
      <c r="E98" s="45"/>
      <c r="F98" s="45"/>
    </row>
    <row r="99">
      <c r="E99" s="45"/>
      <c r="F99" s="45"/>
    </row>
    <row r="100">
      <c r="E100" s="45"/>
      <c r="F100" s="45"/>
    </row>
    <row r="101">
      <c r="E101" s="45"/>
      <c r="F101" s="45"/>
    </row>
    <row r="102">
      <c r="E102" s="45"/>
      <c r="F102" s="45"/>
    </row>
    <row r="103">
      <c r="E103" s="45"/>
      <c r="F103" s="45"/>
    </row>
    <row r="104">
      <c r="E104" s="45"/>
      <c r="F104" s="45"/>
    </row>
    <row r="105">
      <c r="E105" s="45"/>
      <c r="F105" s="45"/>
    </row>
    <row r="106">
      <c r="E106" s="45"/>
      <c r="F106" s="45"/>
    </row>
    <row r="107">
      <c r="E107" s="45"/>
      <c r="F107" s="45"/>
    </row>
    <row r="108">
      <c r="E108" s="45"/>
      <c r="F108" s="45"/>
    </row>
    <row r="109">
      <c r="E109" s="45"/>
      <c r="F109" s="45"/>
    </row>
    <row r="110">
      <c r="E110" s="45"/>
      <c r="F110" s="45"/>
    </row>
    <row r="111">
      <c r="E111" s="45"/>
      <c r="F111" s="45"/>
    </row>
    <row r="112">
      <c r="E112" s="45"/>
      <c r="F112" s="45"/>
    </row>
    <row r="113">
      <c r="E113" s="45"/>
      <c r="F113" s="45"/>
    </row>
    <row r="114">
      <c r="E114" s="45"/>
      <c r="F114" s="45"/>
    </row>
    <row r="115">
      <c r="E115" s="45"/>
      <c r="F115" s="45"/>
    </row>
    <row r="116">
      <c r="E116" s="45"/>
      <c r="F116" s="45"/>
    </row>
    <row r="117">
      <c r="E117" s="45"/>
      <c r="F117" s="45"/>
    </row>
    <row r="118">
      <c r="E118" s="45"/>
      <c r="F118" s="45"/>
    </row>
    <row r="119">
      <c r="E119" s="45"/>
      <c r="F119" s="45"/>
    </row>
    <row r="120">
      <c r="E120" s="45"/>
      <c r="F120" s="45"/>
    </row>
    <row r="121">
      <c r="E121" s="45"/>
      <c r="F121" s="45"/>
    </row>
    <row r="122">
      <c r="E122" s="45"/>
      <c r="F122" s="45"/>
    </row>
    <row r="123">
      <c r="E123" s="45"/>
      <c r="F123" s="45"/>
    </row>
    <row r="124">
      <c r="E124" s="45"/>
      <c r="F124" s="45"/>
    </row>
    <row r="125">
      <c r="E125" s="45"/>
      <c r="F125" s="45"/>
    </row>
    <row r="126">
      <c r="E126" s="45"/>
      <c r="F126" s="45"/>
    </row>
    <row r="127">
      <c r="E127" s="45"/>
      <c r="F127" s="45"/>
    </row>
    <row r="128">
      <c r="E128" s="45"/>
      <c r="F128" s="45"/>
    </row>
    <row r="129">
      <c r="E129" s="45"/>
      <c r="F129" s="45"/>
    </row>
    <row r="130">
      <c r="E130" s="45"/>
      <c r="F130" s="45"/>
    </row>
    <row r="131">
      <c r="E131" s="45"/>
      <c r="F131" s="45"/>
    </row>
    <row r="132">
      <c r="E132" s="45"/>
      <c r="F132" s="45"/>
    </row>
    <row r="133">
      <c r="E133" s="45"/>
      <c r="F133" s="45"/>
    </row>
    <row r="134">
      <c r="E134" s="45"/>
      <c r="F134" s="45"/>
    </row>
    <row r="135">
      <c r="E135" s="45"/>
      <c r="F135" s="45"/>
    </row>
    <row r="136">
      <c r="E136" s="45"/>
      <c r="F136" s="45"/>
    </row>
    <row r="137">
      <c r="E137" s="45"/>
      <c r="F137" s="45"/>
    </row>
    <row r="138">
      <c r="E138" s="45"/>
      <c r="F138" s="45"/>
    </row>
    <row r="139">
      <c r="E139" s="45"/>
      <c r="F139" s="45"/>
    </row>
    <row r="140">
      <c r="E140" s="45"/>
      <c r="F140" s="45"/>
    </row>
    <row r="141">
      <c r="E141" s="45"/>
      <c r="F141" s="45"/>
    </row>
    <row r="142">
      <c r="E142" s="45"/>
      <c r="F142" s="45"/>
    </row>
    <row r="143">
      <c r="E143" s="45"/>
      <c r="F143" s="45"/>
    </row>
    <row r="144">
      <c r="E144" s="45"/>
      <c r="F144" s="45"/>
    </row>
    <row r="145">
      <c r="E145" s="45"/>
      <c r="F145" s="45"/>
    </row>
    <row r="146">
      <c r="E146" s="45"/>
      <c r="F146" s="45"/>
    </row>
    <row r="147">
      <c r="E147" s="45"/>
      <c r="F147" s="45"/>
    </row>
    <row r="148">
      <c r="E148" s="45"/>
      <c r="F148" s="45"/>
    </row>
    <row r="149">
      <c r="E149" s="45"/>
      <c r="F149" s="45"/>
    </row>
    <row r="150">
      <c r="E150" s="45"/>
      <c r="F150" s="45"/>
    </row>
    <row r="151">
      <c r="E151" s="45"/>
      <c r="F151" s="45"/>
    </row>
    <row r="152">
      <c r="E152" s="45"/>
      <c r="F152" s="45"/>
    </row>
    <row r="153">
      <c r="E153" s="45"/>
      <c r="F153" s="45"/>
    </row>
    <row r="154">
      <c r="E154" s="45"/>
      <c r="F154" s="45"/>
    </row>
    <row r="155">
      <c r="E155" s="45"/>
      <c r="F155" s="45"/>
    </row>
    <row r="156">
      <c r="E156" s="45"/>
      <c r="F156" s="45"/>
    </row>
    <row r="157">
      <c r="E157" s="45"/>
      <c r="F157" s="45"/>
    </row>
    <row r="158">
      <c r="E158" s="45"/>
      <c r="F158" s="45"/>
    </row>
    <row r="159">
      <c r="E159" s="45"/>
      <c r="F159" s="45"/>
    </row>
    <row r="160">
      <c r="E160" s="45"/>
      <c r="F160" s="45"/>
    </row>
    <row r="161">
      <c r="E161" s="45"/>
      <c r="F161" s="45"/>
    </row>
    <row r="162">
      <c r="E162" s="45"/>
      <c r="F162" s="45"/>
    </row>
    <row r="163">
      <c r="E163" s="45"/>
      <c r="F163" s="45"/>
    </row>
    <row r="164">
      <c r="E164" s="45"/>
      <c r="F164" s="45"/>
    </row>
    <row r="165">
      <c r="E165" s="45"/>
      <c r="F165" s="45"/>
    </row>
    <row r="166">
      <c r="E166" s="45"/>
      <c r="F166" s="45"/>
    </row>
    <row r="167">
      <c r="E167" s="45"/>
      <c r="F167" s="45"/>
    </row>
    <row r="168">
      <c r="E168" s="45"/>
      <c r="F168" s="45"/>
    </row>
    <row r="169">
      <c r="E169" s="45"/>
      <c r="F169" s="45"/>
    </row>
    <row r="170">
      <c r="E170" s="45"/>
      <c r="F170" s="45"/>
    </row>
    <row r="171">
      <c r="E171" s="45"/>
      <c r="F171" s="45"/>
    </row>
    <row r="172">
      <c r="E172" s="45"/>
      <c r="F172" s="45"/>
    </row>
    <row r="173">
      <c r="E173" s="45"/>
      <c r="F173" s="45"/>
    </row>
    <row r="174">
      <c r="E174" s="45"/>
      <c r="F174" s="45"/>
    </row>
    <row r="175">
      <c r="E175" s="45"/>
      <c r="F175" s="45"/>
    </row>
    <row r="176">
      <c r="E176" s="45"/>
      <c r="F176" s="45"/>
    </row>
    <row r="177">
      <c r="E177" s="45"/>
      <c r="F177" s="45"/>
    </row>
    <row r="178">
      <c r="E178" s="45"/>
      <c r="F178" s="45"/>
    </row>
    <row r="179">
      <c r="E179" s="45"/>
      <c r="F179" s="45"/>
    </row>
    <row r="180">
      <c r="E180" s="45"/>
      <c r="F180" s="45"/>
    </row>
    <row r="181">
      <c r="E181" s="45"/>
      <c r="F181" s="45"/>
    </row>
    <row r="182">
      <c r="E182" s="45"/>
      <c r="F182" s="45"/>
    </row>
    <row r="183">
      <c r="E183" s="45"/>
      <c r="F183" s="45"/>
    </row>
    <row r="184">
      <c r="E184" s="45"/>
      <c r="F184" s="45"/>
    </row>
    <row r="185">
      <c r="E185" s="45"/>
      <c r="F185" s="45"/>
    </row>
    <row r="186">
      <c r="E186" s="45"/>
      <c r="F186" s="45"/>
    </row>
    <row r="187">
      <c r="E187" s="45"/>
      <c r="F187" s="45"/>
    </row>
    <row r="188">
      <c r="E188" s="45"/>
      <c r="F188" s="45"/>
    </row>
    <row r="189">
      <c r="E189" s="45"/>
      <c r="F189" s="45"/>
    </row>
    <row r="190">
      <c r="E190" s="45"/>
      <c r="F190" s="45"/>
    </row>
    <row r="191">
      <c r="E191" s="45"/>
      <c r="F191" s="45"/>
    </row>
    <row r="192">
      <c r="E192" s="45"/>
      <c r="F192" s="45"/>
    </row>
    <row r="193">
      <c r="E193" s="45"/>
      <c r="F193" s="45"/>
    </row>
    <row r="194">
      <c r="E194" s="45"/>
      <c r="F194" s="45"/>
    </row>
    <row r="195">
      <c r="E195" s="45"/>
      <c r="F195" s="45"/>
    </row>
    <row r="196">
      <c r="E196" s="45"/>
      <c r="F196" s="45"/>
    </row>
    <row r="197">
      <c r="E197" s="45"/>
      <c r="F197" s="45"/>
    </row>
    <row r="198">
      <c r="E198" s="45"/>
      <c r="F198" s="45"/>
    </row>
    <row r="199">
      <c r="E199" s="45"/>
      <c r="F199" s="45"/>
    </row>
    <row r="200">
      <c r="E200" s="45"/>
      <c r="F200" s="45"/>
    </row>
    <row r="201">
      <c r="E201" s="45"/>
      <c r="F201" s="45"/>
    </row>
    <row r="202">
      <c r="E202" s="45"/>
      <c r="F202" s="45"/>
    </row>
    <row r="203">
      <c r="E203" s="45"/>
      <c r="F203" s="45"/>
    </row>
    <row r="204">
      <c r="E204" s="45"/>
      <c r="F204" s="45"/>
    </row>
    <row r="205">
      <c r="E205" s="45"/>
      <c r="F205" s="45"/>
    </row>
    <row r="206">
      <c r="E206" s="45"/>
      <c r="F206" s="45"/>
    </row>
    <row r="207">
      <c r="E207" s="45"/>
      <c r="F207" s="45"/>
    </row>
    <row r="208">
      <c r="E208" s="45"/>
      <c r="F208" s="45"/>
    </row>
    <row r="209">
      <c r="E209" s="45"/>
      <c r="F209" s="45"/>
    </row>
    <row r="210">
      <c r="E210" s="45"/>
      <c r="F210" s="45"/>
    </row>
    <row r="211">
      <c r="E211" s="45"/>
      <c r="F211" s="45"/>
    </row>
    <row r="212">
      <c r="E212" s="45"/>
      <c r="F212" s="45"/>
    </row>
    <row r="213">
      <c r="E213" s="45"/>
      <c r="F213" s="45"/>
    </row>
    <row r="214">
      <c r="E214" s="45"/>
      <c r="F214" s="45"/>
    </row>
    <row r="215">
      <c r="E215" s="45"/>
      <c r="F215" s="45"/>
    </row>
    <row r="216">
      <c r="E216" s="45"/>
      <c r="F216" s="45"/>
    </row>
    <row r="217">
      <c r="E217" s="45"/>
      <c r="F217" s="45"/>
    </row>
    <row r="218">
      <c r="E218" s="45"/>
      <c r="F218" s="45"/>
    </row>
    <row r="219">
      <c r="E219" s="45"/>
      <c r="F219" s="45"/>
    </row>
    <row r="220">
      <c r="E220" s="45"/>
      <c r="F220" s="45"/>
    </row>
    <row r="221">
      <c r="E221" s="45"/>
      <c r="F221" s="45"/>
    </row>
    <row r="222">
      <c r="E222" s="45"/>
      <c r="F222" s="45"/>
    </row>
    <row r="223">
      <c r="E223" s="45"/>
      <c r="F223" s="45"/>
    </row>
    <row r="224">
      <c r="E224" s="45"/>
      <c r="F224" s="45"/>
    </row>
    <row r="225">
      <c r="E225" s="45"/>
      <c r="F225" s="45"/>
    </row>
    <row r="226">
      <c r="E226" s="45"/>
      <c r="F226" s="45"/>
    </row>
    <row r="227">
      <c r="E227" s="45"/>
      <c r="F227" s="45"/>
    </row>
    <row r="228">
      <c r="E228" s="45"/>
      <c r="F228" s="45"/>
    </row>
    <row r="229">
      <c r="E229" s="45"/>
      <c r="F229" s="45"/>
    </row>
    <row r="230">
      <c r="E230" s="45"/>
      <c r="F230" s="45"/>
    </row>
    <row r="231">
      <c r="E231" s="45"/>
      <c r="F231" s="45"/>
    </row>
    <row r="232">
      <c r="E232" s="45"/>
      <c r="F232" s="45"/>
    </row>
    <row r="233">
      <c r="E233" s="45"/>
      <c r="F233" s="45"/>
    </row>
    <row r="234">
      <c r="E234" s="45"/>
      <c r="F234" s="45"/>
    </row>
    <row r="235">
      <c r="E235" s="45"/>
      <c r="F235" s="45"/>
    </row>
    <row r="236">
      <c r="E236" s="45"/>
      <c r="F236" s="45"/>
    </row>
    <row r="237">
      <c r="E237" s="45"/>
      <c r="F237" s="45"/>
    </row>
    <row r="238">
      <c r="E238" s="45"/>
      <c r="F238" s="45"/>
    </row>
    <row r="239">
      <c r="E239" s="45"/>
      <c r="F239" s="45"/>
    </row>
    <row r="240">
      <c r="E240" s="45"/>
      <c r="F240" s="45"/>
    </row>
    <row r="241">
      <c r="E241" s="45"/>
      <c r="F241" s="45"/>
    </row>
    <row r="242">
      <c r="E242" s="45"/>
      <c r="F242" s="45"/>
    </row>
    <row r="243">
      <c r="E243" s="45"/>
      <c r="F243" s="45"/>
    </row>
    <row r="244">
      <c r="E244" s="45"/>
      <c r="F244" s="45"/>
    </row>
    <row r="245">
      <c r="E245" s="45"/>
      <c r="F245" s="45"/>
    </row>
    <row r="246">
      <c r="E246" s="45"/>
      <c r="F246" s="45"/>
    </row>
    <row r="247">
      <c r="E247" s="45"/>
      <c r="F247" s="45"/>
    </row>
    <row r="248">
      <c r="E248" s="45"/>
      <c r="F248" s="45"/>
    </row>
    <row r="249">
      <c r="E249" s="45"/>
      <c r="F249" s="45"/>
    </row>
    <row r="250">
      <c r="E250" s="45"/>
      <c r="F250" s="45"/>
    </row>
    <row r="251">
      <c r="E251" s="45"/>
      <c r="F251" s="45"/>
    </row>
    <row r="252">
      <c r="E252" s="45"/>
      <c r="F252" s="45"/>
    </row>
    <row r="253">
      <c r="E253" s="45"/>
      <c r="F253" s="45"/>
    </row>
    <row r="254">
      <c r="E254" s="45"/>
      <c r="F254" s="45"/>
    </row>
    <row r="255">
      <c r="E255" s="45"/>
      <c r="F255" s="45"/>
    </row>
    <row r="256">
      <c r="E256" s="45"/>
      <c r="F256" s="45"/>
    </row>
    <row r="257">
      <c r="E257" s="45"/>
      <c r="F257" s="45"/>
    </row>
    <row r="258">
      <c r="E258" s="45"/>
      <c r="F258" s="45"/>
    </row>
    <row r="259">
      <c r="E259" s="45"/>
      <c r="F259" s="45"/>
    </row>
    <row r="260">
      <c r="E260" s="45"/>
      <c r="F260" s="45"/>
    </row>
    <row r="261">
      <c r="E261" s="45"/>
      <c r="F261" s="45"/>
    </row>
    <row r="262">
      <c r="E262" s="45"/>
      <c r="F262" s="45"/>
    </row>
    <row r="263">
      <c r="E263" s="45"/>
      <c r="F263" s="45"/>
    </row>
    <row r="264">
      <c r="E264" s="45"/>
      <c r="F264" s="45"/>
    </row>
    <row r="265">
      <c r="E265" s="45"/>
      <c r="F265" s="45"/>
    </row>
    <row r="266">
      <c r="E266" s="45"/>
      <c r="F266" s="45"/>
    </row>
    <row r="267">
      <c r="E267" s="45"/>
      <c r="F267" s="45"/>
    </row>
    <row r="268">
      <c r="E268" s="45"/>
      <c r="F268" s="45"/>
    </row>
    <row r="269">
      <c r="E269" s="45"/>
      <c r="F269" s="45"/>
    </row>
    <row r="270">
      <c r="E270" s="45"/>
      <c r="F270" s="45"/>
    </row>
    <row r="271">
      <c r="E271" s="45"/>
      <c r="F271" s="45"/>
    </row>
    <row r="272">
      <c r="E272" s="45"/>
      <c r="F272" s="45"/>
    </row>
    <row r="273">
      <c r="E273" s="45"/>
      <c r="F273" s="45"/>
    </row>
    <row r="274">
      <c r="E274" s="45"/>
      <c r="F274" s="45"/>
    </row>
    <row r="275">
      <c r="E275" s="45"/>
      <c r="F275" s="45"/>
    </row>
    <row r="276">
      <c r="E276" s="45"/>
      <c r="F276" s="45"/>
    </row>
    <row r="277">
      <c r="E277" s="45"/>
      <c r="F277" s="45"/>
    </row>
    <row r="278">
      <c r="E278" s="45"/>
      <c r="F278" s="45"/>
    </row>
    <row r="279">
      <c r="E279" s="45"/>
      <c r="F279" s="45"/>
    </row>
    <row r="280">
      <c r="E280" s="45"/>
      <c r="F280" s="45"/>
    </row>
    <row r="281">
      <c r="E281" s="45"/>
      <c r="F281" s="45"/>
    </row>
    <row r="282">
      <c r="E282" s="45"/>
      <c r="F282" s="45"/>
    </row>
    <row r="283">
      <c r="E283" s="45"/>
      <c r="F283" s="45"/>
    </row>
    <row r="284">
      <c r="E284" s="45"/>
      <c r="F284" s="45"/>
    </row>
    <row r="285">
      <c r="E285" s="45"/>
      <c r="F285" s="45"/>
    </row>
    <row r="286">
      <c r="E286" s="45"/>
      <c r="F286" s="45"/>
    </row>
    <row r="287">
      <c r="E287" s="45"/>
      <c r="F287" s="45"/>
    </row>
    <row r="288">
      <c r="E288" s="45"/>
      <c r="F288" s="45"/>
    </row>
    <row r="289">
      <c r="E289" s="45"/>
      <c r="F289" s="45"/>
    </row>
    <row r="290">
      <c r="E290" s="45"/>
      <c r="F290" s="45"/>
    </row>
    <row r="291">
      <c r="E291" s="45"/>
      <c r="F291" s="45"/>
    </row>
    <row r="292">
      <c r="E292" s="45"/>
      <c r="F292" s="45"/>
    </row>
    <row r="293">
      <c r="E293" s="45"/>
      <c r="F293" s="45"/>
    </row>
    <row r="294">
      <c r="E294" s="45"/>
      <c r="F294" s="45"/>
    </row>
    <row r="295">
      <c r="E295" s="45"/>
      <c r="F295" s="45"/>
    </row>
    <row r="296">
      <c r="E296" s="45"/>
      <c r="F296" s="45"/>
    </row>
    <row r="297">
      <c r="E297" s="45"/>
      <c r="F297" s="45"/>
    </row>
    <row r="298">
      <c r="E298" s="45"/>
      <c r="F298" s="45"/>
    </row>
    <row r="299">
      <c r="E299" s="45"/>
      <c r="F299" s="45"/>
    </row>
    <row r="300">
      <c r="E300" s="45"/>
      <c r="F300" s="45"/>
    </row>
    <row r="301">
      <c r="E301" s="45"/>
      <c r="F301" s="45"/>
    </row>
    <row r="302">
      <c r="E302" s="45"/>
      <c r="F302" s="45"/>
    </row>
    <row r="303">
      <c r="E303" s="45"/>
      <c r="F303" s="45"/>
    </row>
    <row r="304">
      <c r="E304" s="45"/>
      <c r="F304" s="45"/>
    </row>
    <row r="305">
      <c r="E305" s="45"/>
      <c r="F305" s="45"/>
    </row>
    <row r="306">
      <c r="E306" s="45"/>
      <c r="F306" s="45"/>
    </row>
    <row r="307">
      <c r="E307" s="45"/>
      <c r="F307" s="45"/>
    </row>
    <row r="308">
      <c r="E308" s="45"/>
      <c r="F308" s="45"/>
    </row>
    <row r="309">
      <c r="E309" s="45"/>
      <c r="F309" s="45"/>
    </row>
    <row r="310">
      <c r="E310" s="45"/>
      <c r="F310" s="45"/>
    </row>
    <row r="311">
      <c r="E311" s="45"/>
      <c r="F311" s="45"/>
    </row>
    <row r="312">
      <c r="E312" s="45"/>
      <c r="F312" s="45"/>
    </row>
    <row r="313">
      <c r="E313" s="45"/>
      <c r="F313" s="45"/>
    </row>
    <row r="314">
      <c r="E314" s="45"/>
      <c r="F314" s="45"/>
    </row>
    <row r="315">
      <c r="E315" s="45"/>
      <c r="F315" s="45"/>
    </row>
    <row r="316">
      <c r="E316" s="45"/>
      <c r="F316" s="45"/>
    </row>
    <row r="317">
      <c r="E317" s="45"/>
      <c r="F317" s="45"/>
    </row>
    <row r="318">
      <c r="E318" s="45"/>
      <c r="F318" s="45"/>
    </row>
    <row r="319">
      <c r="E319" s="45"/>
      <c r="F319" s="45"/>
    </row>
    <row r="320">
      <c r="E320" s="45"/>
      <c r="F320" s="45"/>
    </row>
    <row r="321">
      <c r="E321" s="45"/>
      <c r="F321" s="45"/>
    </row>
    <row r="322">
      <c r="E322" s="45"/>
      <c r="F322" s="45"/>
    </row>
    <row r="323">
      <c r="E323" s="45"/>
      <c r="F323" s="45"/>
    </row>
    <row r="324">
      <c r="E324" s="45"/>
      <c r="F324" s="45"/>
    </row>
    <row r="325">
      <c r="E325" s="45"/>
      <c r="F325" s="45"/>
    </row>
    <row r="326">
      <c r="E326" s="45"/>
      <c r="F326" s="45"/>
    </row>
    <row r="327">
      <c r="E327" s="45"/>
      <c r="F327" s="45"/>
    </row>
    <row r="328">
      <c r="E328" s="45"/>
      <c r="F328" s="45"/>
    </row>
    <row r="329">
      <c r="E329" s="45"/>
      <c r="F329" s="45"/>
    </row>
    <row r="330">
      <c r="E330" s="45"/>
      <c r="F330" s="45"/>
    </row>
    <row r="331">
      <c r="E331" s="45"/>
      <c r="F331" s="45"/>
    </row>
    <row r="332">
      <c r="E332" s="45"/>
      <c r="F332" s="45"/>
    </row>
    <row r="333">
      <c r="E333" s="45"/>
      <c r="F333" s="45"/>
    </row>
    <row r="334">
      <c r="E334" s="45"/>
      <c r="F334" s="45"/>
    </row>
    <row r="335">
      <c r="E335" s="45"/>
      <c r="F335" s="45"/>
    </row>
    <row r="336">
      <c r="E336" s="45"/>
      <c r="F336" s="45"/>
    </row>
    <row r="337">
      <c r="E337" s="45"/>
      <c r="F337" s="45"/>
    </row>
    <row r="338">
      <c r="E338" s="45"/>
      <c r="F338" s="45"/>
    </row>
    <row r="339">
      <c r="E339" s="45"/>
      <c r="F339" s="45"/>
    </row>
    <row r="340">
      <c r="E340" s="45"/>
      <c r="F340" s="45"/>
    </row>
    <row r="341">
      <c r="E341" s="45"/>
      <c r="F341" s="45"/>
    </row>
    <row r="342">
      <c r="E342" s="45"/>
      <c r="F342" s="45"/>
    </row>
    <row r="343">
      <c r="E343" s="45"/>
      <c r="F343" s="45"/>
    </row>
    <row r="344">
      <c r="E344" s="45"/>
      <c r="F344" s="45"/>
    </row>
    <row r="345">
      <c r="E345" s="45"/>
      <c r="F345" s="45"/>
    </row>
    <row r="346">
      <c r="E346" s="45"/>
      <c r="F346" s="45"/>
    </row>
    <row r="347">
      <c r="E347" s="45"/>
      <c r="F347" s="45"/>
    </row>
    <row r="348">
      <c r="E348" s="45"/>
      <c r="F348" s="45"/>
    </row>
    <row r="349">
      <c r="E349" s="45"/>
      <c r="F349" s="45"/>
    </row>
    <row r="350">
      <c r="E350" s="45"/>
      <c r="F350" s="45"/>
    </row>
    <row r="351">
      <c r="E351" s="45"/>
      <c r="F351" s="45"/>
    </row>
    <row r="352">
      <c r="E352" s="45"/>
      <c r="F352" s="45"/>
    </row>
    <row r="353">
      <c r="E353" s="45"/>
      <c r="F353" s="45"/>
    </row>
    <row r="354">
      <c r="E354" s="45"/>
      <c r="F354" s="45"/>
    </row>
    <row r="355">
      <c r="E355" s="45"/>
      <c r="F355" s="45"/>
    </row>
    <row r="356">
      <c r="E356" s="45"/>
      <c r="F356" s="45"/>
    </row>
    <row r="357">
      <c r="E357" s="45"/>
      <c r="F357" s="45"/>
    </row>
    <row r="358">
      <c r="E358" s="45"/>
      <c r="F358" s="45"/>
    </row>
    <row r="359">
      <c r="E359" s="45"/>
      <c r="F359" s="45"/>
    </row>
    <row r="360">
      <c r="E360" s="45"/>
      <c r="F360" s="45"/>
    </row>
    <row r="361">
      <c r="E361" s="45"/>
      <c r="F361" s="45"/>
    </row>
    <row r="362">
      <c r="E362" s="45"/>
      <c r="F362" s="45"/>
    </row>
    <row r="363">
      <c r="E363" s="45"/>
      <c r="F363" s="45"/>
    </row>
    <row r="364">
      <c r="E364" s="45"/>
      <c r="F364" s="45"/>
    </row>
    <row r="365">
      <c r="E365" s="45"/>
      <c r="F365" s="45"/>
    </row>
    <row r="366">
      <c r="E366" s="45"/>
      <c r="F366" s="45"/>
    </row>
    <row r="367">
      <c r="E367" s="45"/>
      <c r="F367" s="45"/>
    </row>
    <row r="368">
      <c r="E368" s="45"/>
      <c r="F368" s="45"/>
    </row>
    <row r="369">
      <c r="E369" s="45"/>
      <c r="F369" s="45"/>
    </row>
    <row r="370">
      <c r="E370" s="45"/>
      <c r="F370" s="45"/>
    </row>
    <row r="371">
      <c r="E371" s="45"/>
      <c r="F371" s="45"/>
    </row>
    <row r="372">
      <c r="E372" s="45"/>
      <c r="F372" s="45"/>
    </row>
    <row r="373">
      <c r="E373" s="45"/>
      <c r="F373" s="45"/>
    </row>
    <row r="374">
      <c r="E374" s="45"/>
      <c r="F374" s="45"/>
    </row>
    <row r="375">
      <c r="E375" s="45"/>
      <c r="F375" s="45"/>
    </row>
    <row r="376">
      <c r="E376" s="45"/>
      <c r="F376" s="45"/>
    </row>
    <row r="377">
      <c r="E377" s="45"/>
      <c r="F377" s="45"/>
    </row>
    <row r="378">
      <c r="E378" s="45"/>
      <c r="F378" s="45"/>
    </row>
    <row r="379">
      <c r="E379" s="45"/>
      <c r="F379" s="45"/>
    </row>
    <row r="380">
      <c r="E380" s="45"/>
      <c r="F380" s="45"/>
    </row>
    <row r="381">
      <c r="E381" s="45"/>
      <c r="F381" s="45"/>
    </row>
    <row r="382">
      <c r="E382" s="45"/>
      <c r="F382" s="45"/>
    </row>
    <row r="383">
      <c r="E383" s="45"/>
      <c r="F383" s="45"/>
    </row>
    <row r="384">
      <c r="E384" s="45"/>
      <c r="F384" s="45"/>
    </row>
    <row r="385">
      <c r="E385" s="45"/>
      <c r="F385" s="45"/>
    </row>
    <row r="386">
      <c r="E386" s="45"/>
      <c r="F386" s="45"/>
    </row>
    <row r="387">
      <c r="E387" s="45"/>
      <c r="F387" s="45"/>
    </row>
    <row r="388">
      <c r="E388" s="45"/>
      <c r="F388" s="45"/>
    </row>
    <row r="389">
      <c r="E389" s="45"/>
      <c r="F389" s="45"/>
    </row>
    <row r="390">
      <c r="E390" s="45"/>
      <c r="F390" s="45"/>
    </row>
    <row r="391">
      <c r="E391" s="45"/>
      <c r="F391" s="45"/>
    </row>
    <row r="392">
      <c r="E392" s="45"/>
      <c r="F392" s="45"/>
    </row>
    <row r="393">
      <c r="E393" s="45"/>
      <c r="F393" s="45"/>
    </row>
    <row r="394">
      <c r="E394" s="45"/>
      <c r="F394" s="45"/>
    </row>
    <row r="395">
      <c r="E395" s="45"/>
      <c r="F395" s="45"/>
    </row>
    <row r="396">
      <c r="E396" s="45"/>
      <c r="F396" s="45"/>
    </row>
    <row r="397">
      <c r="E397" s="45"/>
      <c r="F397" s="45"/>
    </row>
    <row r="398">
      <c r="E398" s="45"/>
      <c r="F398" s="45"/>
    </row>
    <row r="399">
      <c r="E399" s="45"/>
      <c r="F399" s="45"/>
    </row>
    <row r="400">
      <c r="E400" s="45"/>
      <c r="F400" s="45"/>
    </row>
    <row r="401">
      <c r="E401" s="45"/>
      <c r="F401" s="45"/>
    </row>
    <row r="402">
      <c r="E402" s="45"/>
      <c r="F402" s="45"/>
    </row>
    <row r="403">
      <c r="E403" s="45"/>
      <c r="F403" s="45"/>
    </row>
    <row r="404">
      <c r="E404" s="45"/>
      <c r="F404" s="45"/>
    </row>
    <row r="405">
      <c r="E405" s="45"/>
      <c r="F405" s="45"/>
    </row>
    <row r="406">
      <c r="E406" s="45"/>
      <c r="F406" s="45"/>
    </row>
    <row r="407">
      <c r="E407" s="45"/>
      <c r="F407" s="45"/>
    </row>
    <row r="408">
      <c r="E408" s="45"/>
      <c r="F408" s="45"/>
    </row>
    <row r="409">
      <c r="E409" s="45"/>
      <c r="F409" s="45"/>
    </row>
    <row r="410">
      <c r="E410" s="45"/>
      <c r="F410" s="45"/>
    </row>
    <row r="411">
      <c r="E411" s="45"/>
      <c r="F411" s="45"/>
    </row>
    <row r="412">
      <c r="E412" s="45"/>
      <c r="F412" s="45"/>
    </row>
    <row r="413">
      <c r="E413" s="45"/>
      <c r="F413" s="45"/>
    </row>
    <row r="414">
      <c r="E414" s="45"/>
      <c r="F414" s="45"/>
    </row>
    <row r="415">
      <c r="E415" s="45"/>
      <c r="F415" s="45"/>
    </row>
    <row r="416">
      <c r="E416" s="45"/>
      <c r="F416" s="45"/>
    </row>
    <row r="417">
      <c r="E417" s="45"/>
      <c r="F417" s="45"/>
    </row>
    <row r="418">
      <c r="E418" s="45"/>
      <c r="F418" s="45"/>
    </row>
    <row r="419">
      <c r="E419" s="45"/>
      <c r="F419" s="45"/>
    </row>
    <row r="420">
      <c r="E420" s="45"/>
      <c r="F420" s="45"/>
    </row>
    <row r="421">
      <c r="E421" s="45"/>
      <c r="F421" s="45"/>
    </row>
    <row r="422">
      <c r="E422" s="45"/>
      <c r="F422" s="45"/>
    </row>
    <row r="423">
      <c r="E423" s="45"/>
      <c r="F423" s="45"/>
    </row>
    <row r="424">
      <c r="E424" s="45"/>
      <c r="F424" s="45"/>
    </row>
    <row r="425">
      <c r="E425" s="45"/>
      <c r="F425" s="45"/>
    </row>
    <row r="426">
      <c r="E426" s="45"/>
      <c r="F426" s="45"/>
    </row>
    <row r="427">
      <c r="E427" s="45"/>
      <c r="F427" s="45"/>
    </row>
    <row r="428">
      <c r="E428" s="45"/>
      <c r="F428" s="45"/>
    </row>
    <row r="429">
      <c r="E429" s="45"/>
      <c r="F429" s="45"/>
    </row>
    <row r="430">
      <c r="E430" s="45"/>
      <c r="F430" s="45"/>
    </row>
    <row r="431">
      <c r="E431" s="45"/>
      <c r="F431" s="45"/>
    </row>
    <row r="432">
      <c r="E432" s="45"/>
      <c r="F432" s="45"/>
    </row>
    <row r="433">
      <c r="E433" s="45"/>
      <c r="F433" s="45"/>
    </row>
    <row r="434">
      <c r="E434" s="45"/>
      <c r="F434" s="45"/>
    </row>
    <row r="435">
      <c r="E435" s="45"/>
      <c r="F435" s="45"/>
    </row>
    <row r="436">
      <c r="E436" s="45"/>
      <c r="F436" s="45"/>
    </row>
    <row r="437">
      <c r="E437" s="45"/>
      <c r="F437" s="45"/>
    </row>
    <row r="438">
      <c r="E438" s="45"/>
      <c r="F438" s="45"/>
    </row>
    <row r="439">
      <c r="E439" s="45"/>
      <c r="F439" s="45"/>
    </row>
    <row r="440">
      <c r="E440" s="45"/>
      <c r="F440" s="45"/>
    </row>
    <row r="441">
      <c r="E441" s="45"/>
      <c r="F441" s="45"/>
    </row>
    <row r="442">
      <c r="E442" s="45"/>
      <c r="F442" s="45"/>
    </row>
    <row r="443">
      <c r="E443" s="45"/>
      <c r="F443" s="45"/>
    </row>
    <row r="444">
      <c r="E444" s="45"/>
      <c r="F444" s="45"/>
    </row>
    <row r="445">
      <c r="E445" s="45"/>
      <c r="F445" s="45"/>
    </row>
    <row r="446">
      <c r="E446" s="45"/>
      <c r="F446" s="45"/>
    </row>
    <row r="447">
      <c r="E447" s="45"/>
      <c r="F447" s="45"/>
    </row>
    <row r="448">
      <c r="E448" s="45"/>
      <c r="F448" s="45"/>
    </row>
    <row r="449">
      <c r="E449" s="45"/>
      <c r="F449" s="45"/>
    </row>
    <row r="450">
      <c r="E450" s="45"/>
      <c r="F450" s="45"/>
    </row>
    <row r="451">
      <c r="E451" s="45"/>
      <c r="F451" s="45"/>
    </row>
    <row r="452">
      <c r="E452" s="45"/>
      <c r="F452" s="45"/>
    </row>
    <row r="453">
      <c r="E453" s="45"/>
      <c r="F453" s="45"/>
    </row>
    <row r="454">
      <c r="E454" s="45"/>
      <c r="F454" s="45"/>
    </row>
    <row r="455">
      <c r="E455" s="45"/>
      <c r="F455" s="45"/>
    </row>
    <row r="456">
      <c r="E456" s="45"/>
      <c r="F456" s="45"/>
    </row>
    <row r="457">
      <c r="E457" s="45"/>
      <c r="F457" s="45"/>
    </row>
    <row r="458">
      <c r="E458" s="45"/>
      <c r="F458" s="45"/>
    </row>
    <row r="459">
      <c r="E459" s="45"/>
      <c r="F459" s="45"/>
    </row>
    <row r="460">
      <c r="E460" s="45"/>
      <c r="F460" s="45"/>
    </row>
    <row r="461">
      <c r="E461" s="45"/>
      <c r="F461" s="45"/>
    </row>
    <row r="462">
      <c r="E462" s="45"/>
      <c r="F462" s="45"/>
    </row>
    <row r="463">
      <c r="E463" s="45"/>
      <c r="F463" s="45"/>
    </row>
    <row r="464">
      <c r="E464" s="45"/>
      <c r="F464" s="45"/>
    </row>
    <row r="465">
      <c r="E465" s="45"/>
      <c r="F465" s="45"/>
    </row>
    <row r="466">
      <c r="E466" s="45"/>
      <c r="F466" s="45"/>
    </row>
    <row r="467">
      <c r="E467" s="45"/>
      <c r="F467" s="45"/>
    </row>
    <row r="468">
      <c r="E468" s="45"/>
      <c r="F468" s="45"/>
    </row>
    <row r="469">
      <c r="E469" s="45"/>
      <c r="F469" s="45"/>
    </row>
    <row r="470">
      <c r="E470" s="45"/>
      <c r="F470" s="45"/>
    </row>
    <row r="471">
      <c r="E471" s="45"/>
      <c r="F471" s="45"/>
    </row>
    <row r="472">
      <c r="E472" s="45"/>
      <c r="F472" s="45"/>
    </row>
    <row r="473">
      <c r="E473" s="45"/>
      <c r="F473" s="45"/>
    </row>
    <row r="474">
      <c r="E474" s="45"/>
      <c r="F474" s="45"/>
    </row>
    <row r="475">
      <c r="E475" s="45"/>
      <c r="F475" s="45"/>
    </row>
    <row r="476">
      <c r="E476" s="45"/>
      <c r="F476" s="45"/>
    </row>
    <row r="477">
      <c r="E477" s="45"/>
      <c r="F477" s="45"/>
    </row>
    <row r="478">
      <c r="E478" s="45"/>
      <c r="F478" s="45"/>
    </row>
    <row r="479">
      <c r="E479" s="45"/>
      <c r="F479" s="45"/>
    </row>
    <row r="480">
      <c r="E480" s="45"/>
      <c r="F480" s="45"/>
    </row>
    <row r="481">
      <c r="E481" s="45"/>
      <c r="F481" s="45"/>
    </row>
    <row r="482">
      <c r="E482" s="45"/>
      <c r="F482" s="45"/>
    </row>
    <row r="483">
      <c r="E483" s="45"/>
      <c r="F483" s="45"/>
    </row>
    <row r="484">
      <c r="E484" s="45"/>
      <c r="F484" s="45"/>
    </row>
    <row r="485">
      <c r="E485" s="45"/>
      <c r="F485" s="45"/>
    </row>
    <row r="486">
      <c r="E486" s="45"/>
      <c r="F486" s="45"/>
    </row>
    <row r="487">
      <c r="E487" s="45"/>
      <c r="F487" s="45"/>
    </row>
    <row r="488">
      <c r="E488" s="45"/>
      <c r="F488" s="45"/>
    </row>
    <row r="489">
      <c r="E489" s="45"/>
      <c r="F489" s="45"/>
    </row>
    <row r="490">
      <c r="E490" s="45"/>
      <c r="F490" s="45"/>
    </row>
    <row r="491">
      <c r="E491" s="45"/>
      <c r="F491" s="45"/>
    </row>
    <row r="492">
      <c r="E492" s="45"/>
      <c r="F492" s="45"/>
    </row>
    <row r="493">
      <c r="E493" s="45"/>
      <c r="F493" s="45"/>
    </row>
    <row r="494">
      <c r="E494" s="45"/>
      <c r="F494" s="45"/>
    </row>
    <row r="495">
      <c r="E495" s="45"/>
      <c r="F495" s="45"/>
    </row>
    <row r="496">
      <c r="E496" s="45"/>
      <c r="F496" s="45"/>
    </row>
    <row r="497">
      <c r="E497" s="45"/>
      <c r="F497" s="45"/>
    </row>
    <row r="498">
      <c r="E498" s="45"/>
      <c r="F498" s="45"/>
    </row>
    <row r="499">
      <c r="E499" s="45"/>
      <c r="F499" s="45"/>
    </row>
    <row r="500">
      <c r="E500" s="45"/>
      <c r="F500" s="45"/>
    </row>
    <row r="501">
      <c r="E501" s="45"/>
      <c r="F501" s="45"/>
    </row>
    <row r="502">
      <c r="E502" s="45"/>
      <c r="F502" s="45"/>
    </row>
    <row r="503">
      <c r="E503" s="45"/>
      <c r="F503" s="45"/>
    </row>
    <row r="504">
      <c r="E504" s="45"/>
      <c r="F504" s="45"/>
    </row>
    <row r="505">
      <c r="E505" s="45"/>
      <c r="F505" s="45"/>
    </row>
    <row r="506">
      <c r="E506" s="45"/>
      <c r="F506" s="45"/>
    </row>
    <row r="507">
      <c r="E507" s="45"/>
      <c r="F507" s="45"/>
    </row>
    <row r="508">
      <c r="E508" s="45"/>
      <c r="F508" s="45"/>
    </row>
    <row r="509">
      <c r="E509" s="45"/>
      <c r="F509" s="45"/>
    </row>
    <row r="510">
      <c r="E510" s="45"/>
      <c r="F510" s="45"/>
    </row>
    <row r="511">
      <c r="E511" s="45"/>
      <c r="F511" s="45"/>
    </row>
    <row r="512">
      <c r="E512" s="45"/>
      <c r="F512" s="45"/>
    </row>
    <row r="513">
      <c r="E513" s="45"/>
      <c r="F513" s="45"/>
    </row>
    <row r="514">
      <c r="E514" s="45"/>
      <c r="F514" s="45"/>
    </row>
    <row r="515">
      <c r="E515" s="45"/>
      <c r="F515" s="45"/>
    </row>
    <row r="516">
      <c r="E516" s="45"/>
      <c r="F516" s="45"/>
    </row>
    <row r="517">
      <c r="E517" s="45"/>
      <c r="F517" s="45"/>
    </row>
    <row r="518">
      <c r="E518" s="45"/>
      <c r="F518" s="45"/>
    </row>
    <row r="519">
      <c r="E519" s="45"/>
      <c r="F519" s="45"/>
    </row>
    <row r="520">
      <c r="E520" s="45"/>
      <c r="F520" s="45"/>
    </row>
    <row r="521">
      <c r="E521" s="45"/>
      <c r="F521" s="45"/>
    </row>
    <row r="522">
      <c r="E522" s="45"/>
      <c r="F522" s="45"/>
    </row>
    <row r="523">
      <c r="E523" s="45"/>
      <c r="F523" s="45"/>
    </row>
    <row r="524">
      <c r="E524" s="45"/>
      <c r="F524" s="45"/>
    </row>
    <row r="525">
      <c r="E525" s="45"/>
      <c r="F525" s="45"/>
    </row>
    <row r="526">
      <c r="E526" s="45"/>
      <c r="F526" s="45"/>
    </row>
    <row r="527">
      <c r="E527" s="45"/>
      <c r="F527" s="45"/>
    </row>
    <row r="528">
      <c r="E528" s="45"/>
      <c r="F528" s="45"/>
    </row>
    <row r="529">
      <c r="E529" s="45"/>
      <c r="F529" s="45"/>
    </row>
    <row r="530">
      <c r="E530" s="45"/>
      <c r="F530" s="45"/>
    </row>
    <row r="531">
      <c r="E531" s="45"/>
      <c r="F531" s="45"/>
    </row>
    <row r="532">
      <c r="E532" s="45"/>
      <c r="F532" s="45"/>
    </row>
    <row r="533">
      <c r="E533" s="45"/>
      <c r="F533" s="45"/>
    </row>
    <row r="534">
      <c r="E534" s="45"/>
      <c r="F534" s="45"/>
    </row>
    <row r="535">
      <c r="E535" s="45"/>
      <c r="F535" s="45"/>
    </row>
    <row r="536">
      <c r="E536" s="45"/>
      <c r="F536" s="45"/>
    </row>
    <row r="537">
      <c r="E537" s="45"/>
      <c r="F537" s="45"/>
    </row>
    <row r="538">
      <c r="E538" s="45"/>
      <c r="F538" s="45"/>
    </row>
    <row r="539">
      <c r="E539" s="45"/>
      <c r="F539" s="45"/>
    </row>
    <row r="540">
      <c r="E540" s="45"/>
      <c r="F540" s="45"/>
    </row>
    <row r="541">
      <c r="E541" s="45"/>
      <c r="F541" s="45"/>
    </row>
    <row r="542">
      <c r="E542" s="45"/>
      <c r="F542" s="45"/>
    </row>
    <row r="543">
      <c r="E543" s="45"/>
      <c r="F543" s="45"/>
    </row>
    <row r="544">
      <c r="E544" s="45"/>
      <c r="F544" s="45"/>
    </row>
    <row r="545">
      <c r="E545" s="45"/>
      <c r="F545" s="45"/>
    </row>
    <row r="546">
      <c r="E546" s="45"/>
      <c r="F546" s="45"/>
    </row>
    <row r="547">
      <c r="E547" s="45"/>
      <c r="F547" s="45"/>
    </row>
    <row r="548">
      <c r="E548" s="45"/>
      <c r="F548" s="45"/>
    </row>
    <row r="549">
      <c r="E549" s="45"/>
      <c r="F549" s="45"/>
    </row>
    <row r="550">
      <c r="E550" s="45"/>
      <c r="F550" s="45"/>
    </row>
    <row r="551">
      <c r="E551" s="45"/>
      <c r="F551" s="45"/>
    </row>
    <row r="552">
      <c r="E552" s="45"/>
      <c r="F552" s="45"/>
    </row>
    <row r="553">
      <c r="E553" s="45"/>
      <c r="F553" s="45"/>
    </row>
    <row r="554">
      <c r="E554" s="45"/>
      <c r="F554" s="45"/>
    </row>
    <row r="555">
      <c r="E555" s="45"/>
      <c r="F555" s="45"/>
    </row>
    <row r="556">
      <c r="E556" s="45"/>
      <c r="F556" s="45"/>
    </row>
    <row r="557">
      <c r="E557" s="45"/>
      <c r="F557" s="45"/>
    </row>
    <row r="558">
      <c r="E558" s="45"/>
      <c r="F558" s="45"/>
    </row>
    <row r="559">
      <c r="E559" s="45"/>
      <c r="F559" s="45"/>
    </row>
    <row r="560">
      <c r="E560" s="45"/>
      <c r="F560" s="45"/>
    </row>
    <row r="561">
      <c r="E561" s="45"/>
      <c r="F561" s="45"/>
    </row>
    <row r="562">
      <c r="E562" s="45"/>
      <c r="F562" s="45"/>
    </row>
    <row r="563">
      <c r="E563" s="45"/>
      <c r="F563" s="45"/>
    </row>
    <row r="564">
      <c r="E564" s="45"/>
      <c r="F564" s="45"/>
    </row>
    <row r="565">
      <c r="E565" s="45"/>
      <c r="F565" s="45"/>
    </row>
    <row r="566">
      <c r="E566" s="45"/>
      <c r="F566" s="45"/>
    </row>
    <row r="567">
      <c r="E567" s="45"/>
      <c r="F567" s="45"/>
    </row>
    <row r="568">
      <c r="E568" s="45"/>
      <c r="F568" s="45"/>
    </row>
    <row r="569">
      <c r="E569" s="45"/>
      <c r="F569" s="45"/>
    </row>
    <row r="570">
      <c r="E570" s="45"/>
      <c r="F570" s="45"/>
    </row>
    <row r="571">
      <c r="E571" s="45"/>
      <c r="F571" s="45"/>
    </row>
    <row r="572">
      <c r="E572" s="45"/>
      <c r="F572" s="45"/>
    </row>
    <row r="573">
      <c r="E573" s="45"/>
      <c r="F573" s="45"/>
    </row>
    <row r="574">
      <c r="E574" s="45"/>
      <c r="F574" s="45"/>
    </row>
    <row r="575">
      <c r="E575" s="45"/>
      <c r="F575" s="45"/>
    </row>
    <row r="576">
      <c r="E576" s="45"/>
      <c r="F576" s="45"/>
    </row>
    <row r="577">
      <c r="E577" s="45"/>
      <c r="F577" s="45"/>
    </row>
    <row r="578">
      <c r="E578" s="45"/>
      <c r="F578" s="45"/>
    </row>
    <row r="579">
      <c r="E579" s="45"/>
      <c r="F579" s="45"/>
    </row>
    <row r="580">
      <c r="E580" s="45"/>
      <c r="F580" s="45"/>
    </row>
    <row r="581">
      <c r="E581" s="45"/>
      <c r="F581" s="45"/>
    </row>
    <row r="582">
      <c r="E582" s="45"/>
      <c r="F582" s="45"/>
    </row>
    <row r="583">
      <c r="E583" s="45"/>
      <c r="F583" s="45"/>
    </row>
    <row r="584">
      <c r="E584" s="45"/>
      <c r="F584" s="45"/>
    </row>
    <row r="585">
      <c r="E585" s="45"/>
      <c r="F585" s="45"/>
    </row>
    <row r="586">
      <c r="E586" s="45"/>
      <c r="F586" s="45"/>
    </row>
    <row r="587">
      <c r="E587" s="45"/>
      <c r="F587" s="45"/>
    </row>
    <row r="588">
      <c r="E588" s="45"/>
      <c r="F588" s="45"/>
    </row>
    <row r="589">
      <c r="E589" s="45"/>
      <c r="F589" s="45"/>
    </row>
    <row r="590">
      <c r="E590" s="45"/>
      <c r="F590" s="45"/>
    </row>
    <row r="591">
      <c r="E591" s="45"/>
      <c r="F591" s="45"/>
    </row>
    <row r="592">
      <c r="E592" s="45"/>
      <c r="F592" s="45"/>
    </row>
    <row r="593">
      <c r="E593" s="45"/>
      <c r="F593" s="45"/>
    </row>
    <row r="594">
      <c r="E594" s="45"/>
      <c r="F594" s="45"/>
    </row>
    <row r="595">
      <c r="E595" s="45"/>
      <c r="F595" s="45"/>
    </row>
    <row r="596">
      <c r="E596" s="45"/>
      <c r="F596" s="45"/>
    </row>
    <row r="597">
      <c r="E597" s="45"/>
      <c r="F597" s="45"/>
    </row>
    <row r="598">
      <c r="E598" s="45"/>
      <c r="F598" s="45"/>
    </row>
    <row r="599">
      <c r="E599" s="45"/>
      <c r="F599" s="45"/>
    </row>
    <row r="600">
      <c r="E600" s="45"/>
      <c r="F600" s="45"/>
    </row>
    <row r="601">
      <c r="E601" s="45"/>
      <c r="F601" s="45"/>
    </row>
    <row r="602">
      <c r="E602" s="45"/>
      <c r="F602" s="45"/>
    </row>
    <row r="603">
      <c r="E603" s="45"/>
      <c r="F603" s="45"/>
    </row>
    <row r="604">
      <c r="E604" s="45"/>
      <c r="F604" s="45"/>
    </row>
    <row r="605">
      <c r="E605" s="45"/>
      <c r="F605" s="45"/>
    </row>
    <row r="606">
      <c r="E606" s="45"/>
      <c r="F606" s="45"/>
    </row>
    <row r="607">
      <c r="E607" s="45"/>
      <c r="F607" s="45"/>
    </row>
    <row r="608">
      <c r="E608" s="45"/>
      <c r="F608" s="45"/>
    </row>
    <row r="609">
      <c r="E609" s="45"/>
      <c r="F609" s="45"/>
    </row>
    <row r="610">
      <c r="E610" s="45"/>
      <c r="F610" s="45"/>
    </row>
    <row r="611">
      <c r="E611" s="45"/>
      <c r="F611" s="45"/>
    </row>
    <row r="612">
      <c r="E612" s="45"/>
      <c r="F612" s="45"/>
    </row>
    <row r="613">
      <c r="E613" s="45"/>
      <c r="F613" s="45"/>
    </row>
    <row r="614">
      <c r="E614" s="45"/>
      <c r="F614" s="45"/>
    </row>
    <row r="615">
      <c r="E615" s="45"/>
      <c r="F615" s="45"/>
    </row>
    <row r="616">
      <c r="E616" s="45"/>
      <c r="F616" s="45"/>
    </row>
    <row r="617">
      <c r="E617" s="45"/>
      <c r="F617" s="45"/>
    </row>
    <row r="618">
      <c r="E618" s="45"/>
      <c r="F618" s="45"/>
    </row>
    <row r="619">
      <c r="E619" s="45"/>
      <c r="F619" s="45"/>
    </row>
    <row r="620">
      <c r="E620" s="45"/>
      <c r="F620" s="45"/>
    </row>
    <row r="621">
      <c r="E621" s="45"/>
      <c r="F621" s="45"/>
    </row>
    <row r="622">
      <c r="E622" s="45"/>
      <c r="F622" s="45"/>
    </row>
    <row r="623">
      <c r="E623" s="45"/>
      <c r="F623" s="45"/>
    </row>
    <row r="624">
      <c r="E624" s="45"/>
      <c r="F624" s="45"/>
    </row>
    <row r="625">
      <c r="E625" s="45"/>
      <c r="F625" s="45"/>
    </row>
    <row r="626">
      <c r="E626" s="45"/>
      <c r="F626" s="45"/>
    </row>
    <row r="627">
      <c r="E627" s="45"/>
      <c r="F627" s="45"/>
    </row>
    <row r="628">
      <c r="E628" s="45"/>
      <c r="F628" s="45"/>
    </row>
    <row r="629">
      <c r="E629" s="45"/>
      <c r="F629" s="45"/>
    </row>
    <row r="630">
      <c r="E630" s="45"/>
      <c r="F630" s="45"/>
    </row>
    <row r="631">
      <c r="E631" s="45"/>
      <c r="F631" s="45"/>
    </row>
    <row r="632">
      <c r="E632" s="45"/>
      <c r="F632" s="45"/>
    </row>
    <row r="633">
      <c r="E633" s="45"/>
      <c r="F633" s="45"/>
    </row>
    <row r="634">
      <c r="E634" s="45"/>
      <c r="F634" s="45"/>
    </row>
    <row r="635">
      <c r="E635" s="45"/>
      <c r="F635" s="45"/>
    </row>
    <row r="636">
      <c r="E636" s="45"/>
      <c r="F636" s="45"/>
    </row>
    <row r="637">
      <c r="E637" s="45"/>
      <c r="F637" s="45"/>
    </row>
    <row r="638">
      <c r="E638" s="45"/>
      <c r="F638" s="45"/>
    </row>
    <row r="639">
      <c r="E639" s="45"/>
      <c r="F639" s="45"/>
    </row>
    <row r="640">
      <c r="E640" s="45"/>
      <c r="F640" s="45"/>
    </row>
    <row r="641">
      <c r="E641" s="45"/>
      <c r="F641" s="45"/>
    </row>
    <row r="642">
      <c r="E642" s="45"/>
      <c r="F642" s="45"/>
    </row>
    <row r="643">
      <c r="E643" s="45"/>
      <c r="F643" s="45"/>
    </row>
    <row r="644">
      <c r="E644" s="45"/>
      <c r="F644" s="45"/>
    </row>
    <row r="645">
      <c r="E645" s="45"/>
      <c r="F645" s="45"/>
    </row>
    <row r="646">
      <c r="E646" s="45"/>
      <c r="F646" s="45"/>
    </row>
    <row r="647">
      <c r="E647" s="45"/>
      <c r="F647" s="45"/>
    </row>
    <row r="648">
      <c r="E648" s="45"/>
      <c r="F648" s="45"/>
    </row>
    <row r="649">
      <c r="E649" s="45"/>
      <c r="F649" s="45"/>
    </row>
    <row r="650">
      <c r="E650" s="45"/>
      <c r="F650" s="45"/>
    </row>
    <row r="651">
      <c r="E651" s="45"/>
      <c r="F651" s="45"/>
    </row>
    <row r="652">
      <c r="E652" s="45"/>
      <c r="F652" s="45"/>
    </row>
    <row r="653">
      <c r="E653" s="45"/>
      <c r="F653" s="45"/>
    </row>
    <row r="654">
      <c r="E654" s="45"/>
      <c r="F654" s="45"/>
    </row>
    <row r="655">
      <c r="E655" s="45"/>
      <c r="F655" s="45"/>
    </row>
    <row r="656">
      <c r="E656" s="45"/>
      <c r="F656" s="45"/>
    </row>
    <row r="657">
      <c r="E657" s="45"/>
      <c r="F657" s="45"/>
    </row>
    <row r="658">
      <c r="E658" s="45"/>
      <c r="F658" s="45"/>
    </row>
    <row r="659">
      <c r="E659" s="45"/>
      <c r="F659" s="45"/>
    </row>
    <row r="660">
      <c r="E660" s="45"/>
      <c r="F660" s="45"/>
    </row>
    <row r="661">
      <c r="E661" s="45"/>
      <c r="F661" s="45"/>
    </row>
    <row r="662">
      <c r="E662" s="45"/>
      <c r="F662" s="45"/>
    </row>
    <row r="663">
      <c r="E663" s="45"/>
      <c r="F663" s="45"/>
    </row>
    <row r="664">
      <c r="E664" s="45"/>
      <c r="F664" s="45"/>
    </row>
    <row r="665">
      <c r="E665" s="45"/>
      <c r="F665" s="45"/>
    </row>
    <row r="666">
      <c r="E666" s="45"/>
      <c r="F666" s="45"/>
    </row>
    <row r="667">
      <c r="E667" s="45"/>
      <c r="F667" s="45"/>
    </row>
    <row r="668">
      <c r="E668" s="45"/>
      <c r="F668" s="45"/>
    </row>
    <row r="669">
      <c r="E669" s="45"/>
      <c r="F669" s="45"/>
    </row>
    <row r="670">
      <c r="E670" s="45"/>
      <c r="F670" s="45"/>
    </row>
    <row r="671">
      <c r="E671" s="45"/>
      <c r="F671" s="45"/>
    </row>
    <row r="672">
      <c r="E672" s="45"/>
      <c r="F672" s="45"/>
    </row>
    <row r="673">
      <c r="E673" s="45"/>
      <c r="F673" s="45"/>
    </row>
    <row r="674">
      <c r="E674" s="45"/>
      <c r="F674" s="45"/>
    </row>
    <row r="675">
      <c r="E675" s="45"/>
      <c r="F675" s="45"/>
    </row>
    <row r="676">
      <c r="E676" s="45"/>
      <c r="F676" s="45"/>
    </row>
    <row r="677">
      <c r="E677" s="45"/>
      <c r="F677" s="45"/>
    </row>
    <row r="678">
      <c r="E678" s="45"/>
      <c r="F678" s="45"/>
    </row>
    <row r="679">
      <c r="E679" s="45"/>
      <c r="F679" s="45"/>
    </row>
    <row r="680">
      <c r="E680" s="45"/>
      <c r="F680" s="45"/>
    </row>
    <row r="681">
      <c r="E681" s="45"/>
      <c r="F681" s="45"/>
    </row>
    <row r="682">
      <c r="E682" s="45"/>
      <c r="F682" s="45"/>
    </row>
    <row r="683">
      <c r="E683" s="45"/>
      <c r="F683" s="45"/>
    </row>
    <row r="684">
      <c r="E684" s="45"/>
      <c r="F684" s="45"/>
    </row>
    <row r="685">
      <c r="E685" s="45"/>
      <c r="F685" s="45"/>
    </row>
    <row r="686">
      <c r="E686" s="45"/>
      <c r="F686" s="45"/>
    </row>
    <row r="687">
      <c r="E687" s="45"/>
      <c r="F687" s="45"/>
    </row>
    <row r="688">
      <c r="E688" s="45"/>
      <c r="F688" s="45"/>
    </row>
    <row r="689">
      <c r="E689" s="45"/>
      <c r="F689" s="45"/>
    </row>
    <row r="690">
      <c r="E690" s="45"/>
      <c r="F690" s="45"/>
    </row>
    <row r="691">
      <c r="E691" s="45"/>
      <c r="F691" s="45"/>
    </row>
    <row r="692">
      <c r="E692" s="45"/>
      <c r="F692" s="45"/>
    </row>
    <row r="693">
      <c r="E693" s="45"/>
      <c r="F693" s="45"/>
    </row>
    <row r="694">
      <c r="E694" s="45"/>
      <c r="F694" s="45"/>
    </row>
    <row r="695">
      <c r="E695" s="45"/>
      <c r="F695" s="45"/>
    </row>
    <row r="696">
      <c r="E696" s="45"/>
      <c r="F696" s="45"/>
    </row>
    <row r="697">
      <c r="E697" s="45"/>
      <c r="F697" s="45"/>
    </row>
    <row r="698">
      <c r="E698" s="45"/>
      <c r="F698" s="45"/>
    </row>
    <row r="699">
      <c r="E699" s="45"/>
      <c r="F699" s="45"/>
    </row>
    <row r="700">
      <c r="E700" s="45"/>
      <c r="F700" s="45"/>
    </row>
    <row r="701">
      <c r="E701" s="45"/>
      <c r="F701" s="45"/>
    </row>
    <row r="702">
      <c r="E702" s="45"/>
      <c r="F702" s="45"/>
    </row>
    <row r="703">
      <c r="E703" s="45"/>
      <c r="F703" s="45"/>
    </row>
    <row r="704">
      <c r="E704" s="45"/>
      <c r="F704" s="45"/>
    </row>
    <row r="705">
      <c r="E705" s="45"/>
      <c r="F705" s="45"/>
    </row>
    <row r="706">
      <c r="E706" s="45"/>
      <c r="F706" s="45"/>
    </row>
    <row r="707">
      <c r="E707" s="45"/>
      <c r="F707" s="45"/>
    </row>
    <row r="708">
      <c r="E708" s="45"/>
      <c r="F708" s="45"/>
    </row>
    <row r="709">
      <c r="E709" s="45"/>
      <c r="F709" s="45"/>
    </row>
    <row r="710">
      <c r="E710" s="45"/>
      <c r="F710" s="45"/>
    </row>
    <row r="711">
      <c r="E711" s="45"/>
      <c r="F711" s="45"/>
    </row>
    <row r="712">
      <c r="E712" s="45"/>
      <c r="F712" s="45"/>
    </row>
    <row r="713">
      <c r="E713" s="45"/>
      <c r="F713" s="45"/>
    </row>
    <row r="714">
      <c r="E714" s="45"/>
      <c r="F714" s="45"/>
    </row>
    <row r="715">
      <c r="E715" s="45"/>
      <c r="F715" s="45"/>
    </row>
    <row r="716">
      <c r="E716" s="45"/>
      <c r="F716" s="45"/>
    </row>
    <row r="717">
      <c r="E717" s="45"/>
      <c r="F717" s="45"/>
    </row>
    <row r="718">
      <c r="E718" s="45"/>
      <c r="F718" s="45"/>
    </row>
    <row r="719">
      <c r="E719" s="45"/>
      <c r="F719" s="45"/>
    </row>
    <row r="720">
      <c r="E720" s="45"/>
      <c r="F720" s="45"/>
    </row>
    <row r="721">
      <c r="E721" s="45"/>
      <c r="F721" s="45"/>
    </row>
    <row r="722">
      <c r="E722" s="45"/>
      <c r="F722" s="45"/>
    </row>
    <row r="723">
      <c r="E723" s="45"/>
      <c r="F723" s="45"/>
    </row>
    <row r="724">
      <c r="E724" s="45"/>
      <c r="F724" s="45"/>
    </row>
    <row r="725">
      <c r="E725" s="45"/>
      <c r="F725" s="45"/>
    </row>
    <row r="726">
      <c r="E726" s="45"/>
      <c r="F726" s="45"/>
    </row>
    <row r="727">
      <c r="E727" s="45"/>
      <c r="F727" s="45"/>
    </row>
    <row r="728">
      <c r="E728" s="45"/>
      <c r="F728" s="45"/>
    </row>
    <row r="729">
      <c r="E729" s="45"/>
      <c r="F729" s="45"/>
    </row>
    <row r="730">
      <c r="E730" s="45"/>
      <c r="F730" s="45"/>
    </row>
    <row r="731">
      <c r="E731" s="45"/>
      <c r="F731" s="45"/>
    </row>
    <row r="732">
      <c r="E732" s="45"/>
      <c r="F732" s="45"/>
    </row>
    <row r="733">
      <c r="E733" s="45"/>
      <c r="F733" s="45"/>
    </row>
    <row r="734">
      <c r="E734" s="45"/>
      <c r="F734" s="45"/>
    </row>
    <row r="735">
      <c r="E735" s="45"/>
      <c r="F735" s="45"/>
    </row>
    <row r="736">
      <c r="E736" s="45"/>
      <c r="F736" s="45"/>
    </row>
    <row r="737">
      <c r="E737" s="45"/>
      <c r="F737" s="45"/>
    </row>
    <row r="738">
      <c r="E738" s="45"/>
      <c r="F738" s="45"/>
    </row>
    <row r="739">
      <c r="E739" s="45"/>
      <c r="F739" s="45"/>
    </row>
    <row r="740">
      <c r="E740" s="45"/>
      <c r="F740" s="45"/>
    </row>
    <row r="741">
      <c r="E741" s="45"/>
      <c r="F741" s="45"/>
    </row>
    <row r="742">
      <c r="E742" s="45"/>
      <c r="F742" s="45"/>
    </row>
    <row r="743">
      <c r="E743" s="45"/>
      <c r="F743" s="45"/>
    </row>
    <row r="744">
      <c r="E744" s="45"/>
      <c r="F744" s="45"/>
    </row>
    <row r="745">
      <c r="E745" s="45"/>
      <c r="F745" s="45"/>
    </row>
    <row r="746">
      <c r="E746" s="45"/>
      <c r="F746" s="45"/>
    </row>
    <row r="747">
      <c r="E747" s="45"/>
      <c r="F747" s="45"/>
    </row>
    <row r="748">
      <c r="E748" s="45"/>
      <c r="F748" s="45"/>
    </row>
    <row r="749">
      <c r="E749" s="45"/>
      <c r="F749" s="45"/>
    </row>
    <row r="750">
      <c r="E750" s="45"/>
      <c r="F750" s="45"/>
    </row>
    <row r="751">
      <c r="E751" s="45"/>
      <c r="F751" s="45"/>
    </row>
    <row r="752">
      <c r="E752" s="45"/>
      <c r="F752" s="45"/>
    </row>
    <row r="753">
      <c r="E753" s="45"/>
      <c r="F753" s="45"/>
    </row>
    <row r="754">
      <c r="E754" s="45"/>
      <c r="F754" s="45"/>
    </row>
    <row r="755">
      <c r="E755" s="45"/>
      <c r="F755" s="45"/>
    </row>
    <row r="756">
      <c r="E756" s="45"/>
      <c r="F756" s="45"/>
    </row>
    <row r="757">
      <c r="E757" s="45"/>
      <c r="F757" s="45"/>
    </row>
    <row r="758">
      <c r="E758" s="45"/>
      <c r="F758" s="45"/>
    </row>
    <row r="759">
      <c r="E759" s="45"/>
      <c r="F759" s="45"/>
    </row>
    <row r="760">
      <c r="E760" s="45"/>
      <c r="F760" s="45"/>
    </row>
    <row r="761">
      <c r="E761" s="45"/>
      <c r="F761" s="45"/>
    </row>
    <row r="762">
      <c r="E762" s="45"/>
      <c r="F762" s="45"/>
    </row>
    <row r="763">
      <c r="E763" s="45"/>
      <c r="F763" s="45"/>
    </row>
    <row r="764">
      <c r="E764" s="45"/>
      <c r="F764" s="45"/>
    </row>
    <row r="765">
      <c r="E765" s="45"/>
      <c r="F765" s="45"/>
    </row>
    <row r="766">
      <c r="E766" s="45"/>
      <c r="F766" s="45"/>
    </row>
    <row r="767">
      <c r="E767" s="45"/>
      <c r="F767" s="45"/>
    </row>
    <row r="768">
      <c r="E768" s="45"/>
      <c r="F768" s="45"/>
    </row>
    <row r="769">
      <c r="E769" s="45"/>
      <c r="F769" s="45"/>
    </row>
    <row r="770">
      <c r="E770" s="45"/>
      <c r="F770" s="45"/>
    </row>
    <row r="771">
      <c r="E771" s="45"/>
      <c r="F771" s="45"/>
    </row>
    <row r="772">
      <c r="E772" s="45"/>
      <c r="F772" s="45"/>
    </row>
    <row r="773">
      <c r="E773" s="45"/>
      <c r="F773" s="45"/>
    </row>
    <row r="774">
      <c r="E774" s="45"/>
      <c r="F774" s="45"/>
    </row>
    <row r="775">
      <c r="E775" s="45"/>
      <c r="F775" s="45"/>
    </row>
    <row r="776">
      <c r="E776" s="45"/>
      <c r="F776" s="45"/>
    </row>
    <row r="777">
      <c r="E777" s="45"/>
      <c r="F777" s="45"/>
    </row>
    <row r="778">
      <c r="E778" s="45"/>
      <c r="F778" s="45"/>
    </row>
    <row r="779">
      <c r="E779" s="45"/>
      <c r="F779" s="45"/>
    </row>
    <row r="780">
      <c r="E780" s="45"/>
      <c r="F780" s="45"/>
    </row>
    <row r="781">
      <c r="E781" s="45"/>
      <c r="F781" s="45"/>
    </row>
    <row r="782">
      <c r="E782" s="45"/>
      <c r="F782" s="45"/>
    </row>
    <row r="783">
      <c r="E783" s="45"/>
      <c r="F783" s="45"/>
    </row>
    <row r="784">
      <c r="E784" s="45"/>
      <c r="F784" s="45"/>
    </row>
    <row r="785">
      <c r="E785" s="45"/>
      <c r="F785" s="45"/>
    </row>
    <row r="786">
      <c r="E786" s="45"/>
      <c r="F786" s="45"/>
    </row>
    <row r="787">
      <c r="E787" s="45"/>
      <c r="F787" s="45"/>
    </row>
    <row r="788">
      <c r="E788" s="45"/>
      <c r="F788" s="45"/>
    </row>
    <row r="789">
      <c r="E789" s="45"/>
      <c r="F789" s="45"/>
    </row>
    <row r="790">
      <c r="E790" s="45"/>
      <c r="F790" s="45"/>
    </row>
    <row r="791">
      <c r="E791" s="45"/>
      <c r="F791" s="45"/>
    </row>
    <row r="792">
      <c r="E792" s="45"/>
      <c r="F792" s="45"/>
    </row>
    <row r="793">
      <c r="E793" s="45"/>
      <c r="F793" s="45"/>
    </row>
    <row r="794">
      <c r="E794" s="45"/>
      <c r="F794" s="45"/>
    </row>
    <row r="795">
      <c r="E795" s="45"/>
      <c r="F795" s="45"/>
    </row>
    <row r="796">
      <c r="E796" s="45"/>
      <c r="F796" s="45"/>
    </row>
    <row r="797">
      <c r="E797" s="45"/>
      <c r="F797" s="45"/>
    </row>
    <row r="798">
      <c r="E798" s="45"/>
      <c r="F798" s="45"/>
    </row>
    <row r="799">
      <c r="E799" s="45"/>
      <c r="F799" s="45"/>
    </row>
    <row r="800">
      <c r="E800" s="45"/>
      <c r="F800" s="45"/>
    </row>
    <row r="801">
      <c r="E801" s="45"/>
      <c r="F801" s="45"/>
    </row>
    <row r="802">
      <c r="E802" s="45"/>
      <c r="F802" s="45"/>
    </row>
    <row r="803">
      <c r="E803" s="45"/>
      <c r="F803" s="45"/>
    </row>
    <row r="804">
      <c r="E804" s="45"/>
      <c r="F804" s="45"/>
    </row>
    <row r="805">
      <c r="E805" s="45"/>
      <c r="F805" s="45"/>
    </row>
    <row r="806">
      <c r="E806" s="45"/>
      <c r="F806" s="45"/>
    </row>
    <row r="807">
      <c r="E807" s="45"/>
      <c r="F807" s="45"/>
    </row>
    <row r="808">
      <c r="E808" s="45"/>
      <c r="F808" s="45"/>
    </row>
    <row r="809">
      <c r="E809" s="45"/>
      <c r="F809" s="45"/>
    </row>
    <row r="810">
      <c r="E810" s="45"/>
      <c r="F810" s="45"/>
    </row>
    <row r="811">
      <c r="E811" s="45"/>
      <c r="F811" s="45"/>
    </row>
    <row r="812">
      <c r="E812" s="45"/>
      <c r="F812" s="45"/>
    </row>
    <row r="813">
      <c r="E813" s="45"/>
      <c r="F813" s="45"/>
    </row>
    <row r="814">
      <c r="E814" s="45"/>
      <c r="F814" s="45"/>
    </row>
    <row r="815">
      <c r="E815" s="45"/>
      <c r="F815" s="45"/>
    </row>
    <row r="816">
      <c r="E816" s="45"/>
      <c r="F816" s="45"/>
    </row>
    <row r="817">
      <c r="E817" s="45"/>
      <c r="F817" s="45"/>
    </row>
    <row r="818">
      <c r="E818" s="45"/>
      <c r="F818" s="45"/>
    </row>
    <row r="819">
      <c r="E819" s="45"/>
      <c r="F819" s="45"/>
    </row>
    <row r="820">
      <c r="E820" s="45"/>
      <c r="F820" s="45"/>
    </row>
    <row r="821">
      <c r="E821" s="45"/>
      <c r="F821" s="45"/>
    </row>
    <row r="822">
      <c r="E822" s="45"/>
      <c r="F822" s="45"/>
    </row>
    <row r="823">
      <c r="E823" s="45"/>
      <c r="F823" s="45"/>
    </row>
    <row r="824">
      <c r="E824" s="45"/>
      <c r="F824" s="45"/>
    </row>
    <row r="825">
      <c r="E825" s="45"/>
      <c r="F825" s="45"/>
    </row>
    <row r="826">
      <c r="E826" s="45"/>
      <c r="F826" s="45"/>
    </row>
    <row r="827">
      <c r="E827" s="45"/>
      <c r="F827" s="45"/>
    </row>
    <row r="828">
      <c r="E828" s="45"/>
      <c r="F828" s="45"/>
    </row>
    <row r="829">
      <c r="E829" s="45"/>
      <c r="F829" s="45"/>
    </row>
    <row r="830">
      <c r="E830" s="45"/>
      <c r="F830" s="45"/>
    </row>
    <row r="831">
      <c r="E831" s="45"/>
      <c r="F831" s="45"/>
    </row>
    <row r="832">
      <c r="E832" s="45"/>
      <c r="F832" s="45"/>
    </row>
    <row r="833">
      <c r="E833" s="45"/>
      <c r="F833" s="45"/>
    </row>
    <row r="834">
      <c r="E834" s="45"/>
      <c r="F834" s="45"/>
    </row>
    <row r="835">
      <c r="E835" s="45"/>
      <c r="F835" s="45"/>
    </row>
    <row r="836">
      <c r="E836" s="45"/>
      <c r="F836" s="45"/>
    </row>
    <row r="837">
      <c r="E837" s="45"/>
      <c r="F837" s="45"/>
    </row>
    <row r="838">
      <c r="E838" s="45"/>
      <c r="F838" s="45"/>
    </row>
    <row r="839">
      <c r="E839" s="45"/>
      <c r="F839" s="45"/>
    </row>
    <row r="840">
      <c r="E840" s="45"/>
      <c r="F840" s="45"/>
    </row>
    <row r="841">
      <c r="E841" s="45"/>
      <c r="F841" s="45"/>
    </row>
    <row r="842">
      <c r="E842" s="45"/>
      <c r="F842" s="45"/>
    </row>
    <row r="843">
      <c r="E843" s="45"/>
      <c r="F843" s="45"/>
    </row>
    <row r="844">
      <c r="E844" s="45"/>
      <c r="F844" s="45"/>
    </row>
    <row r="845">
      <c r="E845" s="45"/>
      <c r="F845" s="45"/>
    </row>
    <row r="846">
      <c r="E846" s="45"/>
      <c r="F846" s="45"/>
    </row>
    <row r="847">
      <c r="E847" s="45"/>
      <c r="F847" s="45"/>
    </row>
    <row r="848">
      <c r="E848" s="45"/>
      <c r="F848" s="45"/>
    </row>
    <row r="849">
      <c r="E849" s="45"/>
      <c r="F849" s="45"/>
    </row>
    <row r="850">
      <c r="E850" s="45"/>
      <c r="F850" s="45"/>
    </row>
    <row r="851">
      <c r="E851" s="45"/>
      <c r="F851" s="45"/>
    </row>
    <row r="852">
      <c r="E852" s="45"/>
      <c r="F852" s="45"/>
    </row>
    <row r="853">
      <c r="E853" s="45"/>
      <c r="F853" s="45"/>
    </row>
    <row r="854">
      <c r="E854" s="45"/>
      <c r="F854" s="45"/>
    </row>
    <row r="855">
      <c r="E855" s="45"/>
      <c r="F855" s="45"/>
    </row>
    <row r="856">
      <c r="E856" s="45"/>
      <c r="F856" s="45"/>
    </row>
    <row r="857">
      <c r="E857" s="45"/>
      <c r="F857" s="45"/>
    </row>
    <row r="858">
      <c r="E858" s="45"/>
      <c r="F858" s="45"/>
    </row>
    <row r="859">
      <c r="E859" s="45"/>
      <c r="F859" s="45"/>
    </row>
    <row r="860">
      <c r="E860" s="45"/>
      <c r="F860" s="45"/>
    </row>
    <row r="861">
      <c r="E861" s="45"/>
      <c r="F861" s="45"/>
    </row>
    <row r="862">
      <c r="E862" s="45"/>
      <c r="F862" s="45"/>
    </row>
    <row r="863">
      <c r="E863" s="45"/>
      <c r="F863" s="45"/>
    </row>
    <row r="864">
      <c r="E864" s="45"/>
      <c r="F864" s="45"/>
    </row>
    <row r="865">
      <c r="E865" s="45"/>
      <c r="F865" s="45"/>
    </row>
    <row r="866">
      <c r="E866" s="45"/>
      <c r="F866" s="45"/>
    </row>
    <row r="867">
      <c r="E867" s="45"/>
      <c r="F867" s="45"/>
    </row>
    <row r="868">
      <c r="E868" s="45"/>
      <c r="F868" s="45"/>
    </row>
    <row r="869">
      <c r="E869" s="45"/>
      <c r="F869" s="45"/>
    </row>
    <row r="870">
      <c r="E870" s="45"/>
      <c r="F870" s="45"/>
    </row>
    <row r="871">
      <c r="E871" s="45"/>
      <c r="F871" s="45"/>
    </row>
    <row r="872">
      <c r="E872" s="45"/>
      <c r="F872" s="45"/>
    </row>
    <row r="873">
      <c r="E873" s="45"/>
      <c r="F873" s="45"/>
    </row>
    <row r="874">
      <c r="E874" s="45"/>
      <c r="F874" s="45"/>
    </row>
    <row r="875">
      <c r="E875" s="45"/>
      <c r="F875" s="45"/>
    </row>
    <row r="876">
      <c r="E876" s="45"/>
      <c r="F876" s="45"/>
    </row>
    <row r="877">
      <c r="E877" s="45"/>
      <c r="F877" s="45"/>
    </row>
    <row r="878">
      <c r="E878" s="45"/>
      <c r="F878" s="45"/>
    </row>
    <row r="879">
      <c r="E879" s="45"/>
      <c r="F879" s="45"/>
    </row>
    <row r="880">
      <c r="E880" s="45"/>
      <c r="F880" s="45"/>
    </row>
    <row r="881">
      <c r="E881" s="45"/>
      <c r="F881" s="45"/>
    </row>
    <row r="882">
      <c r="E882" s="45"/>
      <c r="F882" s="45"/>
    </row>
    <row r="883">
      <c r="E883" s="45"/>
      <c r="F883" s="45"/>
    </row>
    <row r="884">
      <c r="E884" s="45"/>
      <c r="F884" s="45"/>
    </row>
    <row r="885">
      <c r="E885" s="45"/>
      <c r="F885" s="45"/>
    </row>
    <row r="886">
      <c r="E886" s="45"/>
      <c r="F886" s="45"/>
    </row>
    <row r="887">
      <c r="E887" s="45"/>
      <c r="F887" s="45"/>
    </row>
    <row r="888">
      <c r="E888" s="45"/>
      <c r="F888" s="45"/>
    </row>
    <row r="889">
      <c r="E889" s="45"/>
      <c r="F889" s="45"/>
    </row>
    <row r="890">
      <c r="E890" s="45"/>
      <c r="F890" s="45"/>
    </row>
    <row r="891">
      <c r="E891" s="45"/>
      <c r="F891" s="45"/>
    </row>
    <row r="892">
      <c r="E892" s="45"/>
      <c r="F892" s="45"/>
    </row>
    <row r="893">
      <c r="E893" s="45"/>
      <c r="F893" s="45"/>
    </row>
    <row r="894">
      <c r="E894" s="45"/>
      <c r="F894" s="45"/>
    </row>
    <row r="895">
      <c r="E895" s="45"/>
      <c r="F895" s="45"/>
    </row>
    <row r="896">
      <c r="E896" s="45"/>
      <c r="F896" s="45"/>
    </row>
    <row r="897">
      <c r="E897" s="45"/>
      <c r="F897" s="45"/>
    </row>
    <row r="898">
      <c r="E898" s="45"/>
      <c r="F898" s="45"/>
    </row>
    <row r="899">
      <c r="E899" s="45"/>
      <c r="F899" s="45"/>
    </row>
    <row r="900">
      <c r="E900" s="45"/>
      <c r="F900" s="45"/>
    </row>
    <row r="901">
      <c r="E901" s="45"/>
      <c r="F901" s="45"/>
    </row>
    <row r="902">
      <c r="E902" s="45"/>
      <c r="F902" s="45"/>
    </row>
    <row r="903">
      <c r="E903" s="45"/>
      <c r="F903" s="45"/>
    </row>
    <row r="904">
      <c r="E904" s="45"/>
      <c r="F904" s="45"/>
    </row>
    <row r="905">
      <c r="E905" s="45"/>
      <c r="F905" s="45"/>
    </row>
    <row r="906">
      <c r="E906" s="45"/>
      <c r="F906" s="45"/>
    </row>
    <row r="907">
      <c r="E907" s="45"/>
      <c r="F907" s="45"/>
    </row>
    <row r="908">
      <c r="E908" s="45"/>
      <c r="F908" s="45"/>
    </row>
    <row r="909">
      <c r="E909" s="45"/>
      <c r="F909" s="45"/>
    </row>
    <row r="910">
      <c r="E910" s="45"/>
      <c r="F910" s="45"/>
    </row>
    <row r="911">
      <c r="E911" s="45"/>
      <c r="F911" s="45"/>
    </row>
    <row r="912">
      <c r="E912" s="45"/>
      <c r="F912" s="45"/>
    </row>
    <row r="913">
      <c r="E913" s="45"/>
      <c r="F913" s="45"/>
    </row>
    <row r="914">
      <c r="E914" s="45"/>
      <c r="F914" s="45"/>
    </row>
    <row r="915">
      <c r="E915" s="45"/>
      <c r="F915" s="45"/>
    </row>
    <row r="916">
      <c r="E916" s="45"/>
      <c r="F916" s="45"/>
    </row>
    <row r="917">
      <c r="E917" s="45"/>
      <c r="F917" s="45"/>
    </row>
    <row r="918">
      <c r="E918" s="45"/>
      <c r="F918" s="45"/>
    </row>
    <row r="919">
      <c r="E919" s="45"/>
      <c r="F919" s="45"/>
    </row>
    <row r="920">
      <c r="E920" s="45"/>
      <c r="F920" s="45"/>
    </row>
    <row r="921">
      <c r="E921" s="45"/>
      <c r="F921" s="45"/>
    </row>
    <row r="922">
      <c r="E922" s="45"/>
      <c r="F922" s="45"/>
    </row>
    <row r="923">
      <c r="E923" s="45"/>
      <c r="F923" s="45"/>
    </row>
    <row r="924">
      <c r="E924" s="45"/>
      <c r="F924" s="45"/>
    </row>
    <row r="925">
      <c r="E925" s="45"/>
      <c r="F925" s="45"/>
    </row>
    <row r="926">
      <c r="E926" s="45"/>
      <c r="F926" s="45"/>
    </row>
    <row r="927">
      <c r="E927" s="45"/>
      <c r="F927" s="45"/>
    </row>
    <row r="928">
      <c r="E928" s="45"/>
      <c r="F928" s="45"/>
    </row>
    <row r="929">
      <c r="E929" s="45"/>
      <c r="F929" s="45"/>
    </row>
    <row r="930">
      <c r="E930" s="45"/>
      <c r="F930" s="45"/>
    </row>
    <row r="931">
      <c r="E931" s="45"/>
      <c r="F931" s="45"/>
    </row>
    <row r="932">
      <c r="E932" s="45"/>
      <c r="F932" s="45"/>
    </row>
    <row r="933">
      <c r="E933" s="45"/>
      <c r="F933" s="45"/>
    </row>
    <row r="934">
      <c r="E934" s="45"/>
      <c r="F934" s="45"/>
    </row>
    <row r="935">
      <c r="E935" s="45"/>
      <c r="F935" s="45"/>
    </row>
    <row r="936">
      <c r="E936" s="45"/>
      <c r="F936" s="45"/>
    </row>
    <row r="937">
      <c r="E937" s="45"/>
      <c r="F937" s="45"/>
    </row>
    <row r="938">
      <c r="E938" s="45"/>
      <c r="F938" s="45"/>
    </row>
    <row r="939">
      <c r="E939" s="45"/>
      <c r="F939" s="45"/>
    </row>
    <row r="940">
      <c r="E940" s="45"/>
      <c r="F940" s="45"/>
    </row>
    <row r="941">
      <c r="E941" s="45"/>
      <c r="F941" s="45"/>
    </row>
    <row r="942">
      <c r="E942" s="45"/>
      <c r="F942" s="45"/>
    </row>
    <row r="943">
      <c r="E943" s="45"/>
      <c r="F943" s="45"/>
    </row>
    <row r="944">
      <c r="E944" s="45"/>
      <c r="F944" s="45"/>
    </row>
    <row r="945">
      <c r="E945" s="45"/>
      <c r="F945" s="45"/>
    </row>
    <row r="946">
      <c r="E946" s="45"/>
      <c r="F946" s="45"/>
    </row>
    <row r="947">
      <c r="E947" s="45"/>
      <c r="F947" s="45"/>
    </row>
    <row r="948">
      <c r="E948" s="45"/>
      <c r="F948" s="45"/>
    </row>
    <row r="949">
      <c r="E949" s="45"/>
      <c r="F949" s="45"/>
    </row>
    <row r="950">
      <c r="E950" s="45"/>
      <c r="F950" s="45"/>
    </row>
    <row r="951">
      <c r="E951" s="45"/>
      <c r="F951" s="45"/>
    </row>
    <row r="952">
      <c r="E952" s="45"/>
      <c r="F952" s="45"/>
    </row>
    <row r="953">
      <c r="E953" s="45"/>
      <c r="F953" s="45"/>
    </row>
    <row r="954">
      <c r="E954" s="45"/>
      <c r="F954" s="45"/>
    </row>
    <row r="955">
      <c r="E955" s="45"/>
      <c r="F955" s="45"/>
    </row>
    <row r="956">
      <c r="E956" s="45"/>
      <c r="F956" s="45"/>
    </row>
    <row r="957">
      <c r="E957" s="45"/>
      <c r="F957" s="45"/>
    </row>
    <row r="958">
      <c r="E958" s="45"/>
      <c r="F958" s="45"/>
    </row>
    <row r="959">
      <c r="E959" s="45"/>
      <c r="F959" s="45"/>
    </row>
    <row r="960">
      <c r="E960" s="45"/>
      <c r="F960" s="45"/>
    </row>
    <row r="961">
      <c r="E961" s="45"/>
      <c r="F961" s="45"/>
    </row>
    <row r="962">
      <c r="E962" s="45"/>
      <c r="F962" s="45"/>
    </row>
    <row r="963">
      <c r="E963" s="45"/>
      <c r="F963" s="45"/>
    </row>
    <row r="964">
      <c r="E964" s="45"/>
      <c r="F964" s="45"/>
    </row>
    <row r="965">
      <c r="E965" s="45"/>
      <c r="F965" s="45"/>
    </row>
    <row r="966">
      <c r="E966" s="45"/>
      <c r="F966" s="45"/>
    </row>
    <row r="967">
      <c r="E967" s="45"/>
      <c r="F967" s="45"/>
    </row>
    <row r="968">
      <c r="E968" s="45"/>
      <c r="F968" s="45"/>
    </row>
    <row r="969">
      <c r="E969" s="45"/>
      <c r="F969" s="45"/>
    </row>
    <row r="970">
      <c r="E970" s="45"/>
      <c r="F970" s="45"/>
    </row>
    <row r="971">
      <c r="E971" s="45"/>
      <c r="F971" s="45"/>
    </row>
    <row r="972">
      <c r="E972" s="45"/>
      <c r="F972" s="45"/>
    </row>
    <row r="973">
      <c r="E973" s="45"/>
      <c r="F973" s="45"/>
    </row>
    <row r="974">
      <c r="E974" s="45"/>
      <c r="F974" s="45"/>
    </row>
    <row r="975">
      <c r="E975" s="45"/>
      <c r="F975" s="45"/>
    </row>
    <row r="976">
      <c r="E976" s="45"/>
      <c r="F976" s="45"/>
    </row>
    <row r="977">
      <c r="E977" s="45"/>
      <c r="F977" s="45"/>
    </row>
    <row r="978">
      <c r="E978" s="45"/>
      <c r="F978" s="45"/>
    </row>
    <row r="979">
      <c r="E979" s="45"/>
      <c r="F979" s="45"/>
    </row>
    <row r="980">
      <c r="E980" s="45"/>
      <c r="F980" s="45"/>
    </row>
    <row r="981">
      <c r="E981" s="45"/>
      <c r="F981" s="45"/>
    </row>
    <row r="982">
      <c r="E982" s="45"/>
      <c r="F982" s="4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19" t="s">
        <v>419</v>
      </c>
      <c r="P1" s="45"/>
      <c r="Q1" s="19" t="s">
        <v>420</v>
      </c>
      <c r="R1" s="19" t="s">
        <v>421</v>
      </c>
      <c r="S1" s="45"/>
      <c r="T1" s="45"/>
      <c r="U1" s="45"/>
      <c r="V1" s="45"/>
    </row>
    <row r="2">
      <c r="A2" s="19" t="s">
        <v>19</v>
      </c>
      <c r="B2" s="19" t="s">
        <v>20</v>
      </c>
      <c r="C2" s="19" t="s">
        <v>21</v>
      </c>
      <c r="D2" s="19" t="s">
        <v>23</v>
      </c>
      <c r="E2" s="19" t="s">
        <v>24</v>
      </c>
      <c r="F2" s="19" t="s">
        <v>26</v>
      </c>
      <c r="G2" s="19" t="s">
        <v>28</v>
      </c>
      <c r="H2" s="19" t="s">
        <v>29</v>
      </c>
      <c r="I2" s="19" t="s">
        <v>4</v>
      </c>
      <c r="J2" s="19" t="s">
        <v>32</v>
      </c>
      <c r="K2" s="19" t="s">
        <v>33</v>
      </c>
      <c r="L2" s="19" t="s">
        <v>35</v>
      </c>
      <c r="M2" s="19" t="s">
        <v>36</v>
      </c>
      <c r="N2" s="19" t="s">
        <v>40</v>
      </c>
      <c r="O2" s="19" t="s">
        <v>37</v>
      </c>
      <c r="P2" s="19" t="s">
        <v>41</v>
      </c>
      <c r="Q2" s="19" t="s">
        <v>41</v>
      </c>
      <c r="R2" s="19" t="s">
        <v>42</v>
      </c>
      <c r="S2" s="19" t="s">
        <v>44</v>
      </c>
      <c r="T2" s="19" t="s">
        <v>45</v>
      </c>
      <c r="U2" s="19" t="s">
        <v>41</v>
      </c>
      <c r="V2" s="19" t="s">
        <v>47</v>
      </c>
    </row>
    <row r="3">
      <c r="A3" s="19" t="s">
        <v>159</v>
      </c>
      <c r="B3" s="19" t="s">
        <v>59</v>
      </c>
      <c r="C3" s="19" t="s">
        <v>425</v>
      </c>
      <c r="D3" s="45"/>
      <c r="E3" s="19" t="s">
        <v>426</v>
      </c>
      <c r="F3" s="45"/>
      <c r="G3" s="45"/>
      <c r="H3" s="45"/>
      <c r="I3" s="19">
        <v>556.0</v>
      </c>
      <c r="J3" s="19" t="s">
        <v>64</v>
      </c>
      <c r="K3" s="52">
        <v>33.22222222222222</v>
      </c>
      <c r="L3" s="52">
        <v>256.53819444444446</v>
      </c>
      <c r="M3" s="19">
        <v>19.93</v>
      </c>
      <c r="N3" s="52">
        <v>166.66666666666666</v>
      </c>
      <c r="O3" s="19">
        <v>2709.0</v>
      </c>
      <c r="P3" s="54">
        <v>45490.0</v>
      </c>
      <c r="Q3" s="54">
        <v>45015.0</v>
      </c>
      <c r="R3" s="19">
        <v>3.130006005E9</v>
      </c>
      <c r="S3" s="19" t="s">
        <v>75</v>
      </c>
      <c r="T3" s="45"/>
      <c r="U3" s="45"/>
      <c r="V3" s="45"/>
    </row>
    <row r="4">
      <c r="A4" s="19" t="s">
        <v>260</v>
      </c>
      <c r="B4" s="19" t="s">
        <v>59</v>
      </c>
      <c r="C4" s="19" t="s">
        <v>425</v>
      </c>
      <c r="D4" s="45"/>
      <c r="E4" s="19" t="s">
        <v>426</v>
      </c>
      <c r="F4" s="45"/>
      <c r="G4" s="45"/>
      <c r="H4" s="45"/>
      <c r="I4" s="19">
        <v>562.0</v>
      </c>
      <c r="J4" s="19" t="s">
        <v>64</v>
      </c>
      <c r="K4" s="52">
        <v>41.74305555555556</v>
      </c>
      <c r="L4" s="52">
        <v>342.75694444444446</v>
      </c>
      <c r="M4" s="19">
        <v>25.05</v>
      </c>
      <c r="N4" s="52">
        <v>166.66666666666666</v>
      </c>
      <c r="O4" s="19">
        <v>2703.0</v>
      </c>
      <c r="P4" s="60">
        <v>45618.0</v>
      </c>
      <c r="Q4" s="60">
        <v>45614.0</v>
      </c>
      <c r="R4" s="19">
        <v>6.890000562E9</v>
      </c>
      <c r="S4" s="19" t="s">
        <v>75</v>
      </c>
      <c r="T4" s="45"/>
      <c r="U4" s="45"/>
      <c r="V4" s="45"/>
    </row>
    <row r="5">
      <c r="A5" s="19" t="s">
        <v>107</v>
      </c>
      <c r="B5" s="19" t="s">
        <v>59</v>
      </c>
      <c r="C5" s="19" t="s">
        <v>425</v>
      </c>
      <c r="D5" s="45"/>
      <c r="E5" s="19" t="s">
        <v>426</v>
      </c>
      <c r="F5" s="45"/>
      <c r="G5" s="45"/>
      <c r="H5" s="45"/>
      <c r="I5" s="19">
        <v>846.0</v>
      </c>
      <c r="J5" s="19" t="s">
        <v>64</v>
      </c>
      <c r="K5" s="52">
        <v>117.24652777777777</v>
      </c>
      <c r="L5" s="52">
        <v>262.15625</v>
      </c>
      <c r="M5" s="19">
        <v>70.35</v>
      </c>
      <c r="N5" s="52">
        <v>166.66666666666666</v>
      </c>
      <c r="O5" s="19">
        <v>2739.0</v>
      </c>
      <c r="P5" s="54">
        <v>45539.0</v>
      </c>
      <c r="Q5" s="54">
        <v>45539.0</v>
      </c>
      <c r="R5" s="19">
        <v>3.040075245E9</v>
      </c>
      <c r="S5" s="19" t="s">
        <v>75</v>
      </c>
      <c r="T5" s="45"/>
      <c r="U5" s="45"/>
      <c r="V5" s="45"/>
    </row>
    <row r="6">
      <c r="A6" s="19" t="s">
        <v>79</v>
      </c>
      <c r="B6" s="19" t="s">
        <v>59</v>
      </c>
      <c r="C6" s="19" t="s">
        <v>425</v>
      </c>
      <c r="D6" s="45"/>
      <c r="E6" s="19" t="s">
        <v>426</v>
      </c>
      <c r="F6" s="45"/>
      <c r="G6" s="45"/>
      <c r="H6" s="45"/>
      <c r="I6" s="19">
        <v>929.0</v>
      </c>
      <c r="J6" s="19" t="s">
        <v>64</v>
      </c>
      <c r="K6" s="52">
        <v>52.4375</v>
      </c>
      <c r="L6" s="52">
        <v>226.19444444444446</v>
      </c>
      <c r="M6" s="19">
        <v>31.46</v>
      </c>
      <c r="N6" s="52">
        <v>166.66666666666666</v>
      </c>
      <c r="O6" s="19">
        <v>2722.0</v>
      </c>
      <c r="P6" s="54">
        <v>45567.0</v>
      </c>
      <c r="Q6" s="54">
        <v>45490.0</v>
      </c>
      <c r="R6" s="19">
        <v>3.290007931E9</v>
      </c>
      <c r="S6" s="19" t="s">
        <v>75</v>
      </c>
      <c r="T6" s="45"/>
      <c r="U6" s="45"/>
      <c r="V6" s="45"/>
    </row>
    <row r="7">
      <c r="A7" s="19" t="s">
        <v>96</v>
      </c>
      <c r="B7" s="19" t="s">
        <v>59</v>
      </c>
      <c r="C7" s="19" t="s">
        <v>425</v>
      </c>
      <c r="D7" s="45"/>
      <c r="E7" s="19" t="s">
        <v>426</v>
      </c>
      <c r="F7" s="45"/>
      <c r="G7" s="45"/>
      <c r="H7" s="45"/>
      <c r="I7" s="19">
        <v>1287.0</v>
      </c>
      <c r="J7" s="19" t="s">
        <v>64</v>
      </c>
      <c r="K7" s="52">
        <v>29.51388888888889</v>
      </c>
      <c r="L7" s="52">
        <v>266.72569444444446</v>
      </c>
      <c r="M7" s="19">
        <v>17.71</v>
      </c>
      <c r="N7" s="52">
        <v>166.66666666666666</v>
      </c>
      <c r="O7" s="19">
        <v>2741.0</v>
      </c>
      <c r="P7" s="54">
        <v>45568.0</v>
      </c>
      <c r="Q7" s="54">
        <v>45526.0</v>
      </c>
      <c r="R7" s="19">
        <v>7.090002248E9</v>
      </c>
      <c r="S7" s="19" t="s">
        <v>75</v>
      </c>
      <c r="T7" s="45"/>
      <c r="U7" s="45"/>
      <c r="V7" s="45"/>
    </row>
    <row r="8">
      <c r="A8" s="19" t="s">
        <v>71</v>
      </c>
      <c r="B8" s="19" t="s">
        <v>59</v>
      </c>
      <c r="C8" s="19" t="s">
        <v>425</v>
      </c>
      <c r="D8" s="45"/>
      <c r="E8" s="19" t="s">
        <v>426</v>
      </c>
      <c r="F8" s="45"/>
      <c r="G8" s="45"/>
      <c r="H8" s="45"/>
      <c r="I8" s="19">
        <v>70339.0</v>
      </c>
      <c r="J8" s="19" t="s">
        <v>64</v>
      </c>
      <c r="K8" s="52">
        <v>5.559027777777778</v>
      </c>
      <c r="L8" s="52">
        <v>388.375</v>
      </c>
      <c r="M8" s="19">
        <v>3.34</v>
      </c>
      <c r="N8" s="52">
        <v>166.66666666666666</v>
      </c>
      <c r="O8" s="19">
        <v>2728.0</v>
      </c>
      <c r="P8" s="54">
        <v>45831.0</v>
      </c>
      <c r="Q8" s="54">
        <v>45352.0</v>
      </c>
      <c r="R8" s="19">
        <v>3.130006789E9</v>
      </c>
      <c r="S8" s="19" t="s">
        <v>75</v>
      </c>
      <c r="T8" s="45"/>
      <c r="U8" s="45"/>
      <c r="V8" s="45"/>
    </row>
    <row r="9">
      <c r="A9" s="19" t="s">
        <v>159</v>
      </c>
      <c r="B9" s="19" t="s">
        <v>59</v>
      </c>
      <c r="C9" s="19" t="s">
        <v>425</v>
      </c>
      <c r="D9" s="45"/>
      <c r="E9" s="19" t="s">
        <v>426</v>
      </c>
      <c r="F9" s="45"/>
      <c r="G9" s="45"/>
      <c r="H9" s="45"/>
      <c r="I9" s="19">
        <v>81044.0</v>
      </c>
      <c r="J9" s="19" t="s">
        <v>64</v>
      </c>
      <c r="K9" s="52">
        <v>9.336805555555555</v>
      </c>
      <c r="L9" s="52">
        <v>168.44791666666666</v>
      </c>
      <c r="M9" s="19">
        <v>5.6</v>
      </c>
      <c r="N9" s="52">
        <v>166.66666666666666</v>
      </c>
      <c r="O9" s="19">
        <v>2720.0</v>
      </c>
      <c r="P9" s="54">
        <v>45601.0</v>
      </c>
      <c r="Q9" s="54">
        <v>44704.0</v>
      </c>
      <c r="R9" s="19">
        <v>7.090002894E9</v>
      </c>
      <c r="S9" s="19" t="s">
        <v>75</v>
      </c>
      <c r="T9" s="45"/>
      <c r="U9" s="45"/>
      <c r="V9" s="45"/>
    </row>
    <row r="10">
      <c r="A10" s="19" t="s">
        <v>96</v>
      </c>
      <c r="B10" s="19" t="s">
        <v>59</v>
      </c>
      <c r="C10" s="19" t="s">
        <v>435</v>
      </c>
      <c r="D10" s="45"/>
      <c r="E10" s="19" t="s">
        <v>426</v>
      </c>
      <c r="F10" s="45"/>
      <c r="G10" s="45"/>
      <c r="H10" s="45"/>
      <c r="I10" s="19">
        <v>100557.0</v>
      </c>
      <c r="J10" s="19" t="s">
        <v>64</v>
      </c>
      <c r="K10" s="52">
        <v>32.642361111111114</v>
      </c>
      <c r="L10" s="52">
        <v>218.43055555555554</v>
      </c>
      <c r="M10" s="19">
        <v>19.59</v>
      </c>
      <c r="N10" s="52">
        <v>166.66666666666666</v>
      </c>
      <c r="O10" s="19">
        <v>2736.0</v>
      </c>
      <c r="P10" s="54">
        <v>45631.0</v>
      </c>
      <c r="Q10" s="54">
        <v>45628.0</v>
      </c>
      <c r="R10" s="19">
        <v>3.130005796E9</v>
      </c>
      <c r="S10" s="19" t="s">
        <v>75</v>
      </c>
      <c r="T10" s="45"/>
      <c r="U10" s="45"/>
      <c r="V10" s="45"/>
    </row>
    <row r="11">
      <c r="A11" s="19" t="s">
        <v>118</v>
      </c>
      <c r="B11" s="19" t="s">
        <v>59</v>
      </c>
      <c r="C11" s="19" t="s">
        <v>425</v>
      </c>
      <c r="D11" s="45"/>
      <c r="E11" s="19" t="s">
        <v>426</v>
      </c>
      <c r="F11" s="45"/>
      <c r="G11" s="45"/>
      <c r="H11" s="45"/>
      <c r="I11" s="19">
        <v>100832.0</v>
      </c>
      <c r="J11" s="19" t="s">
        <v>64</v>
      </c>
      <c r="K11" s="52">
        <v>113.27430555555556</v>
      </c>
      <c r="L11" s="52">
        <v>403.43402777777777</v>
      </c>
      <c r="M11" s="19">
        <v>67.96</v>
      </c>
      <c r="N11" s="52">
        <v>166.66666666666666</v>
      </c>
      <c r="O11" s="19">
        <v>2727.0</v>
      </c>
      <c r="P11" s="54">
        <v>43902.0</v>
      </c>
      <c r="Q11" s="54">
        <v>43549.0</v>
      </c>
      <c r="R11" s="19">
        <v>7.100002436E9</v>
      </c>
      <c r="S11" s="19" t="s">
        <v>75</v>
      </c>
      <c r="T11" s="45"/>
      <c r="U11" s="45"/>
      <c r="V11" s="45"/>
    </row>
    <row r="12">
      <c r="A12" s="19" t="s">
        <v>323</v>
      </c>
      <c r="B12" s="19" t="s">
        <v>59</v>
      </c>
      <c r="C12" s="19" t="s">
        <v>435</v>
      </c>
      <c r="D12" s="45"/>
      <c r="E12" s="19" t="s">
        <v>426</v>
      </c>
      <c r="F12" s="45"/>
      <c r="G12" s="45"/>
      <c r="H12" s="45"/>
      <c r="I12" s="19">
        <v>110076.0</v>
      </c>
      <c r="J12" s="19" t="s">
        <v>64</v>
      </c>
      <c r="K12" s="52">
        <v>150.13194444444446</v>
      </c>
      <c r="L12" s="52">
        <v>263.75347222222223</v>
      </c>
      <c r="M12" s="19">
        <v>90.08</v>
      </c>
      <c r="N12" s="52">
        <v>166.66666666666666</v>
      </c>
      <c r="O12" s="19">
        <v>2724.0</v>
      </c>
      <c r="P12" s="54">
        <v>44736.0</v>
      </c>
      <c r="Q12" s="54">
        <v>44735.0</v>
      </c>
      <c r="R12" s="19">
        <v>3.040057779E9</v>
      </c>
      <c r="S12" s="19" t="s">
        <v>75</v>
      </c>
      <c r="T12" s="45"/>
      <c r="U12" s="45"/>
      <c r="V12" s="45"/>
    </row>
    <row r="13">
      <c r="A13" s="19" t="s">
        <v>79</v>
      </c>
      <c r="B13" s="19" t="s">
        <v>59</v>
      </c>
      <c r="C13" s="19" t="s">
        <v>435</v>
      </c>
      <c r="D13" s="45"/>
      <c r="E13" s="19" t="s">
        <v>426</v>
      </c>
      <c r="F13" s="45"/>
      <c r="G13" s="45"/>
      <c r="H13" s="45"/>
      <c r="I13" s="19">
        <v>120348.0</v>
      </c>
      <c r="J13" s="19" t="s">
        <v>64</v>
      </c>
      <c r="K13" s="52">
        <v>95.77777777777777</v>
      </c>
      <c r="L13" s="52">
        <v>202.39930555555554</v>
      </c>
      <c r="M13" s="19">
        <v>57.47</v>
      </c>
      <c r="N13" s="52">
        <v>166.66666666666666</v>
      </c>
      <c r="O13" s="19">
        <v>2719.0</v>
      </c>
      <c r="P13" s="54">
        <v>45776.0</v>
      </c>
      <c r="Q13" s="54">
        <v>45776.0</v>
      </c>
      <c r="R13" s="19">
        <v>3.040073019E9</v>
      </c>
      <c r="S13" s="19" t="s">
        <v>75</v>
      </c>
      <c r="T13" s="45"/>
      <c r="U13" s="45"/>
      <c r="V13" s="45"/>
    </row>
    <row r="14">
      <c r="A14" s="19" t="s">
        <v>262</v>
      </c>
      <c r="B14" s="19" t="s">
        <v>59</v>
      </c>
      <c r="C14" s="19" t="s">
        <v>435</v>
      </c>
      <c r="D14" s="45"/>
      <c r="E14" s="19" t="s">
        <v>426</v>
      </c>
      <c r="F14" s="45"/>
      <c r="G14" s="45"/>
      <c r="H14" s="45"/>
      <c r="I14" s="19">
        <v>120677.0</v>
      </c>
      <c r="J14" s="19" t="s">
        <v>64</v>
      </c>
      <c r="K14" s="52">
        <v>88.83680555555556</v>
      </c>
      <c r="L14" s="52">
        <v>210.98263888888889</v>
      </c>
      <c r="M14" s="19">
        <v>53.3</v>
      </c>
      <c r="N14" s="52">
        <v>166.66666666666666</v>
      </c>
      <c r="O14" s="19">
        <v>2702.0</v>
      </c>
      <c r="P14" s="54">
        <v>45772.0</v>
      </c>
      <c r="Q14" s="54">
        <v>45600.0</v>
      </c>
      <c r="R14" s="19">
        <v>3.040090256E9</v>
      </c>
      <c r="S14" s="19" t="s">
        <v>75</v>
      </c>
      <c r="T14" s="45"/>
      <c r="U14" s="45"/>
      <c r="V14" s="45"/>
    </row>
    <row r="15">
      <c r="A15" s="19" t="s">
        <v>70</v>
      </c>
      <c r="B15" s="19" t="s">
        <v>59</v>
      </c>
      <c r="C15" s="19" t="s">
        <v>435</v>
      </c>
      <c r="D15" s="45"/>
      <c r="E15" s="19" t="s">
        <v>426</v>
      </c>
      <c r="F15" s="45"/>
      <c r="G15" s="45"/>
      <c r="H15" s="45"/>
      <c r="I15" s="19">
        <v>181096.0</v>
      </c>
      <c r="J15" s="19" t="s">
        <v>64</v>
      </c>
      <c r="K15" s="52">
        <v>42.24652777777778</v>
      </c>
      <c r="L15" s="52">
        <v>217.13888888888889</v>
      </c>
      <c r="M15" s="19">
        <v>25.35</v>
      </c>
      <c r="N15" s="52">
        <v>166.66666666666666</v>
      </c>
      <c r="O15" s="19">
        <v>2723.0</v>
      </c>
      <c r="P15" s="54">
        <v>45000.0</v>
      </c>
      <c r="Q15" s="54">
        <v>44630.0</v>
      </c>
      <c r="R15" s="19">
        <v>7.090002718E9</v>
      </c>
      <c r="S15" s="19" t="s">
        <v>75</v>
      </c>
      <c r="T15" s="45"/>
      <c r="U15" s="45"/>
      <c r="V15" s="45"/>
    </row>
    <row r="16">
      <c r="A16" s="19" t="s">
        <v>71</v>
      </c>
      <c r="B16" s="19" t="s">
        <v>59</v>
      </c>
      <c r="C16" s="19" t="s">
        <v>425</v>
      </c>
      <c r="D16" s="45"/>
      <c r="E16" s="19" t="s">
        <v>426</v>
      </c>
      <c r="F16" s="45"/>
      <c r="G16" s="45"/>
      <c r="H16" s="45"/>
      <c r="I16" s="19">
        <v>250353.0</v>
      </c>
      <c r="J16" s="19" t="s">
        <v>64</v>
      </c>
      <c r="K16" s="52">
        <v>8.746527777777779</v>
      </c>
      <c r="L16" s="52">
        <v>8.746527777777779</v>
      </c>
      <c r="M16" s="19">
        <v>5.25</v>
      </c>
      <c r="N16" s="52">
        <v>166.66666666666666</v>
      </c>
      <c r="O16" s="19">
        <v>2721.0</v>
      </c>
      <c r="P16" s="54">
        <v>45930.0</v>
      </c>
      <c r="Q16" s="19" t="s">
        <v>119</v>
      </c>
      <c r="R16" s="45"/>
      <c r="S16" s="19" t="s">
        <v>75</v>
      </c>
      <c r="T16" s="45"/>
      <c r="U16" s="45"/>
      <c r="V16" s="45"/>
    </row>
    <row r="17">
      <c r="A17" s="19" t="s">
        <v>96</v>
      </c>
      <c r="B17" s="19" t="s">
        <v>59</v>
      </c>
      <c r="C17" s="19" t="s">
        <v>425</v>
      </c>
      <c r="D17" s="45"/>
      <c r="E17" s="19" t="s">
        <v>426</v>
      </c>
      <c r="F17" s="45"/>
      <c r="G17" s="45"/>
      <c r="H17" s="45"/>
      <c r="I17" s="19">
        <v>250417.0</v>
      </c>
      <c r="J17" s="19" t="s">
        <v>64</v>
      </c>
      <c r="K17" s="52">
        <v>2.0555555555555554</v>
      </c>
      <c r="L17" s="52">
        <v>2.0555555555555554</v>
      </c>
      <c r="M17" s="19">
        <v>1.23</v>
      </c>
      <c r="N17" s="52">
        <v>166.66666666666666</v>
      </c>
      <c r="O17" s="19">
        <v>2738.0</v>
      </c>
      <c r="P17" s="54">
        <v>46035.0</v>
      </c>
      <c r="Q17" s="19" t="s">
        <v>119</v>
      </c>
      <c r="R17" s="45"/>
      <c r="S17" s="19" t="s">
        <v>75</v>
      </c>
      <c r="T17" s="45"/>
      <c r="U17" s="45"/>
      <c r="V17" s="45"/>
    </row>
    <row r="18">
      <c r="A18" s="19" t="s">
        <v>107</v>
      </c>
      <c r="B18" s="19" t="s">
        <v>59</v>
      </c>
      <c r="C18" s="19" t="s">
        <v>425</v>
      </c>
      <c r="D18" s="45"/>
      <c r="E18" s="19" t="s">
        <v>426</v>
      </c>
      <c r="F18" s="45"/>
      <c r="G18" s="45"/>
      <c r="H18" s="45"/>
      <c r="I18" s="19">
        <v>912962.0</v>
      </c>
      <c r="J18" s="19" t="s">
        <v>64</v>
      </c>
      <c r="K18" s="52">
        <v>38.49305555555556</v>
      </c>
      <c r="L18" s="52">
        <v>811.8055555555555</v>
      </c>
      <c r="M18" s="19">
        <v>23.1</v>
      </c>
      <c r="N18" s="52">
        <v>166.66666666666666</v>
      </c>
      <c r="O18" s="19">
        <v>2731.0</v>
      </c>
      <c r="P18" s="54">
        <v>45371.0</v>
      </c>
      <c r="Q18" s="54">
        <v>45026.0</v>
      </c>
      <c r="R18" s="19">
        <v>3.040077697E9</v>
      </c>
      <c r="S18" s="19" t="s">
        <v>75</v>
      </c>
      <c r="T18" s="45"/>
      <c r="U18" s="45"/>
      <c r="V18" s="45"/>
    </row>
    <row r="19">
      <c r="A19" s="19" t="s">
        <v>96</v>
      </c>
      <c r="B19" s="19" t="s">
        <v>59</v>
      </c>
      <c r="C19" s="19" t="s">
        <v>425</v>
      </c>
      <c r="D19" s="45"/>
      <c r="E19" s="19" t="s">
        <v>426</v>
      </c>
      <c r="F19" s="45"/>
      <c r="G19" s="45"/>
      <c r="H19" s="45"/>
      <c r="I19" s="19">
        <v>922956.0</v>
      </c>
      <c r="J19" s="19" t="s">
        <v>64</v>
      </c>
      <c r="K19" s="52">
        <v>4.680555555555555</v>
      </c>
      <c r="L19" s="52">
        <v>197.75347222222223</v>
      </c>
      <c r="M19" s="19">
        <v>2.81</v>
      </c>
      <c r="N19" s="52">
        <v>166.66666666666666</v>
      </c>
      <c r="O19" s="19">
        <v>2737.0</v>
      </c>
      <c r="P19" s="60">
        <v>46001.0</v>
      </c>
      <c r="Q19" s="54">
        <v>45371.0</v>
      </c>
      <c r="R19" s="19">
        <v>3.960004903E9</v>
      </c>
      <c r="S19" s="19" t="s">
        <v>75</v>
      </c>
      <c r="T19" s="45"/>
      <c r="U19" s="45"/>
      <c r="V19" s="45"/>
    </row>
    <row r="20">
      <c r="A20" s="19" t="s">
        <v>71</v>
      </c>
      <c r="B20" s="19" t="s">
        <v>59</v>
      </c>
      <c r="C20" s="19" t="s">
        <v>425</v>
      </c>
      <c r="D20" s="45"/>
      <c r="E20" s="19" t="s">
        <v>426</v>
      </c>
      <c r="F20" s="45"/>
      <c r="G20" s="45"/>
      <c r="H20" s="45"/>
      <c r="I20" s="19">
        <v>930171.0</v>
      </c>
      <c r="J20" s="19" t="s">
        <v>64</v>
      </c>
      <c r="K20" s="52">
        <v>24.916666666666668</v>
      </c>
      <c r="L20" s="52">
        <v>718.2743055555555</v>
      </c>
      <c r="M20" s="19">
        <v>14.95</v>
      </c>
      <c r="N20" s="52">
        <v>166.66666666666666</v>
      </c>
      <c r="O20" s="19">
        <v>2729.0</v>
      </c>
      <c r="P20" s="54">
        <v>45436.0</v>
      </c>
      <c r="Q20" s="54">
        <v>45294.0</v>
      </c>
      <c r="R20" s="19">
        <v>3.130006599E9</v>
      </c>
      <c r="S20" s="19" t="s">
        <v>75</v>
      </c>
      <c r="T20" s="45"/>
      <c r="U20" s="45"/>
      <c r="V20" s="45"/>
    </row>
    <row r="21">
      <c r="A21" s="19" t="s">
        <v>85</v>
      </c>
      <c r="B21" s="19" t="s">
        <v>59</v>
      </c>
      <c r="C21" s="19" t="s">
        <v>425</v>
      </c>
      <c r="D21" s="45"/>
      <c r="E21" s="19" t="s">
        <v>426</v>
      </c>
      <c r="F21" s="45"/>
      <c r="G21" s="45"/>
      <c r="H21" s="45"/>
      <c r="I21" s="19">
        <v>960005.0</v>
      </c>
      <c r="J21" s="19" t="s">
        <v>64</v>
      </c>
      <c r="K21" s="52">
        <v>32.486111111111114</v>
      </c>
      <c r="L21" s="52">
        <v>386.84375</v>
      </c>
      <c r="M21" s="19">
        <v>19.49</v>
      </c>
      <c r="N21" s="52">
        <v>166.66666666666666</v>
      </c>
      <c r="O21" s="19">
        <v>2704.0</v>
      </c>
      <c r="P21" s="54">
        <v>44372.0</v>
      </c>
      <c r="Q21" s="54">
        <v>44369.0</v>
      </c>
      <c r="R21" s="19">
        <v>7.090000956E9</v>
      </c>
      <c r="S21" s="19" t="s">
        <v>75</v>
      </c>
      <c r="T21" s="45"/>
      <c r="U21" s="45"/>
      <c r="V21" s="45"/>
    </row>
    <row r="22">
      <c r="A22" s="19" t="s">
        <v>71</v>
      </c>
      <c r="B22" s="19" t="s">
        <v>59</v>
      </c>
      <c r="C22" s="19" t="s">
        <v>425</v>
      </c>
      <c r="D22" s="45"/>
      <c r="E22" s="19" t="s">
        <v>426</v>
      </c>
      <c r="F22" s="45"/>
      <c r="G22" s="45"/>
      <c r="H22" s="45"/>
      <c r="I22" s="19">
        <v>960707.0</v>
      </c>
      <c r="J22" s="19" t="s">
        <v>64</v>
      </c>
      <c r="K22" s="52">
        <v>70.21875</v>
      </c>
      <c r="L22" s="52">
        <v>243.89930555555554</v>
      </c>
      <c r="M22" s="19">
        <v>42.13</v>
      </c>
      <c r="N22" s="52">
        <v>166.66666666666666</v>
      </c>
      <c r="O22" s="19">
        <v>2708.0</v>
      </c>
      <c r="P22" s="54">
        <v>44362.0</v>
      </c>
      <c r="Q22" s="54">
        <v>43894.0</v>
      </c>
      <c r="R22" s="19">
        <v>7.080003306E9</v>
      </c>
      <c r="S22" s="19" t="s">
        <v>75</v>
      </c>
      <c r="T22" s="45"/>
      <c r="U22" s="45"/>
      <c r="V22" s="45"/>
    </row>
    <row r="23">
      <c r="A23" s="19" t="s">
        <v>96</v>
      </c>
      <c r="B23" s="19" t="s">
        <v>59</v>
      </c>
      <c r="C23" s="19" t="s">
        <v>425</v>
      </c>
      <c r="D23" s="45"/>
      <c r="E23" s="19" t="s">
        <v>426</v>
      </c>
      <c r="F23" s="45"/>
      <c r="G23" s="45"/>
      <c r="H23" s="45"/>
      <c r="I23" s="19">
        <v>993360.0</v>
      </c>
      <c r="J23" s="19" t="s">
        <v>64</v>
      </c>
      <c r="K23" s="52">
        <v>80.27430555555556</v>
      </c>
      <c r="L23" s="52">
        <v>459.80555555555554</v>
      </c>
      <c r="M23" s="19">
        <v>48.16</v>
      </c>
      <c r="N23" s="52">
        <v>166.66666666666666</v>
      </c>
      <c r="O23" s="19">
        <v>2740.0</v>
      </c>
      <c r="P23" s="54">
        <v>45511.0</v>
      </c>
      <c r="Q23" s="54">
        <v>45509.0</v>
      </c>
      <c r="R23" s="19">
        <v>7.080005315E9</v>
      </c>
      <c r="S23" s="19" t="s">
        <v>75</v>
      </c>
      <c r="T23" s="45"/>
      <c r="U23" s="45"/>
      <c r="V23" s="45"/>
    </row>
    <row r="24">
      <c r="A24" s="19" t="s">
        <v>85</v>
      </c>
      <c r="B24" s="19" t="s">
        <v>59</v>
      </c>
      <c r="C24" s="19" t="s">
        <v>425</v>
      </c>
      <c r="D24" s="45"/>
      <c r="E24" s="19" t="s">
        <v>426</v>
      </c>
      <c r="F24" s="45"/>
      <c r="G24" s="45"/>
      <c r="H24" s="45"/>
      <c r="I24" s="19">
        <v>1277.0</v>
      </c>
      <c r="J24" s="19" t="s">
        <v>64</v>
      </c>
      <c r="K24" s="68">
        <v>0.0</v>
      </c>
      <c r="L24" s="52">
        <v>106.78472222222223</v>
      </c>
      <c r="M24" s="45"/>
      <c r="N24" s="52">
        <v>166.66666666666666</v>
      </c>
      <c r="O24" s="19">
        <v>2725.0</v>
      </c>
      <c r="P24" s="54">
        <v>40044.0</v>
      </c>
      <c r="Q24" s="54">
        <v>40126.0</v>
      </c>
      <c r="R24" s="19">
        <v>3.130007478E9</v>
      </c>
      <c r="S24" s="19" t="s">
        <v>66</v>
      </c>
      <c r="T24" s="19">
        <v>3.040252386E9</v>
      </c>
      <c r="U24" s="54">
        <v>45775.0</v>
      </c>
      <c r="V24" s="45"/>
    </row>
    <row r="25">
      <c r="A25" s="19" t="s">
        <v>85</v>
      </c>
      <c r="B25" s="19" t="s">
        <v>59</v>
      </c>
      <c r="C25" s="19" t="s">
        <v>425</v>
      </c>
      <c r="D25" s="45"/>
      <c r="E25" s="19" t="s">
        <v>426</v>
      </c>
      <c r="F25" s="45"/>
      <c r="G25" s="45"/>
      <c r="H25" s="45"/>
      <c r="I25" s="19">
        <v>30555.0</v>
      </c>
      <c r="J25" s="19" t="s">
        <v>64</v>
      </c>
      <c r="K25" s="52">
        <v>79.29861111111111</v>
      </c>
      <c r="L25" s="52">
        <v>182.20833333333334</v>
      </c>
      <c r="M25" s="19">
        <v>47.58</v>
      </c>
      <c r="N25" s="52">
        <v>166.66666666666666</v>
      </c>
      <c r="O25" s="19">
        <v>2702.0</v>
      </c>
      <c r="P25" s="54">
        <v>43549.0</v>
      </c>
      <c r="Q25" s="54">
        <v>45772.0</v>
      </c>
      <c r="R25" s="19">
        <v>3.040091287E9</v>
      </c>
      <c r="S25" s="19" t="s">
        <v>66</v>
      </c>
      <c r="T25" s="19">
        <v>3.040253442E9</v>
      </c>
      <c r="U25" s="54">
        <v>45810.0</v>
      </c>
      <c r="V25" s="45"/>
    </row>
    <row r="26">
      <c r="A26" s="19" t="s">
        <v>85</v>
      </c>
      <c r="B26" s="19" t="s">
        <v>59</v>
      </c>
      <c r="C26" s="19" t="s">
        <v>425</v>
      </c>
      <c r="D26" s="45"/>
      <c r="E26" s="19" t="s">
        <v>426</v>
      </c>
      <c r="F26" s="45"/>
      <c r="G26" s="45"/>
      <c r="H26" s="45"/>
      <c r="I26" s="19">
        <v>41120.0</v>
      </c>
      <c r="J26" s="19" t="s">
        <v>64</v>
      </c>
      <c r="K26" s="52">
        <v>34.80902777777778</v>
      </c>
      <c r="L26" s="52">
        <v>231.66319444444446</v>
      </c>
      <c r="M26" s="19">
        <v>20.89</v>
      </c>
      <c r="N26" s="52">
        <v>166.66666666666666</v>
      </c>
      <c r="O26" s="19">
        <v>2740.0</v>
      </c>
      <c r="P26" s="54">
        <v>45447.0</v>
      </c>
      <c r="Q26" s="54">
        <v>45510.0</v>
      </c>
      <c r="R26" s="19">
        <v>3.130007827E9</v>
      </c>
      <c r="S26" s="19" t="s">
        <v>66</v>
      </c>
      <c r="T26" s="19">
        <v>3.040258338E9</v>
      </c>
      <c r="U26" s="54">
        <v>45937.0</v>
      </c>
      <c r="V26" s="45"/>
    </row>
    <row r="27">
      <c r="A27" s="19" t="s">
        <v>85</v>
      </c>
      <c r="B27" s="19" t="s">
        <v>59</v>
      </c>
      <c r="C27" s="19" t="s">
        <v>435</v>
      </c>
      <c r="D27" s="45"/>
      <c r="E27" s="19" t="s">
        <v>426</v>
      </c>
      <c r="F27" s="45"/>
      <c r="G27" s="45"/>
      <c r="H27" s="45"/>
      <c r="I27" s="19">
        <v>81343.0</v>
      </c>
      <c r="J27" s="19" t="s">
        <v>64</v>
      </c>
      <c r="K27" s="52">
        <v>69.05902777777777</v>
      </c>
      <c r="L27" s="52">
        <v>198.74305555555554</v>
      </c>
      <c r="M27" s="19">
        <v>41.44</v>
      </c>
      <c r="N27" s="52">
        <v>166.66666666666666</v>
      </c>
      <c r="O27" s="19">
        <v>2723.0</v>
      </c>
      <c r="P27" s="60">
        <v>44485.0</v>
      </c>
      <c r="Q27" s="54">
        <v>44959.0</v>
      </c>
      <c r="R27" s="19">
        <v>4.19000075E9</v>
      </c>
      <c r="S27" s="19" t="s">
        <v>66</v>
      </c>
      <c r="T27" s="19">
        <v>3.040247635E9</v>
      </c>
      <c r="U27" s="60">
        <v>45580.0</v>
      </c>
      <c r="V27" s="45"/>
    </row>
    <row r="28">
      <c r="A28" s="19" t="s">
        <v>85</v>
      </c>
      <c r="B28" s="19" t="s">
        <v>59</v>
      </c>
      <c r="C28" s="19" t="s">
        <v>425</v>
      </c>
      <c r="D28" s="45"/>
      <c r="E28" s="19" t="s">
        <v>426</v>
      </c>
      <c r="F28" s="45"/>
      <c r="G28" s="45"/>
      <c r="H28" s="45"/>
      <c r="I28" s="19">
        <v>90688.0</v>
      </c>
      <c r="J28" s="19" t="s">
        <v>64</v>
      </c>
      <c r="K28" s="52">
        <v>1.6631944444444444</v>
      </c>
      <c r="L28" s="52">
        <v>160.15972222222223</v>
      </c>
      <c r="M28" s="19">
        <v>1.0</v>
      </c>
      <c r="N28" s="52">
        <v>166.66666666666666</v>
      </c>
      <c r="O28" s="19">
        <v>2740.0</v>
      </c>
      <c r="P28" s="54">
        <v>45420.0</v>
      </c>
      <c r="Q28" s="54">
        <v>45446.0</v>
      </c>
      <c r="R28" s="19">
        <v>3.130007058E9</v>
      </c>
      <c r="S28" s="19" t="s">
        <v>66</v>
      </c>
      <c r="T28" s="19">
        <v>3.040247803E9</v>
      </c>
      <c r="U28" s="60">
        <v>45588.0</v>
      </c>
      <c r="V28" s="45"/>
    </row>
    <row r="29">
      <c r="A29" s="19" t="s">
        <v>85</v>
      </c>
      <c r="B29" s="19" t="s">
        <v>59</v>
      </c>
      <c r="C29" s="19" t="s">
        <v>425</v>
      </c>
      <c r="D29" s="45"/>
      <c r="E29" s="19" t="s">
        <v>426</v>
      </c>
      <c r="F29" s="45"/>
      <c r="G29" s="45"/>
      <c r="H29" s="45"/>
      <c r="I29" s="19">
        <v>100825.0</v>
      </c>
      <c r="J29" s="19" t="s">
        <v>64</v>
      </c>
      <c r="K29" s="52">
        <v>175.17708333333334</v>
      </c>
      <c r="L29" s="52">
        <v>651.5243055555555</v>
      </c>
      <c r="M29" s="19">
        <v>105.11</v>
      </c>
      <c r="N29" s="52">
        <v>166.66666666666666</v>
      </c>
      <c r="O29" s="19">
        <v>2743.0</v>
      </c>
      <c r="P29" s="54">
        <v>44369.0</v>
      </c>
      <c r="Q29" s="54">
        <v>45824.0</v>
      </c>
      <c r="R29" s="19">
        <v>3.040091753E9</v>
      </c>
      <c r="S29" s="19" t="s">
        <v>66</v>
      </c>
      <c r="T29" s="19">
        <v>3.040254478E9</v>
      </c>
      <c r="U29" s="54">
        <v>45831.0</v>
      </c>
      <c r="V29" s="45"/>
    </row>
    <row r="30">
      <c r="A30" s="19" t="s">
        <v>85</v>
      </c>
      <c r="B30" s="19" t="s">
        <v>59</v>
      </c>
      <c r="C30" s="19" t="s">
        <v>435</v>
      </c>
      <c r="D30" s="45"/>
      <c r="E30" s="19" t="s">
        <v>426</v>
      </c>
      <c r="F30" s="45"/>
      <c r="G30" s="45"/>
      <c r="H30" s="45"/>
      <c r="I30" s="19">
        <v>110111.0</v>
      </c>
      <c r="J30" s="19" t="s">
        <v>64</v>
      </c>
      <c r="K30" s="52">
        <v>78.80555555555556</v>
      </c>
      <c r="L30" s="52">
        <v>219.84375</v>
      </c>
      <c r="M30" s="19">
        <v>47.28</v>
      </c>
      <c r="N30" s="52">
        <v>166.66666666666666</v>
      </c>
      <c r="O30" s="19">
        <v>2722.0</v>
      </c>
      <c r="P30" s="54">
        <v>44652.0</v>
      </c>
      <c r="Q30" s="54">
        <v>45567.0</v>
      </c>
      <c r="R30" s="19">
        <v>6.850004453E9</v>
      </c>
      <c r="S30" s="19" t="s">
        <v>66</v>
      </c>
      <c r="T30" s="19">
        <v>3.040250893E9</v>
      </c>
      <c r="U30" s="54">
        <v>45734.0</v>
      </c>
      <c r="V30" s="45"/>
    </row>
    <row r="31">
      <c r="A31" s="19" t="s">
        <v>85</v>
      </c>
      <c r="B31" s="19" t="s">
        <v>59</v>
      </c>
      <c r="C31" s="19" t="s">
        <v>425</v>
      </c>
      <c r="D31" s="45"/>
      <c r="E31" s="19" t="s">
        <v>426</v>
      </c>
      <c r="F31" s="45"/>
      <c r="G31" s="45"/>
      <c r="H31" s="45"/>
      <c r="I31" s="19">
        <v>250405.0</v>
      </c>
      <c r="J31" s="19" t="s">
        <v>64</v>
      </c>
      <c r="K31" s="68">
        <v>0.0</v>
      </c>
      <c r="L31" s="68">
        <v>0.0</v>
      </c>
      <c r="M31" s="45"/>
      <c r="N31" s="52">
        <v>166.66666666666666</v>
      </c>
      <c r="O31" s="45"/>
      <c r="P31" s="45"/>
      <c r="Q31" s="19" t="s">
        <v>119</v>
      </c>
      <c r="R31" s="45"/>
      <c r="S31" s="19" t="s">
        <v>66</v>
      </c>
      <c r="T31" s="19">
        <v>3.040260408E9</v>
      </c>
      <c r="U31" s="60">
        <v>46001.0</v>
      </c>
      <c r="V31" s="45"/>
    </row>
    <row r="32">
      <c r="A32" s="19" t="s">
        <v>85</v>
      </c>
      <c r="B32" s="19" t="s">
        <v>59</v>
      </c>
      <c r="C32" s="19" t="s">
        <v>425</v>
      </c>
      <c r="D32" s="45"/>
      <c r="E32" s="19" t="s">
        <v>426</v>
      </c>
      <c r="F32" s="45"/>
      <c r="G32" s="45"/>
      <c r="H32" s="45"/>
      <c r="I32" s="19">
        <v>250408.0</v>
      </c>
      <c r="J32" s="19" t="s">
        <v>64</v>
      </c>
      <c r="K32" s="68">
        <v>0.0</v>
      </c>
      <c r="L32" s="68">
        <v>0.0</v>
      </c>
      <c r="M32" s="45"/>
      <c r="N32" s="52">
        <v>166.66666666666666</v>
      </c>
      <c r="O32" s="45"/>
      <c r="P32" s="45"/>
      <c r="Q32" s="19" t="s">
        <v>119</v>
      </c>
      <c r="R32" s="45"/>
      <c r="S32" s="19" t="s">
        <v>66</v>
      </c>
      <c r="T32" s="19">
        <v>3.040260405E9</v>
      </c>
      <c r="U32" s="60">
        <v>46001.0</v>
      </c>
      <c r="V32" s="45"/>
    </row>
    <row r="33">
      <c r="A33" s="19" t="s">
        <v>85</v>
      </c>
      <c r="B33" s="19" t="s">
        <v>59</v>
      </c>
      <c r="C33" s="19" t="s">
        <v>425</v>
      </c>
      <c r="D33" s="45"/>
      <c r="E33" s="19" t="s">
        <v>426</v>
      </c>
      <c r="F33" s="45"/>
      <c r="G33" s="45"/>
      <c r="H33" s="45"/>
      <c r="I33" s="19">
        <v>250419.0</v>
      </c>
      <c r="J33" s="19" t="s">
        <v>64</v>
      </c>
      <c r="K33" s="68">
        <v>0.0</v>
      </c>
      <c r="L33" s="68">
        <v>0.0</v>
      </c>
      <c r="M33" s="45"/>
      <c r="N33" s="52">
        <v>166.66666666666666</v>
      </c>
      <c r="O33" s="45"/>
      <c r="P33" s="45"/>
      <c r="Q33" s="19" t="s">
        <v>119</v>
      </c>
      <c r="R33" s="45"/>
      <c r="S33" s="19" t="s">
        <v>66</v>
      </c>
      <c r="T33" s="19">
        <v>3.040260407E9</v>
      </c>
      <c r="U33" s="60">
        <v>46001.0</v>
      </c>
      <c r="V33" s="45"/>
    </row>
    <row r="34">
      <c r="A34" s="19" t="s">
        <v>148</v>
      </c>
      <c r="B34" s="19" t="s">
        <v>59</v>
      </c>
      <c r="C34" s="19" t="s">
        <v>435</v>
      </c>
      <c r="D34" s="45"/>
      <c r="E34" s="19" t="s">
        <v>426</v>
      </c>
      <c r="F34" s="45"/>
      <c r="G34" s="45"/>
      <c r="H34" s="45"/>
      <c r="I34" s="19">
        <v>70909.0</v>
      </c>
      <c r="J34" s="19" t="s">
        <v>64</v>
      </c>
      <c r="K34" s="52">
        <v>134.95138888888889</v>
      </c>
      <c r="L34" s="52">
        <v>283.1111111111111</v>
      </c>
      <c r="M34" s="19">
        <v>80.97</v>
      </c>
      <c r="N34" s="52">
        <v>166.66666666666666</v>
      </c>
      <c r="O34" s="19">
        <v>2738.0</v>
      </c>
      <c r="P34" s="60">
        <v>43762.0</v>
      </c>
      <c r="Q34" s="54">
        <v>46031.0</v>
      </c>
      <c r="R34" s="19">
        <v>3.130008485E9</v>
      </c>
      <c r="S34" s="19" t="s">
        <v>145</v>
      </c>
      <c r="T34" s="19">
        <v>3.130008485E9</v>
      </c>
      <c r="U34" s="54">
        <v>46037.0</v>
      </c>
      <c r="V34" s="45"/>
    </row>
    <row r="35">
      <c r="A35" s="19" t="s">
        <v>85</v>
      </c>
      <c r="B35" s="19" t="s">
        <v>59</v>
      </c>
      <c r="C35" s="19" t="s">
        <v>435</v>
      </c>
      <c r="D35" s="45"/>
      <c r="E35" s="19" t="s">
        <v>426</v>
      </c>
      <c r="F35" s="45"/>
      <c r="G35" s="45"/>
      <c r="H35" s="45"/>
      <c r="I35" s="19">
        <v>90743.0</v>
      </c>
      <c r="J35" s="19" t="s">
        <v>64</v>
      </c>
      <c r="K35" s="52">
        <v>34.732638888888886</v>
      </c>
      <c r="L35" s="52">
        <v>34.732638888888886</v>
      </c>
      <c r="M35" s="19">
        <v>20.84</v>
      </c>
      <c r="N35" s="52">
        <v>166.66666666666666</v>
      </c>
      <c r="O35" s="19">
        <v>2735.0</v>
      </c>
      <c r="P35" s="54">
        <v>40071.0</v>
      </c>
      <c r="Q35" s="54">
        <v>41023.0</v>
      </c>
      <c r="R35" s="45"/>
      <c r="S35" s="19" t="s">
        <v>156</v>
      </c>
      <c r="T35" s="45"/>
      <c r="U35" s="54">
        <v>41023.0</v>
      </c>
      <c r="V35" s="45"/>
    </row>
    <row r="36">
      <c r="A36" s="19" t="s">
        <v>304</v>
      </c>
      <c r="B36" s="19" t="s">
        <v>59</v>
      </c>
      <c r="C36" s="19" t="s">
        <v>425</v>
      </c>
      <c r="D36" s="45"/>
      <c r="E36" s="19" t="s">
        <v>426</v>
      </c>
      <c r="F36" s="45"/>
      <c r="G36" s="45"/>
      <c r="H36" s="45"/>
      <c r="I36" s="19">
        <v>140114.0</v>
      </c>
      <c r="J36" s="19" t="s">
        <v>64</v>
      </c>
      <c r="K36" s="68">
        <v>0.0</v>
      </c>
      <c r="L36" s="52">
        <v>257.03125</v>
      </c>
      <c r="M36" s="45"/>
      <c r="N36" s="52">
        <v>166.66666666666666</v>
      </c>
      <c r="O36" s="19">
        <v>2732.0</v>
      </c>
      <c r="P36" s="54">
        <v>44784.0</v>
      </c>
      <c r="Q36" s="60">
        <v>45259.0</v>
      </c>
      <c r="R36" s="19">
        <v>3.130006532E9</v>
      </c>
      <c r="S36" s="19" t="s">
        <v>156</v>
      </c>
      <c r="T36" s="45"/>
      <c r="U36" s="60">
        <v>45259.0</v>
      </c>
      <c r="V36" s="45"/>
    </row>
    <row r="37">
      <c r="A37" s="19" t="s">
        <v>96</v>
      </c>
      <c r="B37" s="19" t="s">
        <v>59</v>
      </c>
      <c r="C37" s="19" t="s">
        <v>425</v>
      </c>
      <c r="D37" s="45"/>
      <c r="E37" s="19" t="s">
        <v>426</v>
      </c>
      <c r="F37" s="45"/>
      <c r="G37" s="45"/>
      <c r="H37" s="45"/>
      <c r="I37" s="19">
        <v>181171.0</v>
      </c>
      <c r="J37" s="19" t="s">
        <v>64</v>
      </c>
      <c r="K37" s="52">
        <v>91.00694444444444</v>
      </c>
      <c r="L37" s="52">
        <v>568.6319444444445</v>
      </c>
      <c r="M37" s="19">
        <v>54.6</v>
      </c>
      <c r="N37" s="52">
        <v>166.66666666666666</v>
      </c>
      <c r="O37" s="19">
        <v>2737.0</v>
      </c>
      <c r="P37" s="54">
        <v>45103.0</v>
      </c>
      <c r="Q37" s="54">
        <v>46000.0</v>
      </c>
      <c r="R37" s="19">
        <v>6.89000056E9</v>
      </c>
      <c r="S37" s="19" t="s">
        <v>156</v>
      </c>
      <c r="T37" s="45"/>
      <c r="U37" s="54">
        <v>46000.0</v>
      </c>
      <c r="V37" s="45"/>
    </row>
    <row r="38">
      <c r="A38" s="19" t="s">
        <v>96</v>
      </c>
      <c r="B38" s="19" t="s">
        <v>59</v>
      </c>
      <c r="C38" s="19" t="s">
        <v>436</v>
      </c>
      <c r="D38" s="45"/>
      <c r="E38" s="19" t="s">
        <v>426</v>
      </c>
      <c r="F38" s="45"/>
      <c r="G38" s="45"/>
      <c r="H38" s="45"/>
      <c r="I38" s="19">
        <v>930171.0</v>
      </c>
      <c r="J38" s="19" t="s">
        <v>64</v>
      </c>
      <c r="K38" s="68">
        <v>0.0</v>
      </c>
      <c r="L38" s="68">
        <v>0.0</v>
      </c>
      <c r="M38" s="45"/>
      <c r="N38" s="52">
        <v>166.66666666666666</v>
      </c>
      <c r="O38" s="45"/>
      <c r="P38" s="45"/>
      <c r="Q38" s="19" t="s">
        <v>119</v>
      </c>
      <c r="R38" s="45"/>
      <c r="S38" s="19" t="s">
        <v>156</v>
      </c>
      <c r="T38" s="45"/>
      <c r="U38" s="45"/>
      <c r="V38" s="45"/>
    </row>
    <row r="39">
      <c r="A39" s="19" t="s">
        <v>107</v>
      </c>
      <c r="B39" s="19" t="s">
        <v>59</v>
      </c>
      <c r="C39" s="19" t="s">
        <v>425</v>
      </c>
      <c r="D39" s="45"/>
      <c r="E39" s="19" t="s">
        <v>426</v>
      </c>
      <c r="F39" s="45"/>
      <c r="G39" s="45"/>
      <c r="H39" s="45"/>
      <c r="I39" s="19">
        <v>952434.0</v>
      </c>
      <c r="J39" s="19" t="s">
        <v>64</v>
      </c>
      <c r="K39" s="52">
        <v>23.04861111111111</v>
      </c>
      <c r="L39" s="52">
        <v>23.04861111111111</v>
      </c>
      <c r="M39" s="19">
        <v>13.83</v>
      </c>
      <c r="N39" s="52">
        <v>166.66666666666666</v>
      </c>
      <c r="O39" s="19">
        <v>2704.0</v>
      </c>
      <c r="P39" s="54">
        <v>38511.0</v>
      </c>
      <c r="Q39" s="60">
        <v>39068.0</v>
      </c>
      <c r="R39" s="19">
        <v>3.070018395E9</v>
      </c>
      <c r="S39" s="19" t="s">
        <v>156</v>
      </c>
      <c r="T39" s="45"/>
      <c r="U39" s="60">
        <v>39068.0</v>
      </c>
      <c r="V39" s="45"/>
    </row>
    <row r="40">
      <c r="A40" s="19" t="s">
        <v>85</v>
      </c>
      <c r="B40" s="19" t="s">
        <v>59</v>
      </c>
      <c r="C40" s="19" t="s">
        <v>425</v>
      </c>
      <c r="D40" s="45"/>
      <c r="E40" s="19" t="s">
        <v>426</v>
      </c>
      <c r="F40" s="45"/>
      <c r="G40" s="45"/>
      <c r="H40" s="45"/>
      <c r="I40" s="19">
        <v>993029.0</v>
      </c>
      <c r="J40" s="19" t="s">
        <v>64</v>
      </c>
      <c r="K40" s="52">
        <v>3.5659722222222223</v>
      </c>
      <c r="L40" s="52">
        <v>83.63194444444444</v>
      </c>
      <c r="M40" s="19">
        <v>2.14</v>
      </c>
      <c r="N40" s="52">
        <v>166.66666666666666</v>
      </c>
      <c r="O40" s="19">
        <v>2720.0</v>
      </c>
      <c r="P40" s="60">
        <v>39006.0</v>
      </c>
      <c r="Q40" s="54">
        <v>40568.0</v>
      </c>
      <c r="R40" s="19">
        <v>3.130002407E9</v>
      </c>
      <c r="S40" s="19" t="s">
        <v>156</v>
      </c>
      <c r="T40" s="19">
        <v>3.040040322E9</v>
      </c>
      <c r="U40" s="54">
        <v>40568.0</v>
      </c>
      <c r="V40" s="45"/>
    </row>
    <row r="41">
      <c r="A41" s="19" t="s">
        <v>85</v>
      </c>
      <c r="B41" s="19" t="s">
        <v>59</v>
      </c>
      <c r="C41" s="19" t="s">
        <v>437</v>
      </c>
      <c r="D41" s="45"/>
      <c r="E41" s="19" t="s">
        <v>438</v>
      </c>
      <c r="F41" s="45"/>
      <c r="G41" s="45"/>
      <c r="H41" s="45"/>
      <c r="I41" s="19" t="s">
        <v>439</v>
      </c>
      <c r="J41" s="19" t="s">
        <v>64</v>
      </c>
      <c r="K41" s="52">
        <v>33.19444444444444</v>
      </c>
      <c r="L41" s="52">
        <v>155.8125</v>
      </c>
      <c r="M41" s="45"/>
      <c r="N41" s="45"/>
      <c r="O41" s="19">
        <v>2723.0</v>
      </c>
      <c r="P41" s="60">
        <v>40836.0</v>
      </c>
      <c r="Q41" s="54">
        <v>42270.0</v>
      </c>
      <c r="R41" s="19">
        <v>3.040050893E9</v>
      </c>
      <c r="S41" s="19" t="s">
        <v>156</v>
      </c>
      <c r="T41" s="19">
        <v>3.040144355E9</v>
      </c>
      <c r="U41" s="54">
        <v>42270.0</v>
      </c>
      <c r="V41" s="45"/>
    </row>
    <row r="42">
      <c r="A42" s="19" t="s">
        <v>85</v>
      </c>
      <c r="B42" s="19" t="s">
        <v>59</v>
      </c>
      <c r="C42" s="19" t="s">
        <v>425</v>
      </c>
      <c r="D42" s="45"/>
      <c r="E42" s="19" t="s">
        <v>426</v>
      </c>
      <c r="F42" s="45"/>
      <c r="G42" s="45"/>
      <c r="H42" s="45"/>
      <c r="I42" s="19">
        <v>928.0</v>
      </c>
      <c r="J42" s="19" t="s">
        <v>64</v>
      </c>
      <c r="K42" s="52">
        <v>40.89930555555556</v>
      </c>
      <c r="L42" s="52">
        <v>314.94444444444446</v>
      </c>
      <c r="M42" s="19">
        <v>24.54</v>
      </c>
      <c r="N42" s="52">
        <v>166.66666666666666</v>
      </c>
      <c r="O42" s="19">
        <v>2741.0</v>
      </c>
      <c r="P42" s="54">
        <v>42940.0</v>
      </c>
      <c r="Q42" s="54">
        <v>43494.0</v>
      </c>
      <c r="R42" s="19">
        <v>3.040080066E9</v>
      </c>
      <c r="S42" s="19" t="s">
        <v>93</v>
      </c>
      <c r="T42" s="19" t="s">
        <v>440</v>
      </c>
      <c r="U42" s="60">
        <v>44148.0</v>
      </c>
      <c r="V42" s="45"/>
    </row>
    <row r="43">
      <c r="A43" s="19" t="s">
        <v>85</v>
      </c>
      <c r="B43" s="19" t="s">
        <v>59</v>
      </c>
      <c r="C43" s="19" t="s">
        <v>435</v>
      </c>
      <c r="D43" s="45"/>
      <c r="E43" s="19" t="s">
        <v>426</v>
      </c>
      <c r="F43" s="45"/>
      <c r="G43" s="45"/>
      <c r="H43" s="45"/>
      <c r="I43" s="19">
        <v>20689.0</v>
      </c>
      <c r="J43" s="19" t="s">
        <v>64</v>
      </c>
      <c r="K43" s="52">
        <v>131.33333333333334</v>
      </c>
      <c r="L43" s="52">
        <v>250.06944444444446</v>
      </c>
      <c r="M43" s="19">
        <v>78.8</v>
      </c>
      <c r="N43" s="52">
        <v>166.66666666666666</v>
      </c>
      <c r="O43" s="19">
        <v>2719.0</v>
      </c>
      <c r="P43" s="54">
        <v>43696.0</v>
      </c>
      <c r="Q43" s="54">
        <v>45776.0</v>
      </c>
      <c r="R43" s="19">
        <v>6.850005706E9</v>
      </c>
      <c r="S43" s="19" t="s">
        <v>93</v>
      </c>
      <c r="T43" s="19" t="s">
        <v>441</v>
      </c>
      <c r="U43" s="54">
        <v>43185.0</v>
      </c>
      <c r="V43" s="45"/>
    </row>
    <row r="44">
      <c r="A44" s="19" t="s">
        <v>85</v>
      </c>
      <c r="B44" s="19" t="s">
        <v>59</v>
      </c>
      <c r="C44" s="19" t="s">
        <v>435</v>
      </c>
      <c r="D44" s="45"/>
      <c r="E44" s="19" t="s">
        <v>426</v>
      </c>
      <c r="F44" s="45"/>
      <c r="G44" s="45"/>
      <c r="H44" s="45"/>
      <c r="I44" s="19">
        <v>100747.0</v>
      </c>
      <c r="J44" s="19" t="s">
        <v>64</v>
      </c>
      <c r="K44" s="52">
        <v>116.13541666666667</v>
      </c>
      <c r="L44" s="52">
        <v>198.38541666666666</v>
      </c>
      <c r="M44" s="19">
        <v>69.68</v>
      </c>
      <c r="N44" s="52">
        <v>166.66666666666666</v>
      </c>
      <c r="O44" s="19">
        <v>2742.0</v>
      </c>
      <c r="P44" s="54">
        <v>43544.0</v>
      </c>
      <c r="Q44" s="54">
        <v>45916.0</v>
      </c>
      <c r="R44" s="19">
        <v>3.860010942E9</v>
      </c>
      <c r="S44" s="19" t="s">
        <v>93</v>
      </c>
      <c r="T44" s="19" t="s">
        <v>442</v>
      </c>
      <c r="U44" s="54">
        <v>42850.0</v>
      </c>
      <c r="V44" s="45"/>
    </row>
    <row r="45">
      <c r="A45" s="19" t="s">
        <v>85</v>
      </c>
      <c r="B45" s="19" t="s">
        <v>59</v>
      </c>
      <c r="C45" s="19" t="s">
        <v>435</v>
      </c>
      <c r="D45" s="45"/>
      <c r="E45" s="19" t="s">
        <v>426</v>
      </c>
      <c r="F45" s="45"/>
      <c r="G45" s="45"/>
      <c r="H45" s="45"/>
      <c r="I45" s="19">
        <v>110392.0</v>
      </c>
      <c r="J45" s="19" t="s">
        <v>64</v>
      </c>
      <c r="K45" s="52">
        <v>100.55902777777777</v>
      </c>
      <c r="L45" s="52">
        <v>179.49652777777777</v>
      </c>
      <c r="M45" s="19">
        <v>60.34</v>
      </c>
      <c r="N45" s="52">
        <v>166.66666666666666</v>
      </c>
      <c r="O45" s="19">
        <v>2739.0</v>
      </c>
      <c r="P45" s="54">
        <v>45076.0</v>
      </c>
      <c r="Q45" s="54">
        <v>45539.0</v>
      </c>
      <c r="R45" s="19">
        <v>3.960005216E9</v>
      </c>
      <c r="S45" s="19" t="s">
        <v>93</v>
      </c>
      <c r="T45" s="19" t="s">
        <v>443</v>
      </c>
      <c r="U45" s="54">
        <v>44404.0</v>
      </c>
      <c r="V45" s="45"/>
    </row>
    <row r="46">
      <c r="A46" s="19" t="s">
        <v>85</v>
      </c>
      <c r="B46" s="19" t="s">
        <v>59</v>
      </c>
      <c r="C46" s="19" t="s">
        <v>435</v>
      </c>
      <c r="D46" s="45"/>
      <c r="E46" s="19" t="s">
        <v>426</v>
      </c>
      <c r="F46" s="45"/>
      <c r="G46" s="45"/>
      <c r="H46" s="45"/>
      <c r="I46" s="19">
        <v>140126.0</v>
      </c>
      <c r="J46" s="19" t="s">
        <v>64</v>
      </c>
      <c r="K46" s="52">
        <v>94.4375</v>
      </c>
      <c r="L46" s="52">
        <v>202.16666666666666</v>
      </c>
      <c r="M46" s="19">
        <v>56.66</v>
      </c>
      <c r="N46" s="52">
        <v>166.66666666666666</v>
      </c>
      <c r="O46" s="19">
        <v>2703.0</v>
      </c>
      <c r="P46" s="54">
        <v>42963.0</v>
      </c>
      <c r="Q46" s="54">
        <v>45239.0</v>
      </c>
      <c r="R46" s="19">
        <v>3.040088304E9</v>
      </c>
      <c r="S46" s="19" t="s">
        <v>93</v>
      </c>
      <c r="T46" s="19" t="s">
        <v>444</v>
      </c>
      <c r="U46" s="60">
        <v>42698.0</v>
      </c>
      <c r="V46" s="45"/>
    </row>
    <row r="47">
      <c r="A47" s="19" t="s">
        <v>85</v>
      </c>
      <c r="B47" s="19" t="s">
        <v>59</v>
      </c>
      <c r="C47" s="19" t="s">
        <v>425</v>
      </c>
      <c r="D47" s="45"/>
      <c r="E47" s="19" t="s">
        <v>426</v>
      </c>
      <c r="F47" s="45"/>
      <c r="G47" s="45"/>
      <c r="H47" s="45"/>
      <c r="I47" s="19">
        <v>960004.0</v>
      </c>
      <c r="J47" s="19" t="s">
        <v>64</v>
      </c>
      <c r="K47" s="52">
        <v>22.739583333333332</v>
      </c>
      <c r="L47" s="52">
        <v>240.59375</v>
      </c>
      <c r="M47" s="19">
        <v>13.64</v>
      </c>
      <c r="N47" s="52">
        <v>166.66666666666666</v>
      </c>
      <c r="O47" s="19">
        <v>2733.0</v>
      </c>
      <c r="P47" s="54">
        <v>45054.0</v>
      </c>
      <c r="Q47" s="60">
        <v>45586.0</v>
      </c>
      <c r="R47" s="19">
        <v>3.130007348E9</v>
      </c>
      <c r="S47" s="19" t="s">
        <v>93</v>
      </c>
      <c r="T47" s="19" t="s">
        <v>445</v>
      </c>
      <c r="U47" s="54">
        <v>43941.0</v>
      </c>
      <c r="V47" s="4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446</v>
      </c>
      <c r="B1" s="169"/>
      <c r="C1" s="482" t="s">
        <v>56</v>
      </c>
      <c r="D1" s="482" t="s">
        <v>39</v>
      </c>
      <c r="E1" s="482" t="s">
        <v>43</v>
      </c>
      <c r="F1" s="482" t="s">
        <v>46</v>
      </c>
      <c r="G1" s="482" t="s">
        <v>48</v>
      </c>
      <c r="H1" s="482" t="s">
        <v>49</v>
      </c>
      <c r="I1" s="482" t="s">
        <v>50</v>
      </c>
      <c r="J1" s="482" t="s">
        <v>51</v>
      </c>
      <c r="K1" s="482" t="s">
        <v>52</v>
      </c>
      <c r="L1" s="482" t="s">
        <v>447</v>
      </c>
      <c r="M1" s="482" t="s">
        <v>54</v>
      </c>
      <c r="N1" s="482" t="s">
        <v>448</v>
      </c>
      <c r="O1" s="482" t="s">
        <v>56</v>
      </c>
      <c r="P1" s="482" t="s">
        <v>168</v>
      </c>
      <c r="Q1" s="399"/>
      <c r="R1" s="483" t="s">
        <v>449</v>
      </c>
      <c r="S1" s="168"/>
      <c r="T1" s="168"/>
      <c r="U1" s="168"/>
      <c r="V1" s="168"/>
      <c r="W1" s="168"/>
      <c r="X1" s="168"/>
      <c r="Y1" s="169"/>
    </row>
    <row r="2">
      <c r="A2" s="484" t="s">
        <v>450</v>
      </c>
      <c r="B2" s="485" t="s">
        <v>40</v>
      </c>
      <c r="C2" s="486"/>
      <c r="D2" s="485" t="s">
        <v>451</v>
      </c>
      <c r="E2" s="485" t="s">
        <v>451</v>
      </c>
      <c r="F2" s="485" t="s">
        <v>451</v>
      </c>
      <c r="G2" s="487">
        <v>1.0</v>
      </c>
      <c r="H2" s="485" t="s">
        <v>451</v>
      </c>
      <c r="I2" s="485">
        <v>1.0</v>
      </c>
      <c r="J2" s="487">
        <v>1.0</v>
      </c>
      <c r="K2" s="487">
        <v>1.0</v>
      </c>
      <c r="L2" s="487">
        <v>2.0</v>
      </c>
      <c r="M2" s="485" t="s">
        <v>451</v>
      </c>
      <c r="N2" s="485" t="s">
        <v>451</v>
      </c>
      <c r="O2" s="485" t="s">
        <v>451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9">
        <v>2026.0</v>
      </c>
    </row>
    <row r="3">
      <c r="A3" s="490"/>
      <c r="B3" s="485" t="s">
        <v>160</v>
      </c>
      <c r="C3" s="486"/>
      <c r="D3" s="485" t="s">
        <v>451</v>
      </c>
      <c r="E3" s="485" t="s">
        <v>451</v>
      </c>
      <c r="F3" s="487">
        <v>1.0</v>
      </c>
      <c r="G3" s="485" t="s">
        <v>451</v>
      </c>
      <c r="H3" s="487">
        <v>1.0</v>
      </c>
      <c r="I3" s="485" t="s">
        <v>451</v>
      </c>
      <c r="J3" s="485" t="s">
        <v>451</v>
      </c>
      <c r="K3" s="485" t="s">
        <v>451</v>
      </c>
      <c r="L3" s="485" t="s">
        <v>451</v>
      </c>
      <c r="M3" s="485">
        <v>1.0</v>
      </c>
      <c r="N3" s="487">
        <v>1.0</v>
      </c>
      <c r="O3" s="485" t="s">
        <v>451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9">
        <v>5.0</v>
      </c>
    </row>
    <row r="4">
      <c r="A4" s="490"/>
      <c r="B4" s="485" t="s">
        <v>452</v>
      </c>
      <c r="C4" s="486"/>
      <c r="D4" s="485">
        <v>1.0</v>
      </c>
      <c r="E4" s="485" t="s">
        <v>451</v>
      </c>
      <c r="F4" s="485" t="s">
        <v>451</v>
      </c>
      <c r="G4" s="485">
        <v>1.0</v>
      </c>
      <c r="H4" s="485" t="s">
        <v>451</v>
      </c>
      <c r="I4" s="485" t="s">
        <v>451</v>
      </c>
      <c r="J4" s="485" t="s">
        <v>451</v>
      </c>
      <c r="K4" s="485" t="s">
        <v>451</v>
      </c>
      <c r="L4" s="485" t="s">
        <v>451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22"/>
      <c r="B5" s="493" t="s">
        <v>168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9"/>
      <c r="R5" s="494" t="s">
        <v>453</v>
      </c>
      <c r="S5" s="495"/>
      <c r="T5" s="9"/>
      <c r="U5" s="496">
        <f>AVERAGE(R3:Z3)</f>
        <v>7</v>
      </c>
      <c r="V5" s="399"/>
      <c r="W5" s="399"/>
      <c r="X5" s="399"/>
      <c r="Y5" s="399"/>
    </row>
    <row r="6">
      <c r="A6" s="497" t="s">
        <v>454</v>
      </c>
      <c r="B6" s="498" t="s">
        <v>455</v>
      </c>
      <c r="C6" s="486"/>
      <c r="D6" s="499" t="s">
        <v>451</v>
      </c>
      <c r="E6" s="499" t="s">
        <v>451</v>
      </c>
      <c r="F6" s="500">
        <v>1.0</v>
      </c>
      <c r="G6" s="499" t="s">
        <v>451</v>
      </c>
      <c r="H6" s="500">
        <v>1.0</v>
      </c>
      <c r="I6" s="498">
        <v>1.0</v>
      </c>
      <c r="J6" s="499" t="s">
        <v>451</v>
      </c>
      <c r="K6" s="499" t="s">
        <v>451</v>
      </c>
      <c r="L6" s="499" t="s">
        <v>451</v>
      </c>
      <c r="M6" s="499" t="s">
        <v>451</v>
      </c>
      <c r="N6" s="499" t="s">
        <v>451</v>
      </c>
      <c r="O6" s="499" t="s">
        <v>451</v>
      </c>
      <c r="P6" s="499">
        <f t="shared" si="1"/>
        <v>3</v>
      </c>
      <c r="Q6" s="399"/>
      <c r="R6" s="27"/>
      <c r="S6" s="501"/>
      <c r="T6" s="29"/>
      <c r="U6" s="22"/>
      <c r="V6" s="399"/>
      <c r="W6" s="399"/>
      <c r="X6" s="399"/>
      <c r="Y6" s="399"/>
    </row>
    <row r="7">
      <c r="A7" s="490"/>
      <c r="B7" s="498" t="s">
        <v>456</v>
      </c>
      <c r="C7" s="486"/>
      <c r="D7" s="499" t="s">
        <v>451</v>
      </c>
      <c r="E7" s="499" t="s">
        <v>451</v>
      </c>
      <c r="F7" s="499" t="s">
        <v>451</v>
      </c>
      <c r="G7" s="499" t="s">
        <v>451</v>
      </c>
      <c r="H7" s="499" t="s">
        <v>451</v>
      </c>
      <c r="I7" s="499" t="s">
        <v>451</v>
      </c>
      <c r="J7" s="499" t="s">
        <v>451</v>
      </c>
      <c r="K7" s="498">
        <v>1.0</v>
      </c>
      <c r="L7" s="498">
        <v>1.0</v>
      </c>
      <c r="M7" s="498">
        <v>1.0</v>
      </c>
      <c r="N7" s="499" t="s">
        <v>451</v>
      </c>
      <c r="O7" s="499" t="s">
        <v>451</v>
      </c>
      <c r="P7" s="499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90"/>
      <c r="B8" s="499" t="s">
        <v>457</v>
      </c>
      <c r="C8" s="486"/>
      <c r="D8" s="499" t="s">
        <v>451</v>
      </c>
      <c r="E8" s="499" t="s">
        <v>451</v>
      </c>
      <c r="F8" s="499" t="s">
        <v>451</v>
      </c>
      <c r="G8" s="498">
        <v>1.0</v>
      </c>
      <c r="H8" s="499" t="s">
        <v>451</v>
      </c>
      <c r="I8" s="498">
        <v>1.0</v>
      </c>
      <c r="J8" s="499" t="s">
        <v>451</v>
      </c>
      <c r="K8" s="499" t="s">
        <v>451</v>
      </c>
      <c r="L8" s="499" t="s">
        <v>451</v>
      </c>
      <c r="M8" s="499" t="s">
        <v>451</v>
      </c>
      <c r="N8" s="498">
        <v>1.0</v>
      </c>
      <c r="O8" s="498">
        <v>1.0</v>
      </c>
      <c r="P8" s="499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90"/>
      <c r="B9" s="499" t="s">
        <v>458</v>
      </c>
      <c r="C9" s="486"/>
      <c r="D9" s="499" t="s">
        <v>451</v>
      </c>
      <c r="E9" s="499" t="s">
        <v>451</v>
      </c>
      <c r="F9" s="499"/>
      <c r="G9" s="498">
        <v>1.0</v>
      </c>
      <c r="H9" s="499" t="s">
        <v>451</v>
      </c>
      <c r="I9" s="498">
        <v>1.0</v>
      </c>
      <c r="J9" s="499" t="s">
        <v>451</v>
      </c>
      <c r="K9" s="499"/>
      <c r="L9" s="499" t="s">
        <v>451</v>
      </c>
      <c r="M9" s="498">
        <v>1.0</v>
      </c>
      <c r="N9" s="499" t="s">
        <v>451</v>
      </c>
      <c r="O9" s="499" t="s">
        <v>451</v>
      </c>
      <c r="P9" s="499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90"/>
      <c r="B10" s="499" t="s">
        <v>459</v>
      </c>
      <c r="C10" s="486"/>
      <c r="D10" s="499" t="s">
        <v>451</v>
      </c>
      <c r="E10" s="499"/>
      <c r="F10" s="502">
        <v>1.0</v>
      </c>
      <c r="G10" s="499" t="s">
        <v>451</v>
      </c>
      <c r="H10" s="500">
        <v>1.0</v>
      </c>
      <c r="I10" s="499" t="s">
        <v>451</v>
      </c>
      <c r="J10" s="499" t="s">
        <v>451</v>
      </c>
      <c r="K10" s="499" t="s">
        <v>451</v>
      </c>
      <c r="L10" s="499" t="s">
        <v>451</v>
      </c>
      <c r="M10" s="499" t="s">
        <v>451</v>
      </c>
      <c r="N10" s="499" t="s">
        <v>451</v>
      </c>
      <c r="O10" s="499" t="s">
        <v>451</v>
      </c>
      <c r="P10" s="499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90"/>
      <c r="B11" s="503" t="s">
        <v>460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90"/>
      <c r="B12" s="504" t="s">
        <v>461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22"/>
      <c r="B13" s="507" t="s">
        <v>462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8" t="s">
        <v>463</v>
      </c>
      <c r="B14" s="169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6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8" t="s">
        <v>464</v>
      </c>
      <c r="B15" s="169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6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9" t="s">
        <v>465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466</v>
      </c>
      <c r="B21" s="513"/>
      <c r="C21" s="514">
        <v>46382.0</v>
      </c>
      <c r="D21" s="515" t="s">
        <v>39</v>
      </c>
      <c r="E21" s="515" t="s">
        <v>43</v>
      </c>
      <c r="F21" s="515" t="s">
        <v>46</v>
      </c>
      <c r="G21" s="515" t="s">
        <v>48</v>
      </c>
      <c r="H21" s="515" t="s">
        <v>467</v>
      </c>
      <c r="I21" s="515" t="s">
        <v>50</v>
      </c>
      <c r="J21" s="515" t="s">
        <v>51</v>
      </c>
      <c r="K21" s="515" t="s">
        <v>52</v>
      </c>
      <c r="L21" s="515" t="s">
        <v>447</v>
      </c>
      <c r="M21" s="515" t="s">
        <v>54</v>
      </c>
      <c r="N21" s="515" t="s">
        <v>448</v>
      </c>
      <c r="O21" s="515" t="s">
        <v>56</v>
      </c>
      <c r="P21" s="516" t="s">
        <v>168</v>
      </c>
    </row>
    <row r="22">
      <c r="A22" s="517" t="s">
        <v>450</v>
      </c>
      <c r="B22" s="518" t="s">
        <v>40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160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452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168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468</v>
      </c>
      <c r="I30" s="528">
        <v>438.0</v>
      </c>
      <c r="K30" s="141" t="s">
        <v>469</v>
      </c>
      <c r="L30" s="141" t="s">
        <v>470</v>
      </c>
    </row>
    <row r="31">
      <c r="H31" s="528" t="s">
        <v>471</v>
      </c>
      <c r="I31" s="528">
        <v>562.0</v>
      </c>
      <c r="K31" s="171">
        <f>AVERAGE(I30:I45)</f>
        <v>673.75</v>
      </c>
      <c r="L31" s="171">
        <f>K31/22</f>
        <v>30.625</v>
      </c>
    </row>
    <row r="32">
      <c r="H32" s="528" t="s">
        <v>472</v>
      </c>
      <c r="I32" s="528">
        <v>684.0</v>
      </c>
      <c r="K32" s="45"/>
      <c r="L32" s="45"/>
    </row>
    <row r="33">
      <c r="H33" s="528" t="s">
        <v>473</v>
      </c>
      <c r="I33" s="528">
        <v>645.0</v>
      </c>
      <c r="K33" s="529" t="s">
        <v>474</v>
      </c>
      <c r="L33" s="141" t="s">
        <v>475</v>
      </c>
    </row>
    <row r="34">
      <c r="H34" s="528" t="s">
        <v>476</v>
      </c>
      <c r="I34" s="528">
        <v>925.0</v>
      </c>
      <c r="K34" s="171">
        <f>AVERAGE(I35:I37)</f>
        <v>712</v>
      </c>
      <c r="L34" s="171">
        <f>K34/22</f>
        <v>32.36363636</v>
      </c>
    </row>
    <row r="35">
      <c r="H35" s="528" t="s">
        <v>477</v>
      </c>
      <c r="I35" s="528">
        <v>887.0</v>
      </c>
      <c r="K35" s="45"/>
      <c r="L35" s="45"/>
    </row>
    <row r="36">
      <c r="H36" s="528" t="s">
        <v>478</v>
      </c>
      <c r="I36" s="528">
        <v>779.0</v>
      </c>
      <c r="K36" s="141" t="s">
        <v>479</v>
      </c>
      <c r="L36" s="141" t="s">
        <v>470</v>
      </c>
    </row>
    <row r="37">
      <c r="H37" s="528" t="s">
        <v>480</v>
      </c>
      <c r="I37" s="528">
        <v>470.0</v>
      </c>
      <c r="K37" s="141">
        <v>470.0</v>
      </c>
      <c r="L37" s="171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71" t="s">
        <v>16</v>
      </c>
      <c r="B51" s="171" t="s">
        <v>2</v>
      </c>
      <c r="C51" s="141" t="s">
        <v>19</v>
      </c>
      <c r="D51" s="141" t="s">
        <v>17</v>
      </c>
      <c r="E51" s="531" t="s">
        <v>22</v>
      </c>
      <c r="F51" s="141" t="s">
        <v>23</v>
      </c>
      <c r="G51" s="532" t="s">
        <v>481</v>
      </c>
      <c r="H51" s="141" t="s">
        <v>482</v>
      </c>
    </row>
    <row r="52">
      <c r="A52" s="141" t="s">
        <v>100</v>
      </c>
      <c r="B52" s="141">
        <v>2739.0</v>
      </c>
      <c r="C52" s="171" t="str">
        <f t="array" ref="C52">_xlfn.XLOOKUP(B52,SILOMS!T7:T40,SILOMS!G7:G40,FALSE)</f>
        <v>1ETA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41" t="s">
        <v>451</v>
      </c>
    </row>
    <row r="53">
      <c r="A53" s="141" t="s">
        <v>65</v>
      </c>
      <c r="B53" s="141">
        <v>2708.0</v>
      </c>
      <c r="C53" s="171" t="b">
        <f t="array" ref="C53">_xlfn.XLOOKUP(B53,SILOMS!T8:T41,SILOMS!G8:G41,FALSE)</f>
        <v>0</v>
      </c>
      <c r="D53" s="472">
        <v>78.75694444444444</v>
      </c>
      <c r="E53" s="531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41" t="s">
        <v>451</v>
      </c>
    </row>
    <row r="54">
      <c r="A54" s="141" t="s">
        <v>124</v>
      </c>
      <c r="B54" s="141">
        <v>2709.0</v>
      </c>
      <c r="C54" s="171" t="str">
        <f t="array" ref="C54">_xlfn.XLOOKUP(B54,SILOMS!T9:T42,SILOMS!G9:G42,FALSE)</f>
        <v>6ETA</v>
      </c>
      <c r="D54" s="472">
        <v>103.09375</v>
      </c>
      <c r="E54" s="531">
        <f t="shared" si="1"/>
        <v>525.75</v>
      </c>
      <c r="F54" s="371" t="str">
        <f t="shared" si="2"/>
        <v>HSI</v>
      </c>
      <c r="G54" s="371">
        <f t="shared" si="3"/>
        <v>24.60957447</v>
      </c>
      <c r="H54" s="141" t="s">
        <v>451</v>
      </c>
    </row>
    <row r="55">
      <c r="A55" s="141" t="s">
        <v>73</v>
      </c>
      <c r="B55" s="141">
        <v>2723.0</v>
      </c>
      <c r="C55" s="171" t="str">
        <f t="array" ref="C55">_xlfn.XLOOKUP(B55,SILOMS!T10:T43,SILOMS!G10:G43,FALSE)</f>
        <v>CLA</v>
      </c>
      <c r="D55" s="472">
        <v>103.59722222222223</v>
      </c>
      <c r="E55" s="531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41" t="s">
        <v>451</v>
      </c>
    </row>
    <row r="56">
      <c r="A56" s="141" t="s">
        <v>163</v>
      </c>
      <c r="B56" s="141">
        <v>2729.0</v>
      </c>
      <c r="C56" s="171" t="str">
        <f t="array" ref="C56">_xlfn.XLOOKUP(B56,SILOMS!T11:T44,SILOMS!G11:G44,FALSE)</f>
        <v>1/5GAV</v>
      </c>
      <c r="D56" s="472">
        <v>104.21180555555556</v>
      </c>
      <c r="E56" s="531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41" t="s">
        <v>451</v>
      </c>
    </row>
    <row r="57">
      <c r="A57" s="141" t="s">
        <v>98</v>
      </c>
      <c r="B57" s="141">
        <v>2740.0</v>
      </c>
      <c r="C57" s="171" t="str">
        <f t="array" ref="C57">_xlfn.XLOOKUP(B57,SILOMS!T12:T45,SILOMS!G12:G45,FALSE)</f>
        <v>PAMASP</v>
      </c>
      <c r="D57" s="472">
        <v>109.55208333333333</v>
      </c>
      <c r="E57" s="531">
        <f t="shared" si="1"/>
        <v>370.75</v>
      </c>
      <c r="F57" s="371" t="str">
        <f t="shared" si="2"/>
        <v>HSI</v>
      </c>
      <c r="G57" s="371">
        <f t="shared" si="3"/>
        <v>17.35425532</v>
      </c>
      <c r="H57" s="141" t="s">
        <v>451</v>
      </c>
    </row>
    <row r="58">
      <c r="A58" s="141" t="s">
        <v>126</v>
      </c>
      <c r="B58" s="141">
        <v>2720.0</v>
      </c>
      <c r="C58" s="171" t="str">
        <f t="array" ref="C58">_xlfn.XLOOKUP(B58,SILOMS!T13:T46,SILOMS!G13:G46,FALSE)</f>
        <v>6ETA</v>
      </c>
      <c r="D58" s="472">
        <v>116.12847222222223</v>
      </c>
      <c r="E58" s="531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41" t="s">
        <v>451</v>
      </c>
    </row>
    <row r="59">
      <c r="A59" s="141" t="s">
        <v>158</v>
      </c>
      <c r="B59" s="141">
        <v>2741.0</v>
      </c>
      <c r="C59" s="171" t="str">
        <f t="array" ref="C59">_xlfn.XLOOKUP(B59,SILOMS!T14:T47,SILOMS!G14:G47,FALSE)</f>
        <v>7ETA</v>
      </c>
      <c r="D59" s="472">
        <v>127.19097222222223</v>
      </c>
      <c r="E59" s="531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41" t="s">
        <v>451</v>
      </c>
    </row>
    <row r="60">
      <c r="A60" s="141" t="s">
        <v>129</v>
      </c>
      <c r="B60" s="141">
        <v>2736.0</v>
      </c>
      <c r="C60" s="171" t="str">
        <f t="array" ref="C60">_xlfn.XLOOKUP(B60,SILOMS!T15:T48,SILOMS!G15:G48,FALSE)</f>
        <v>PAMASP</v>
      </c>
      <c r="D60" s="472">
        <v>141.17708333333334</v>
      </c>
      <c r="E60" s="531">
        <f t="shared" si="1"/>
        <v>611.75</v>
      </c>
      <c r="F60" s="371" t="str">
        <f t="shared" si="2"/>
        <v>TBO</v>
      </c>
      <c r="G60" s="371">
        <f t="shared" si="3"/>
        <v>28.63510638</v>
      </c>
      <c r="H60" s="141" t="s">
        <v>451</v>
      </c>
    </row>
    <row r="61">
      <c r="A61" s="141" t="s">
        <v>120</v>
      </c>
      <c r="B61" s="141">
        <v>2722.0</v>
      </c>
      <c r="C61" s="171" t="str">
        <f t="array" ref="C61">_xlfn.XLOOKUP(B61,SILOMS!T16:T49,SILOMS!G16:G49,FALSE)</f>
        <v>2ETA</v>
      </c>
      <c r="D61" s="472">
        <v>149.60763888888889</v>
      </c>
      <c r="E61" s="531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41" t="s">
        <v>451</v>
      </c>
    </row>
    <row r="62">
      <c r="A62" s="141" t="s">
        <v>18</v>
      </c>
      <c r="B62" s="141">
        <v>2737.0</v>
      </c>
      <c r="C62" s="171" t="str">
        <f t="array" ref="C62">_xlfn.XLOOKUP(B62,SILOMS!T17:T50,SILOMS!G17:G50,FALSE)</f>
        <v>7ETA</v>
      </c>
      <c r="D62" s="472">
        <v>151.28472222222223</v>
      </c>
      <c r="E62" s="531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41" t="s">
        <v>451</v>
      </c>
      <c r="J62" s="362" t="s">
        <v>483</v>
      </c>
    </row>
    <row r="63">
      <c r="A63" s="142" t="s">
        <v>74</v>
      </c>
      <c r="B63" s="141">
        <v>2703.0</v>
      </c>
      <c r="C63" s="171" t="b">
        <f t="array" ref="C63">_xlfn.XLOOKUP(B63,SILOMS!T18:T51,SILOMS!G18:G51,FALSE)</f>
        <v>0</v>
      </c>
      <c r="D63" s="472">
        <v>158.89583333333334</v>
      </c>
      <c r="E63" s="531">
        <f t="shared" si="1"/>
        <v>186.5</v>
      </c>
      <c r="F63" s="371" t="str">
        <f t="shared" si="2"/>
        <v>TBO</v>
      </c>
      <c r="G63" s="371">
        <f t="shared" si="3"/>
        <v>8.729787234</v>
      </c>
      <c r="H63" s="141" t="s">
        <v>451</v>
      </c>
      <c r="I63" s="362">
        <v>-100.0</v>
      </c>
      <c r="J63" s="533">
        <f t="shared" ref="J63:J67" si="4">D63*24+I63</f>
        <v>3713.5</v>
      </c>
      <c r="K63" s="362">
        <v>4000.0</v>
      </c>
    </row>
    <row r="64">
      <c r="A64" s="142" t="s">
        <v>122</v>
      </c>
      <c r="B64" s="141">
        <v>2743.0</v>
      </c>
      <c r="C64" s="171" t="str">
        <f t="array" ref="C64">_xlfn.XLOOKUP(B64,SILOMS!T19:T52,SILOMS!G19:G52,FALSE)</f>
        <v>5ETA</v>
      </c>
      <c r="D64" s="472">
        <v>159.35416666666666</v>
      </c>
      <c r="E64" s="531">
        <f t="shared" si="1"/>
        <v>175.5</v>
      </c>
      <c r="F64" s="371" t="str">
        <f t="shared" si="2"/>
        <v>TBO</v>
      </c>
      <c r="G64" s="371">
        <f t="shared" si="3"/>
        <v>8.214893617</v>
      </c>
      <c r="H64" s="141" t="s">
        <v>451</v>
      </c>
      <c r="I64" s="362">
        <v>-157.0</v>
      </c>
      <c r="J64" s="533">
        <f t="shared" si="4"/>
        <v>3667.5</v>
      </c>
      <c r="K64" s="362">
        <v>4000.0</v>
      </c>
    </row>
    <row r="65">
      <c r="A65" s="142" t="s">
        <v>72</v>
      </c>
      <c r="B65" s="141">
        <v>2738.0</v>
      </c>
      <c r="C65" s="171" t="str">
        <f t="array" ref="C65">_xlfn.XLOOKUP(B65,SILOMS!T20:T62,SILOMS!G20:G53,FALSE)</f>
        <v>#N/A</v>
      </c>
      <c r="D65" s="472">
        <v>161.89583333333334</v>
      </c>
      <c r="E65" s="531">
        <f t="shared" si="1"/>
        <v>114.5</v>
      </c>
      <c r="F65" s="371" t="str">
        <f t="shared" si="2"/>
        <v>TBO</v>
      </c>
      <c r="G65" s="371">
        <f t="shared" si="3"/>
        <v>5.359574468</v>
      </c>
      <c r="H65" s="141" t="s">
        <v>451</v>
      </c>
      <c r="I65" s="362">
        <v>-146.0</v>
      </c>
      <c r="J65" s="533">
        <f t="shared" si="4"/>
        <v>3739.5</v>
      </c>
      <c r="K65" s="362">
        <v>4000.0</v>
      </c>
    </row>
    <row r="66">
      <c r="A66" s="142" t="s">
        <v>95</v>
      </c>
      <c r="B66" s="141">
        <v>2733.0</v>
      </c>
      <c r="C66" s="171" t="b">
        <f t="array" ref="C66">_xlfn.XLOOKUP(B66,SILOMS!T21:T54,SILOMS!G21:G54,FALSE)</f>
        <v>0</v>
      </c>
      <c r="D66" s="472">
        <v>163.96527777777777</v>
      </c>
      <c r="E66" s="531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41" t="s">
        <v>484</v>
      </c>
      <c r="I66" s="362">
        <v>-474.0</v>
      </c>
      <c r="J66" s="533">
        <f t="shared" si="4"/>
        <v>3461.166667</v>
      </c>
      <c r="K66" s="534">
        <v>4200.0</v>
      </c>
    </row>
    <row r="67">
      <c r="A67" s="142" t="s">
        <v>81</v>
      </c>
      <c r="B67" s="141">
        <v>2719.0</v>
      </c>
      <c r="C67" s="171" t="b">
        <f t="array" ref="C67">_xlfn.XLOOKUP(B67,SILOMS!T22:T55,SILOMS!G22:G55,FALSE)</f>
        <v>0</v>
      </c>
      <c r="D67" s="472">
        <v>172.875</v>
      </c>
      <c r="E67" s="531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41" t="s">
        <v>484</v>
      </c>
      <c r="I67" s="362">
        <v>-359.0</v>
      </c>
      <c r="J67" s="533">
        <f t="shared" si="4"/>
        <v>3790</v>
      </c>
      <c r="K67" s="534">
        <v>4200.0</v>
      </c>
      <c r="L67" s="362" t="s">
        <v>485</v>
      </c>
    </row>
    <row r="68">
      <c r="A68" s="141" t="s">
        <v>152</v>
      </c>
      <c r="B68" s="141">
        <v>2731.0</v>
      </c>
      <c r="C68" s="171" t="str">
        <f t="array" ref="C68">_xlfn.XLOOKUP(B68,SILOMS!T23:T56,SILOMS!G23:G56,FALSE)</f>
        <v>PAMASP</v>
      </c>
      <c r="D68" s="472">
        <v>191.38888888888889</v>
      </c>
      <c r="E68" s="531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41" t="s">
        <v>484</v>
      </c>
    </row>
    <row r="69">
      <c r="A69" s="141" t="s">
        <v>87</v>
      </c>
      <c r="B69" s="141">
        <v>2704.0</v>
      </c>
      <c r="C69" s="171" t="str">
        <f t="array" ref="C69">_xlfn.XLOOKUP(B69,SILOMS!T24:T57,SILOMS!G24:G57,FALSE)</f>
        <v>PAMALS</v>
      </c>
      <c r="D69" s="472">
        <v>196.43055555555554</v>
      </c>
      <c r="E69" s="531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41" t="s">
        <v>484</v>
      </c>
    </row>
    <row r="70">
      <c r="A70" s="141" t="s">
        <v>63</v>
      </c>
      <c r="B70" s="141">
        <v>2702.0</v>
      </c>
      <c r="C70" s="171" t="str">
        <f t="array" ref="C70">_xlfn.XLOOKUP(B70,SILOMS!T25:T58,SILOMS!G25:G58,FALSE)</f>
        <v>1/5GAV</v>
      </c>
      <c r="D70" s="472">
        <v>211.54166666666666</v>
      </c>
      <c r="E70" s="531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41" t="s">
        <v>484</v>
      </c>
    </row>
    <row r="71">
      <c r="A71" s="141" t="s">
        <v>144</v>
      </c>
      <c r="B71" s="141">
        <v>2727.0</v>
      </c>
      <c r="C71" s="171" t="b">
        <f t="array" ref="C71">_xlfn.XLOOKUP(B71,SILOMS!T26:T59,SILOMS!G26:G59,FALSE)</f>
        <v>0</v>
      </c>
      <c r="D71" s="472">
        <v>212.85763888888889</v>
      </c>
      <c r="E71" s="531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41" t="s">
        <v>484</v>
      </c>
    </row>
    <row r="72">
      <c r="A72" s="141" t="s">
        <v>164</v>
      </c>
      <c r="B72" s="141">
        <v>2742.0</v>
      </c>
      <c r="C72" s="171" t="str">
        <f t="array" ref="C72">_xlfn.XLOOKUP(B72,SILOMS!T27:T60,SILOMS!G27:G60,FALSE)</f>
        <v>PAMASP</v>
      </c>
      <c r="D72" s="472">
        <v>221.63888888888889</v>
      </c>
      <c r="E72" s="531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41" t="s">
        <v>484</v>
      </c>
    </row>
    <row r="81">
      <c r="A81" s="141"/>
      <c r="B81" s="141"/>
      <c r="C81" s="141"/>
      <c r="D81" s="529" t="s">
        <v>486</v>
      </c>
      <c r="E81" s="141" t="s">
        <v>40</v>
      </c>
      <c r="F81" s="141" t="s">
        <v>487</v>
      </c>
      <c r="G81" s="529" t="s">
        <v>488</v>
      </c>
      <c r="H81" s="529" t="s">
        <v>30</v>
      </c>
    </row>
    <row r="82">
      <c r="A82" s="141" t="s">
        <v>260</v>
      </c>
      <c r="B82" s="141" t="s">
        <v>74</v>
      </c>
      <c r="C82" s="141">
        <v>2703.0</v>
      </c>
      <c r="D82" s="141">
        <v>3750.0</v>
      </c>
      <c r="E82" s="141">
        <v>4000.0</v>
      </c>
      <c r="F82" s="472">
        <v>158.89583333333334</v>
      </c>
      <c r="G82" s="535">
        <f t="shared" ref="G82:G86" si="5">E82-F82*24</f>
        <v>186.5</v>
      </c>
      <c r="H82" s="536" t="s">
        <v>489</v>
      </c>
    </row>
    <row r="83">
      <c r="A83" s="141" t="s">
        <v>157</v>
      </c>
      <c r="B83" s="141" t="s">
        <v>122</v>
      </c>
      <c r="C83" s="141">
        <v>2743.0</v>
      </c>
      <c r="D83" s="141">
        <v>3790.0</v>
      </c>
      <c r="E83" s="141">
        <v>4000.0</v>
      </c>
      <c r="F83" s="472">
        <v>159.35416666666666</v>
      </c>
      <c r="G83" s="537">
        <f t="shared" si="5"/>
        <v>175.5</v>
      </c>
      <c r="H83" s="529" t="s">
        <v>490</v>
      </c>
    </row>
    <row r="84">
      <c r="A84" s="141" t="s">
        <v>348</v>
      </c>
      <c r="B84" s="141" t="s">
        <v>72</v>
      </c>
      <c r="C84" s="141">
        <v>2738.0</v>
      </c>
      <c r="D84" s="141">
        <v>3650.0</v>
      </c>
      <c r="E84" s="141">
        <v>4000.0</v>
      </c>
      <c r="F84" s="472">
        <v>161.89583333333334</v>
      </c>
      <c r="G84" s="537">
        <f t="shared" si="5"/>
        <v>114.5</v>
      </c>
      <c r="H84" s="529" t="s">
        <v>491</v>
      </c>
    </row>
    <row r="85">
      <c r="A85" s="141" t="s">
        <v>107</v>
      </c>
      <c r="B85" s="141" t="s">
        <v>95</v>
      </c>
      <c r="C85" s="141">
        <v>2733.0</v>
      </c>
      <c r="D85" s="141">
        <v>3890.0</v>
      </c>
      <c r="E85" s="141">
        <v>4200.0</v>
      </c>
      <c r="F85" s="472">
        <v>163.96527777777777</v>
      </c>
      <c r="G85" s="537">
        <f t="shared" si="5"/>
        <v>264.8333333</v>
      </c>
      <c r="H85" s="529" t="s">
        <v>492</v>
      </c>
    </row>
    <row r="86">
      <c r="A86" s="141" t="s">
        <v>79</v>
      </c>
      <c r="B86" s="141" t="s">
        <v>81</v>
      </c>
      <c r="C86" s="141">
        <v>2719.0</v>
      </c>
      <c r="D86" s="141">
        <v>3850.0</v>
      </c>
      <c r="E86" s="141">
        <v>4200.0</v>
      </c>
      <c r="F86" s="472">
        <v>172.875</v>
      </c>
      <c r="G86" s="538">
        <f t="shared" si="5"/>
        <v>51</v>
      </c>
      <c r="H86" s="529" t="s">
        <v>493</v>
      </c>
    </row>
    <row r="91">
      <c r="H91" s="539" t="s">
        <v>494</v>
      </c>
    </row>
    <row r="93">
      <c r="I93" s="540" t="s">
        <v>495</v>
      </c>
      <c r="J93" s="169"/>
    </row>
    <row r="94">
      <c r="I94" s="541" t="s">
        <v>496</v>
      </c>
      <c r="J94" s="124"/>
    </row>
    <row r="95">
      <c r="I95" s="541" t="s">
        <v>497</v>
      </c>
      <c r="J95" s="124"/>
    </row>
    <row r="96">
      <c r="I96" s="541" t="s">
        <v>498</v>
      </c>
      <c r="J96" s="124"/>
    </row>
    <row r="97">
      <c r="I97" s="541" t="s">
        <v>499</v>
      </c>
      <c r="J97" s="124"/>
    </row>
    <row r="98">
      <c r="I98" s="541" t="s">
        <v>500</v>
      </c>
      <c r="J98" s="124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