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X19">
      <text>
        <t xml:space="preserve">AT 396000000363  / 4.500:00 HORAS PARA REVISÃO GERAL
AT 396000000321   /  MOTOR DISPONÍVEL 232:05 PARA HSI; TSN 6.327:40; TSO: 3.825:30H;  /   HSI COM 4057H
</t>
      </text>
    </comment>
    <comment authorId="0" ref="D30">
      <text>
        <t xml:space="preserve">contabilizado AT
AT 346000000182 250h após o TBO. E 346000000189</t>
      </text>
    </comment>
    <comment authorId="0" ref="Y13">
      <text>
        <t xml:space="preserve">AT 685000001498   /  2.439:15 HORAS DE MOTOR COM 707:05 HORAS DISPONÍVEIS PARA HSI.OU SEJA 3146:20
O PAMASP ADIANTOU POR AT, POIS PARÂMETROS DEGRADARAM. 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Feito HSI  04/06/25 com tso=tsn= 2764,75 o próximo seria com 4200, mas tbo chega antes. </t>
      </text>
    </comment>
    <comment authorId="0" ref="Y5">
      <text>
        <t xml:space="preserve">AT 313000000695
4450H
Motor substituto já em MN</t>
      </text>
    </comment>
    <comment authorId="0" ref="D16">
      <text>
        <t xml:space="preserve">AT 685000001686
Vai operar até 5000 h P TBO
</t>
      </text>
    </comment>
    <comment authorId="0" ref="AM19">
      <text>
        <t xml:space="preserve">AT 396000000363  / 4.500:00 HORAS PARA REVISÃO GERAL
AT 396000000321   /  MOTOR DISPONÍVEL 232:05 PARA HSI; TSN 6.327:40; TSO: 3.825:30H;  /   HSI COM 4057H
</t>
      </text>
    </comment>
    <comment authorId="0" ref="AD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7">
      <text>
        <t xml:space="preserve">sem at
</t>
      </text>
    </comment>
    <comment authorId="0" ref="D14">
      <text>
        <t xml:space="preserve">AT 377000000274   / 4.500:00 FH,  PARA REVISÃO GERAL.</t>
      </text>
    </comment>
    <comment authorId="0" ref="AH11">
      <text>
        <t xml:space="preserve">PREVISÃO PARA O PRÓXIMO HSI COM 4665:30 TSO
AT 685000001688
4.700:00 FH, PARA REVISÃO GERAL.
*Está previsto p/JAN. Puxamos p/ DEZ pensando no pior cenário.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T33">
      <text>
        <t xml:space="preserve">contabilizado AT
AT 690000000540 200H
</t>
      </text>
    </comment>
    <comment authorId="0" ref="AE10">
      <text>
        <t xml:space="preserve">AT 685000002046, CONCEDEU MAIS 400H</t>
      </text>
    </comment>
    <comment authorId="0" ref="AH12">
      <text>
        <t xml:space="preserve">1326 h disponíveis em fev/26 segundo operador. tbo 4000h
PROXIMO HSI COM 
3.239</t>
      </text>
    </comment>
    <comment authorId="0" ref="AB6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AA4">
      <text>
        <t xml:space="preserve">AT 386000001002  500H
Disponível no CAN-SP no dia 02/07, emergência já atrelada. 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<sst xmlns="http://schemas.openxmlformats.org/spreadsheetml/2006/main" count="3011" uniqueCount="484">
  <si>
    <t>ATUALIZADO 13/07/2026</t>
  </si>
  <si>
    <t>ANV</t>
  </si>
  <si>
    <t>SN</t>
  </si>
  <si>
    <t>Tempo TBO</t>
  </si>
  <si>
    <t>3000:00:00</t>
  </si>
  <si>
    <t>Tempo HSI</t>
  </si>
  <si>
    <t>Descrição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</si>
  <si>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</si>
  <si>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</si>
  <si>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</si>
  <si>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</si>
  <si>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</si>
  <si>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</si>
  <si>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</si>
  <si>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</si>
  <si>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</si>
  <si>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</si>
  <si>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</si>
  <si>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</si>
  <si>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</si>
  <si>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</si>
  <si>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</si>
  <si>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</si>
  <si>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</si>
  <si>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</si>
  <si>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</si>
  <si>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</si>
  <si>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</si>
  <si>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</si>
  <si>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</si>
  <si>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</si>
  <si>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</si>
  <si>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</si>
  <si>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</si>
  <si>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1/5 GAV</t>
  </si>
  <si>
    <t>PC-E17377</t>
  </si>
  <si>
    <t>APL</t>
  </si>
  <si>
    <t>2 ETA</t>
  </si>
  <si>
    <t>PT6A-114A</t>
  </si>
  <si>
    <t>PC-EPC0431</t>
  </si>
  <si>
    <t>PCE-PC0499</t>
  </si>
  <si>
    <t>DACTA II</t>
  </si>
  <si>
    <t>PCE-PC0743</t>
  </si>
  <si>
    <t>PCE-PC0764</t>
  </si>
  <si>
    <t>REPARA</t>
  </si>
  <si>
    <t>381/201900011201</t>
  </si>
  <si>
    <t>7 ETA</t>
  </si>
  <si>
    <t>PCE-PC0776</t>
  </si>
  <si>
    <t>PCE-PC0790</t>
  </si>
  <si>
    <t>708/202200008802</t>
  </si>
  <si>
    <t>1 ETA</t>
  </si>
  <si>
    <t>PCE-PC0797</t>
  </si>
  <si>
    <t>PCE-PC0863</t>
  </si>
  <si>
    <t>1/15 GAV</t>
  </si>
  <si>
    <t>PCE-PC1002</t>
  </si>
  <si>
    <t>Não Consta</t>
  </si>
  <si>
    <t>PCE-PC1211</t>
  </si>
  <si>
    <t>PCE-PC1391</t>
  </si>
  <si>
    <t>PCE-PC1570</t>
  </si>
  <si>
    <t>PCE-PC1659</t>
  </si>
  <si>
    <t>PCE-PC1666</t>
  </si>
  <si>
    <t>PCE-PC1734</t>
  </si>
  <si>
    <t>BACG</t>
  </si>
  <si>
    <t>PCE-PC1783</t>
  </si>
  <si>
    <t>RECOLH</t>
  </si>
  <si>
    <t>PCE-PC1801</t>
  </si>
  <si>
    <t>PCE-PC1832</t>
  </si>
  <si>
    <t>PCE-PC1835</t>
  </si>
  <si>
    <t>PCE-PC1850</t>
  </si>
  <si>
    <t>REMOV</t>
  </si>
  <si>
    <t>PCE-PC1860</t>
  </si>
  <si>
    <t>PAMALS</t>
  </si>
  <si>
    <t>PCE-PC1868</t>
  </si>
  <si>
    <t>PCE-PC2042</t>
  </si>
  <si>
    <t>PCE-PC2047</t>
  </si>
  <si>
    <t>PCE-PC2050</t>
  </si>
  <si>
    <t>PCE-PC2055</t>
  </si>
  <si>
    <t>PCE-PC2081</t>
  </si>
  <si>
    <t>PCE-PC2115</t>
  </si>
  <si>
    <t>CLA</t>
  </si>
  <si>
    <t>PCE-PC2223</t>
  </si>
  <si>
    <t>PCE-PC2224</t>
  </si>
  <si>
    <t>381/201900204351</t>
  </si>
  <si>
    <t>5 ETA</t>
  </si>
  <si>
    <t>PCE-PC2232</t>
  </si>
  <si>
    <t>6 ETA</t>
  </si>
  <si>
    <t>PCE-PC2257</t>
  </si>
  <si>
    <t>PCE-PC2261</t>
  </si>
  <si>
    <t>PCE-PC2289</t>
  </si>
  <si>
    <t>PCE-PC2290</t>
  </si>
  <si>
    <t>OS OPR</t>
  </si>
  <si>
    <t>MOTOR EM HSI NO OPERADOR, 17/07/2026</t>
  </si>
  <si>
    <t>PCE-PC2358</t>
  </si>
  <si>
    <t>PCE-PC2360</t>
  </si>
  <si>
    <t>SERIAL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</si>
  <si>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</si>
  <si>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</si>
  <si>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</si>
  <si>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</si>
  <si>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</si>
  <si>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</si>
  <si>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</si>
  <si>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</si>
  <si>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</si>
  <si>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</si>
  <si>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</si>
  <si>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</si>
  <si>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</si>
  <si>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</si>
  <si>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</si>
  <si>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</si>
  <si>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</si>
  <si>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Observações</t>
  </si>
  <si>
    <t>NÃO HÁ AT</t>
  </si>
  <si>
    <t>SIGADAER OPERADOR: DATA ESTIMADA DO VENCIMENTO HSI 08/26 e TBO 12/2026</t>
  </si>
  <si>
    <t>AT 386000001002 AUTORIZA-SE A PRORROGAÇÃO EM ATÉ 500H DA REVISÃO GERAL</t>
  </si>
  <si>
    <t>X</t>
  </si>
  <si>
    <t>SIGADAER OPERADOR: DATA ESTIMADA DO VENCIMENTO TBO 12/10/2025</t>
  </si>
  <si>
    <t>AT 313000000695 O MOTOR EM QUESTÃO PODE OPERAR ATÉ O TSO DE 4.450:00 FH, ANTES DE REALIZAR A PRÓXIMA REVISÃO GERAL</t>
  </si>
  <si>
    <t>SIGADAER OPERADOR: DATA ESTIMADA DO VENCIMENTO TBO 11/2026</t>
  </si>
  <si>
    <t xml:space="preserve">
SEM AT TBO</t>
  </si>
  <si>
    <t>SIGADAER OPERADOR: DATA ESTIMADA DO VENCIMENTO TBO 02/2027</t>
  </si>
  <si>
    <t>SEM AT</t>
  </si>
  <si>
    <t>HSI</t>
  </si>
  <si>
    <t>SIGADAER OPERADOR: DATA ESTIMADA DO VENCIMENTO TBO 06/29; HSI 02/27</t>
  </si>
  <si>
    <t xml:space="preserve"> segundo operador (placon) hsi em 2903,08 e tbo em 4000h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</si>
  <si>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</si>
  <si>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</si>
  <si>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AT 685000002046, CONCEDEU MAIS 400H</t>
  </si>
  <si>
    <t>HÁ AT</t>
  </si>
  <si>
    <t>TBO*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</si>
  <si>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</si>
  <si>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SIGADAER OPERADOR: DATA ESTIMADA DO VENCIMENTO TBO 1/2030</t>
  </si>
  <si>
    <t>úLTIMO HSI COM 1739:10, OPERADOR PASSOU INFO</t>
  </si>
  <si>
    <t>AT 685000001498   /  2.439:15 HORAS DE MOTOR COM 707:05 HORAS DISPONÍVEIS PARA HSI.OU SEJA 3146:20 E  AT 685000002002. FEITO HSI COM 2832:50 EM 07/2026</t>
  </si>
  <si>
    <t>SIGADAER OPERADOR: DATA ESTIMADA DO VENCIMENTO HSI  20/11/27</t>
  </si>
  <si>
    <t>AT 377000000274   / 4.500:00 FH,  PARA REVISÃO GERAL.</t>
  </si>
  <si>
    <t>SIGADAER OPERADOR: DATA ESTIMADA DO VENCIMENTO HSI 10/28 e TBO 10/33</t>
  </si>
  <si>
    <t>AT 685000001686
Vai operar até 5000 h P TBO</t>
  </si>
  <si>
    <t>SIGADAER OPERADOR: DATA ESTIMADA DO VENCIMENTO HSI 09/28; TBO 06/28</t>
  </si>
  <si>
    <t xml:space="preserve">Feito HSI  04/06/25 com tso=tsn= 2764,75 o próximo seria com 4200, mas tbo chega antes. </t>
  </si>
  <si>
    <t>HSI, FEITO EM 13/05</t>
  </si>
  <si>
    <t>SIGADAER OPERADOR: DATA ESTIMADA DO VENCIMENTO HSI 02/2026</t>
  </si>
  <si>
    <t>AT 396000000363  / 4.500:00 HORAS PARA REVISÃO GERAL
AT 396000000321   /   HSI COM 4057H. SEGUNDO OPERADOR CUMPRIU HSI 13/05/2026</t>
  </si>
  <si>
    <t>Rachadura na CT DISK, vai recolher</t>
  </si>
  <si>
    <t>SIGADAER OPERADOR: DATA ESTIMADA DO VENCIMENTO TBO 30/01/2028</t>
  </si>
  <si>
    <t>SIGADAER OPERADOR: DATA ESTIMADA DO VENCIMENTO HSI 11/27</t>
  </si>
  <si>
    <t>Recolhido por pane 12/06. Aguardando DPE do PAMASP</t>
  </si>
  <si>
    <t>SIGADAER OPERADOR: DATA ESTIMADA DO VENCIMENTO TBO 04/29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</si>
  <si>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</si>
  <si>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</si>
  <si>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</si>
  <si>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 novo, não atingiu performance (CAIXA DE ACESSÓRIOS PESADA) 27/05</t>
  </si>
  <si>
    <t>recolhido 23/04. adiantou o tbo</t>
  </si>
  <si>
    <t>SIGADAER OPERADOR: DATA ESTIMADA DO VENCIMENTO TBO 04/2026  AT 346000000182 250h após o TBO.</t>
  </si>
  <si>
    <t>recolhido tbo 26/01/2026, na verdade em os para recolher</t>
  </si>
  <si>
    <t>recoolhido 11/02/2026</t>
  </si>
  <si>
    <t>acumulativo</t>
  </si>
  <si>
    <t>Esq</t>
  </si>
  <si>
    <t>Anv</t>
  </si>
  <si>
    <t>esforço ano</t>
  </si>
  <si>
    <t>mensal anv</t>
  </si>
  <si>
    <t>Motores disp na unidade</t>
  </si>
  <si>
    <t>Meses p fim do ano:</t>
  </si>
  <si>
    <t>anv babv faz manut em bamn e 7 eta tb</t>
  </si>
  <si>
    <t>Atualizar coluna de esforço</t>
  </si>
  <si>
    <t>emp 7 eta</t>
  </si>
  <si>
    <t>definitivo 7 eta</t>
  </si>
  <si>
    <t xml:space="preserve"> EMP 01/05 GAV</t>
  </si>
  <si>
    <t>definitivo rumba</t>
  </si>
  <si>
    <t>dacta = baco</t>
  </si>
  <si>
    <t>sem motor</t>
  </si>
  <si>
    <t>anv acidentada</t>
  </si>
  <si>
    <t>6 eta</t>
  </si>
  <si>
    <t>ATÉ DEZ/26 NO 6 ETA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</si>
  <si>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</si>
  <si>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</si>
  <si>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</si>
  <si>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</si>
  <si>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</si>
  <si>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</si>
  <si>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</si>
  <si>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ENGINE PT6A-114A</t>
  </si>
  <si>
    <t>1ETA</t>
  </si>
  <si>
    <t>ENGINE PT6A-114</t>
  </si>
  <si>
    <t>2ETA</t>
  </si>
  <si>
    <t>5ETA</t>
  </si>
  <si>
    <t>6ETA</t>
  </si>
  <si>
    <t>7ETA</t>
  </si>
  <si>
    <t>1/15</t>
  </si>
  <si>
    <t>TOTAL</t>
  </si>
  <si>
    <t>media de voo =</t>
  </si>
  <si>
    <t>OBS: alterar apenas as células em amarelo.</t>
  </si>
  <si>
    <t>OBS: O cálculo considera o mês atual no 1º dia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</si>
  <si>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</si>
  <si>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</si>
  <si>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</si>
  <si>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</si>
  <si>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</si>
  <si>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</si>
  <si>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</si>
  <si>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</si>
  <si>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</si>
  <si>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</si>
  <si>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</si>
  <si>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</si>
  <si>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</si>
  <si>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</si>
  <si>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</si>
  <si>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</si>
  <si>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</si>
  <si>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</si>
  <si>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</si>
  <si>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</si>
  <si>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</si>
  <si>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</si>
  <si>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</si>
  <si>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</si>
  <si>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</si>
  <si>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</si>
  <si>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</si>
  <si>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</si>
  <si>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</si>
  <si>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</si>
  <si>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</si>
  <si>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r>
      <rPr>
        <b/>
        <color rgb="FF1155CC"/>
        <u/>
      </rPr>
      <t>7 ETA</t>
    </r>
  </si>
  <si>
    <t>Totais</t>
  </si>
  <si>
    <t>2027 _____11077h</t>
  </si>
  <si>
    <t xml:space="preserve">
sem at de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</si>
  <si>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</si>
  <si>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</si>
  <si>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06/28</t>
  </si>
  <si>
    <t>EEAR</t>
  </si>
  <si>
    <t>ATÉ DEZ/26</t>
  </si>
  <si>
    <t>EPCAR</t>
  </si>
  <si>
    <t>pamals</t>
  </si>
  <si>
    <t xml:space="preserve">ATÉ DEZ/26 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</si>
  <si>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</si>
  <si>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</si>
  <si>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</si>
  <si>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</si>
  <si>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</si>
  <si>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</si>
  <si>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</si>
  <si>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</si>
  <si>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</si>
  <si>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</si>
  <si>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</si>
  <si>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</si>
  <si>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</si>
  <si>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</si>
  <si>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</si>
  <si>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</si>
  <si>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</si>
  <si>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</si>
  <si>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</si>
  <si>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</si>
  <si>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</si>
  <si>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</si>
  <si>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</si>
  <si>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</si>
  <si>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</si>
  <si>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</si>
  <si>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</si>
  <si>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</si>
  <si>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</si>
  <si>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</si>
  <si>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</si>
  <si>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</si>
  <si>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</si>
  <si>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</si>
  <si>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</si>
  <si>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</si>
  <si>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</si>
  <si>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</si>
  <si>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</si>
  <si>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</si>
  <si>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</si>
  <si>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</si>
  <si>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</si>
  <si>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</si>
  <si>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</si>
  <si>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</si>
  <si>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</si>
  <si>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</si>
  <si>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</si>
  <si>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</si>
  <si>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</si>
  <si>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</si>
  <si>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</si>
  <si>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</si>
  <si>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</si>
  <si>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</si>
  <si>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</si>
  <si>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</si>
  <si>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</si>
  <si>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</si>
  <si>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</si>
  <si>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</si>
  <si>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</si>
  <si>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</si>
  <si>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</si>
  <si>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</si>
  <si>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</si>
  <si>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</si>
  <si>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</si>
  <si>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</si>
  <si>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</si>
  <si>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</si>
  <si>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</si>
  <si>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</si>
  <si>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</si>
  <si>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</si>
  <si>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</si>
  <si>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</si>
  <si>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</si>
  <si>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</si>
  <si>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</si>
  <si>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</si>
  <si>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</si>
  <si>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</si>
  <si>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</si>
  <si>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</si>
  <si>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</si>
  <si>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</si>
  <si>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</si>
  <si>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</si>
  <si>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</si>
  <si>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</si>
  <si>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</si>
  <si>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</si>
  <si>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 xml:space="preserve">Planilha final com a soma dos dois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</si>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</sst>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[hh]:mm:ss"/>
    <numFmt numFmtId="165" formatCode="dd/mm/yyyy"/>
    <numFmt numFmtId="166" formatCode="d/m/yyyy"/>
    <numFmt numFmtId="167" formatCode="hh:mm:ss"/>
    <numFmt numFmtId="168" formatCode="0.0"/>
    <numFmt numFmtId="169" formatCode="dd/mm/yy"/>
    <numFmt numFmtId="170" formatCode="d/m/yy"/>
    <numFmt numFmtId="171" formatCode="d/m"/>
    <numFmt numFmtId="172" formatCode="hh:mm"/>
    <numFmt numFmtId="173" formatCode="dd/mm"/>
    <numFmt numFmtId="174" formatCode="mmm/d"/>
  </numFmts>
  <fonts count="45">
    <font>
      <sz val="11.0"/>
      <color theme="1"/>
      <name val="Calibri"/>
      <scheme val="minor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/>
    <font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10.0"/>
      <color theme="1"/>
      <name val="Arial"/>
    </font>
    <font>
      <sz val="8.0"/>
      <color theme="1"/>
      <name val="Arial"/>
    </font>
    <font>
      <b/>
      <sz val="10.0"/>
      <color theme="1"/>
      <name val="Arial"/>
    </font>
    <font>
      <b/>
      <color theme="1"/>
      <name val="Arial"/>
    </font>
    <font>
      <b/>
      <sz val="7.0"/>
      <color theme="1"/>
      <name val="Arial"/>
    </font>
    <font>
      <color theme="1"/>
      <name val="Arial"/>
    </font>
    <font>
      <sz val="10.0"/>
      <color rgb="FF000000"/>
      <name val="Arial"/>
    </font>
    <font>
      <sz val="11.0"/>
      <color theme="1"/>
      <name val="Calibri"/>
    </font>
    <font>
      <sz val="8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u/>
      <color rgb="FF0000FF"/>
    </font>
    <font>
      <strike/>
      <sz val="10.0"/>
      <color theme="1"/>
      <name val="Arial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6AA84F"/>
        <bgColor rgb="FF6AA84F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  <fill>
      <patternFill patternType="solid">
        <fgColor rgb="FFEAD1DC"/>
        <bgColor rgb="FFEAD1DC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1"/>
    </xf>
    <xf borderId="1" fillId="2" fontId="2" numFmtId="0" xfId="0" applyAlignment="1" applyBorder="1" applyFont="1">
      <alignment horizontal="center" vertical="center"/>
    </xf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readingOrder="0" vertical="center"/>
    </xf>
    <xf borderId="2" fillId="2" fontId="2" numFmtId="164" xfId="0" applyAlignment="1" applyBorder="1" applyFont="1" applyNumberFormat="1">
      <alignment horizontal="center" readingOrder="0" vertical="center"/>
    </xf>
    <xf borderId="2" fillId="2" fontId="2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3" fillId="0" fontId="3" numFmtId="0" xfId="0" applyBorder="1" applyFont="1"/>
    <xf borderId="2" fillId="2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vertical="center"/>
    </xf>
    <xf borderId="2" fillId="2" fontId="2" numFmtId="49" xfId="0" applyAlignment="1" applyBorder="1" applyFont="1" applyNumberFormat="1">
      <alignment horizontal="center" vertical="center"/>
    </xf>
    <xf borderId="2" fillId="2" fontId="2" numFmtId="0" xfId="0" applyAlignment="1" applyBorder="1" applyFont="1">
      <alignment horizontal="center" vertical="center"/>
    </xf>
    <xf borderId="0" fillId="2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shrinkToFit="0" vertical="center" wrapText="1"/>
    </xf>
    <xf borderId="2" fillId="2" fontId="2" numFmtId="164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/>
    </xf>
    <xf borderId="0" fillId="0" fontId="4" numFmtId="0" xfId="0" applyAlignment="1" applyFont="1">
      <alignment horizontal="center"/>
    </xf>
    <xf borderId="0" fillId="0" fontId="4" numFmtId="16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2" fillId="2" fontId="5" numFmtId="0" xfId="0" applyAlignment="1" applyBorder="1" applyFont="1">
      <alignment horizontal="center" readingOrder="0" vertical="center"/>
    </xf>
    <xf borderId="2" fillId="2" fontId="5" numFmtId="0" xfId="0" applyAlignment="1" applyBorder="1" applyFont="1">
      <alignment horizontal="center" vertical="center"/>
    </xf>
    <xf borderId="2" fillId="2" fontId="5" numFmtId="49" xfId="0" applyAlignment="1" applyBorder="1" applyFont="1" applyNumberFormat="1">
      <alignment horizontal="center" vertical="center"/>
    </xf>
    <xf borderId="2" fillId="2" fontId="5" numFmtId="164" xfId="0" applyAlignment="1" applyBorder="1" applyFont="1" applyNumberFormat="1">
      <alignment horizontal="center" vertical="center"/>
    </xf>
    <xf borderId="0" fillId="2" fontId="5" numFmtId="0" xfId="0" applyAlignment="1" applyFont="1">
      <alignment horizontal="center" vertical="center"/>
    </xf>
    <xf borderId="2" fillId="2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vertical="center"/>
    </xf>
    <xf borderId="2" fillId="3" fontId="2" numFmtId="0" xfId="0" applyAlignment="1" applyBorder="1" applyFill="1" applyFont="1">
      <alignment horizontal="center" readingOrder="0" vertical="center"/>
    </xf>
    <xf borderId="2" fillId="3" fontId="2" numFmtId="0" xfId="0" applyAlignment="1" applyBorder="1" applyFont="1">
      <alignment horizontal="center" vertical="center"/>
    </xf>
    <xf borderId="2" fillId="3" fontId="2" numFmtId="49" xfId="0" applyAlignment="1" applyBorder="1" applyFont="1" applyNumberFormat="1">
      <alignment horizontal="center" vertical="center"/>
    </xf>
    <xf borderId="2" fillId="3" fontId="2" numFmtId="164" xfId="0" applyAlignment="1" applyBorder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2" fillId="3" fontId="2" numFmtId="0" xfId="0" applyAlignment="1" applyBorder="1" applyFont="1">
      <alignment horizontal="center" vertical="center"/>
    </xf>
    <xf borderId="0" fillId="3" fontId="4" numFmtId="0" xfId="0" applyAlignment="1" applyFont="1">
      <alignment horizontal="center" readingOrder="0"/>
    </xf>
    <xf borderId="0" fillId="3" fontId="4" numFmtId="0" xfId="0" applyAlignment="1" applyFont="1">
      <alignment horizontal="center"/>
    </xf>
    <xf borderId="0" fillId="3" fontId="4" numFmtId="0" xfId="0" applyAlignment="1" applyFont="1">
      <alignment horizontal="center"/>
    </xf>
    <xf borderId="0" fillId="3" fontId="4" numFmtId="164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 readingOrder="0"/>
    </xf>
    <xf borderId="0" fillId="3" fontId="4" numFmtId="166" xfId="0" applyAlignment="1" applyFont="1" applyNumberFormat="1">
      <alignment horizontal="center"/>
    </xf>
    <xf borderId="2" fillId="3" fontId="2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3" fontId="2" numFmtId="0" xfId="0" applyAlignment="1" applyFont="1">
      <alignment horizontal="center" readingOrder="0" shrinkToFit="0" vertical="center" wrapText="1"/>
    </xf>
    <xf borderId="0" fillId="3" fontId="2" numFmtId="0" xfId="0" applyAlignment="1" applyFont="1">
      <alignment horizontal="center" vertical="center"/>
    </xf>
    <xf borderId="0" fillId="0" fontId="4" numFmtId="166" xfId="0" applyAlignment="1" applyFont="1" applyNumberFormat="1">
      <alignment horizontal="center"/>
    </xf>
    <xf borderId="0" fillId="2" fontId="2" numFmtId="0" xfId="0" applyAlignment="1" applyFont="1">
      <alignment horizontal="center" readingOrder="0" vertical="center"/>
    </xf>
    <xf borderId="0" fillId="2" fontId="2" numFmtId="0" xfId="0" applyAlignment="1" applyFont="1">
      <alignment horizontal="center" vertical="center"/>
    </xf>
    <xf borderId="0" fillId="2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4" fillId="4" fontId="7" numFmtId="0" xfId="0" applyAlignment="1" applyBorder="1" applyFill="1" applyFont="1">
      <alignment horizontal="center" readingOrder="0" shrinkToFit="0" vertical="center" wrapText="1"/>
    </xf>
    <xf borderId="5" fillId="0" fontId="3" numFmtId="0" xfId="0" applyBorder="1" applyFont="1"/>
    <xf borderId="0" fillId="4" fontId="7" numFmtId="0" xfId="0" applyAlignment="1" applyFont="1">
      <alignment horizontal="center" readingOrder="0" shrinkToFit="0" vertical="center" wrapText="1"/>
    </xf>
    <xf borderId="0" fillId="4" fontId="7" numFmtId="4" xfId="0" applyAlignment="1" applyFont="1" applyNumberFormat="1">
      <alignment horizontal="center" readingOrder="0" shrinkToFit="0" vertical="center" wrapText="1"/>
    </xf>
    <xf borderId="0" fillId="4" fontId="7" numFmtId="0" xfId="0" applyAlignment="1" applyFont="1">
      <alignment horizontal="center" readingOrder="0" vertical="center"/>
    </xf>
    <xf borderId="0" fillId="4" fontId="7" numFmtId="0" xfId="0" applyAlignment="1" applyFont="1">
      <alignment horizontal="center" readingOrder="0" vertical="center"/>
    </xf>
    <xf borderId="6" fillId="0" fontId="3" numFmtId="0" xfId="0" applyBorder="1" applyFont="1"/>
    <xf borderId="7" fillId="0" fontId="3" numFmtId="0" xfId="0" applyBorder="1" applyFont="1"/>
    <xf borderId="2" fillId="5" fontId="7" numFmtId="0" xfId="0" applyAlignment="1" applyBorder="1" applyFill="1" applyFont="1">
      <alignment horizontal="center" shrinkToFit="0" vertical="center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5" fontId="7" numFmtId="4" xfId="0" applyAlignment="1" applyBorder="1" applyFont="1" applyNumberFormat="1">
      <alignment horizontal="center" readingOrder="0" shrinkToFit="0" vertical="center" wrapText="0"/>
    </xf>
    <xf borderId="2" fillId="5" fontId="8" numFmtId="0" xfId="0" applyAlignment="1" applyBorder="1" applyFont="1">
      <alignment horizontal="center" readingOrder="0" shrinkToFit="0" vertical="center" wrapText="0"/>
    </xf>
    <xf borderId="2" fillId="5" fontId="7" numFmtId="0" xfId="0" applyAlignment="1" applyBorder="1" applyFont="1">
      <alignment horizontal="left" shrinkToFit="0" vertical="center" wrapText="0"/>
    </xf>
    <xf borderId="2" fillId="5" fontId="9" numFmtId="0" xfId="0" applyAlignment="1" applyBorder="1" applyFont="1">
      <alignment horizontal="center" shrinkToFit="0" vertical="center" wrapText="0"/>
    </xf>
    <xf borderId="2" fillId="5" fontId="10" numFmtId="0" xfId="0" applyAlignment="1" applyBorder="1" applyFont="1">
      <alignment horizontal="center" shrinkToFit="0" wrapText="0"/>
    </xf>
    <xf borderId="2" fillId="5" fontId="7" numFmtId="0" xfId="0" applyAlignment="1" applyBorder="1" applyFont="1">
      <alignment horizontal="center" readingOrder="0" shrinkToFit="0" vertical="center" wrapText="0"/>
    </xf>
    <xf borderId="2" fillId="6" fontId="7" numFmtId="0" xfId="0" applyAlignment="1" applyBorder="1" applyFill="1" applyFont="1">
      <alignment horizontal="center" readingOrder="0" shrinkToFit="0" vertical="center" wrapText="0"/>
    </xf>
    <xf borderId="2" fillId="7" fontId="7" numFmtId="0" xfId="0" applyAlignment="1" applyBorder="1" applyFill="1" applyFont="1">
      <alignment horizontal="center" readingOrder="0" vertical="center"/>
    </xf>
    <xf borderId="2" fillId="7" fontId="7" numFmtId="164" xfId="0" applyAlignment="1" applyBorder="1" applyFont="1" applyNumberFormat="1">
      <alignment horizontal="center" readingOrder="0" vertical="center"/>
    </xf>
    <xf borderId="2" fillId="7" fontId="7" numFmtId="4" xfId="0" applyAlignment="1" applyBorder="1" applyFont="1" applyNumberFormat="1">
      <alignment horizontal="center" readingOrder="0" vertical="center"/>
    </xf>
    <xf borderId="2" fillId="7" fontId="7" numFmtId="1" xfId="0" applyAlignment="1" applyBorder="1" applyFont="1" applyNumberFormat="1">
      <alignment horizontal="center" readingOrder="0" vertical="center"/>
    </xf>
    <xf borderId="2" fillId="7" fontId="7" numFmtId="168" xfId="0" applyAlignment="1" applyBorder="1" applyFont="1" applyNumberFormat="1">
      <alignment horizontal="center" readingOrder="0" vertical="center"/>
    </xf>
    <xf borderId="2" fillId="8" fontId="7" numFmtId="0" xfId="0" applyAlignment="1" applyBorder="1" applyFill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9" fontId="7" numFmtId="0" xfId="0" applyAlignment="1" applyBorder="1" applyFill="1" applyFont="1">
      <alignment horizontal="center" readingOrder="0" vertical="center"/>
    </xf>
    <xf borderId="2" fillId="9" fontId="11" numFmtId="0" xfId="0" applyAlignment="1" applyBorder="1" applyFont="1">
      <alignment horizontal="center" readingOrder="0" shrinkToFit="0" vertical="center" wrapText="0"/>
    </xf>
    <xf borderId="0" fillId="9" fontId="7" numFmtId="0" xfId="0" applyAlignment="1" applyFont="1">
      <alignment horizontal="center" readingOrder="0" vertical="center"/>
    </xf>
    <xf borderId="2" fillId="10" fontId="7" numFmtId="0" xfId="0" applyAlignment="1" applyBorder="1" applyFill="1" applyFont="1">
      <alignment horizontal="center" readingOrder="0" vertical="center"/>
    </xf>
    <xf borderId="2" fillId="11" fontId="7" numFmtId="0" xfId="0" applyAlignment="1" applyBorder="1" applyFill="1" applyFont="1">
      <alignment horizontal="center" readingOrder="0" vertical="center"/>
    </xf>
    <xf borderId="2" fillId="12" fontId="7" numFmtId="0" xfId="0" applyAlignment="1" applyBorder="1" applyFill="1" applyFont="1">
      <alignment horizontal="center" readingOrder="0" vertical="center"/>
    </xf>
    <xf borderId="2" fillId="12" fontId="12" numFmtId="0" xfId="0" applyAlignment="1" applyBorder="1" applyFont="1">
      <alignment horizontal="center" readingOrder="0" vertical="center"/>
    </xf>
    <xf borderId="2" fillId="10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shrinkToFit="0" vertical="center" wrapText="1"/>
    </xf>
    <xf borderId="2" fillId="9" fontId="12" numFmtId="0" xfId="0" applyAlignment="1" applyBorder="1" applyFont="1">
      <alignment horizontal="center" readingOrder="0" vertical="center"/>
    </xf>
    <xf borderId="2" fillId="0" fontId="7" numFmtId="0" xfId="0" applyAlignment="1" applyBorder="1" applyFont="1">
      <alignment horizontal="center" readingOrder="0" vertical="center"/>
    </xf>
    <xf borderId="2" fillId="13" fontId="7" numFmtId="0" xfId="0" applyAlignment="1" applyBorder="1" applyFill="1" applyFont="1">
      <alignment horizontal="center" readingOrder="0" shrinkToFit="0" vertical="center" wrapText="1"/>
    </xf>
    <xf borderId="2" fillId="10" fontId="7" numFmtId="0" xfId="0" applyAlignment="1" applyBorder="1" applyFont="1">
      <alignment horizontal="left" readingOrder="0" vertical="center"/>
    </xf>
    <xf borderId="2" fillId="0" fontId="13" numFmtId="0" xfId="0" applyAlignment="1" applyBorder="1" applyFont="1">
      <alignment horizontal="center" readingOrder="0" shrinkToFit="0" wrapText="1"/>
    </xf>
    <xf borderId="2" fillId="6" fontId="0" numFmtId="0" xfId="0" applyAlignment="1" applyBorder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 vertical="center"/>
    </xf>
    <xf borderId="2" fillId="3" fontId="7" numFmtId="0" xfId="0" applyAlignment="1" applyBorder="1" applyFont="1">
      <alignment horizontal="center" readingOrder="0" vertical="center"/>
    </xf>
    <xf borderId="2" fillId="0" fontId="13" numFmtId="0" xfId="0" applyAlignment="1" applyBorder="1" applyFont="1">
      <alignment horizontal="center" readingOrder="0" shrinkToFit="0" vertical="center" wrapText="1"/>
    </xf>
    <xf borderId="2" fillId="6" fontId="0" numFmtId="0" xfId="0" applyAlignment="1" applyBorder="1" applyFont="1">
      <alignment horizontal="center" readingOrder="0" shrinkToFit="0" vertical="center" wrapText="1"/>
    </xf>
    <xf borderId="0" fillId="11" fontId="7" numFmtId="0" xfId="0" applyAlignment="1" applyFont="1">
      <alignment horizontal="center" readingOrder="0" vertical="center"/>
    </xf>
    <xf borderId="2" fillId="0" fontId="7" numFmtId="0" xfId="0" applyAlignment="1" applyBorder="1" applyFont="1">
      <alignment horizontal="center" vertical="center"/>
    </xf>
    <xf borderId="2" fillId="3" fontId="11" numFmtId="0" xfId="0" applyAlignment="1" applyBorder="1" applyFont="1">
      <alignment horizontal="center" readingOrder="0" shrinkToFit="0" vertical="center" wrapText="0"/>
    </xf>
    <xf borderId="2" fillId="9" fontId="4" numFmtId="0" xfId="0" applyBorder="1" applyFont="1"/>
    <xf borderId="8" fillId="3" fontId="2" numFmtId="49" xfId="0" applyAlignment="1" applyBorder="1" applyFont="1" applyNumberFormat="1">
      <alignment horizontal="center" readingOrder="0" shrinkToFit="0" vertical="center" wrapText="1"/>
    </xf>
    <xf borderId="9" fillId="0" fontId="3" numFmtId="0" xfId="0" applyBorder="1" applyFont="1"/>
    <xf borderId="10" fillId="0" fontId="3" numFmtId="0" xfId="0" applyBorder="1" applyFont="1"/>
    <xf borderId="2" fillId="0" fontId="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7" fontId="7" numFmtId="167" xfId="0" applyAlignment="1" applyBorder="1" applyFont="1" applyNumberFormat="1">
      <alignment horizontal="center" readingOrder="0" vertical="center"/>
    </xf>
    <xf borderId="2" fillId="8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readingOrder="0" vertical="center"/>
    </xf>
    <xf borderId="0" fillId="9" fontId="12" numFmtId="0" xfId="0" applyAlignment="1" applyFont="1">
      <alignment horizontal="center" readingOrder="0" vertical="center"/>
    </xf>
    <xf borderId="2" fillId="10" fontId="12" numFmtId="0" xfId="0" applyAlignment="1" applyBorder="1" applyFont="1">
      <alignment horizontal="left" readingOrder="0" vertical="center"/>
    </xf>
    <xf borderId="0" fillId="12" fontId="12" numFmtId="0" xfId="0" applyAlignment="1" applyFont="1">
      <alignment horizontal="center" readingOrder="0" vertical="center"/>
    </xf>
    <xf borderId="2" fillId="12" fontId="14" numFmtId="0" xfId="0" applyAlignment="1" applyBorder="1" applyFont="1">
      <alignment vertical="bottom"/>
    </xf>
    <xf borderId="2" fillId="3" fontId="12" numFmtId="0" xfId="0" applyAlignment="1" applyBorder="1" applyFont="1">
      <alignment horizontal="center"/>
    </xf>
    <xf borderId="2" fillId="0" fontId="12" numFmtId="0" xfId="0" applyAlignment="1" applyBorder="1" applyFont="1">
      <alignment horizontal="center" readingOrder="0" shrinkToFit="0" vertical="center" wrapText="1"/>
    </xf>
    <xf borderId="0" fillId="10" fontId="7" numFmtId="0" xfId="0" applyAlignment="1" applyFont="1">
      <alignment horizontal="left" readingOrder="0" vertical="center"/>
    </xf>
    <xf borderId="0" fillId="7" fontId="7" numFmtId="0" xfId="0" applyAlignment="1" applyFont="1">
      <alignment horizontal="center" readingOrder="0" vertical="center"/>
    </xf>
    <xf borderId="2" fillId="12" fontId="4" numFmtId="0" xfId="0" applyBorder="1" applyFont="1"/>
    <xf borderId="0" fillId="12" fontId="7" numFmtId="0" xfId="0" applyAlignment="1" applyFont="1">
      <alignment horizontal="center" readingOrder="0" vertical="center"/>
    </xf>
    <xf borderId="2" fillId="3" fontId="8" numFmtId="0" xfId="0" applyAlignment="1" applyBorder="1" applyFont="1">
      <alignment horizontal="center" readingOrder="0" shrinkToFit="0" vertical="center" wrapText="1"/>
    </xf>
    <xf borderId="0" fillId="3" fontId="7" numFmtId="0" xfId="0" applyAlignment="1" applyFont="1">
      <alignment horizontal="center" readingOrder="0" vertical="center"/>
    </xf>
    <xf borderId="8" fillId="3" fontId="7" numFmtId="0" xfId="0" applyAlignment="1" applyBorder="1" applyFont="1">
      <alignment horizontal="center" readingOrder="0" vertical="center"/>
    </xf>
    <xf borderId="8" fillId="11" fontId="12" numFmtId="0" xfId="0" applyAlignment="1" applyBorder="1" applyFont="1">
      <alignment horizontal="center" readingOrder="0" vertical="center"/>
    </xf>
    <xf borderId="2" fillId="14" fontId="13" numFmtId="0" xfId="0" applyAlignment="1" applyBorder="1" applyFill="1" applyFont="1">
      <alignment horizontal="center" readingOrder="0" shrinkToFit="0" wrapText="1"/>
    </xf>
    <xf borderId="2" fillId="0" fontId="4" numFmtId="0" xfId="0" applyBorder="1" applyFont="1"/>
    <xf borderId="2" fillId="11" fontId="8" numFmtId="0" xfId="0" applyAlignment="1" applyBorder="1" applyFont="1">
      <alignment horizontal="center" readingOrder="0" shrinkToFit="0" vertical="center" wrapText="1"/>
    </xf>
    <xf borderId="2" fillId="0" fontId="12" numFmtId="0" xfId="0" applyAlignment="1" applyBorder="1" applyFont="1">
      <alignment horizontal="center" readingOrder="0" vertical="center"/>
    </xf>
    <xf borderId="2" fillId="7" fontId="4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vertical="center"/>
    </xf>
    <xf borderId="2" fillId="0" fontId="2" numFmtId="169" xfId="0" applyAlignment="1" applyBorder="1" applyFont="1" applyNumberFormat="1">
      <alignment horizontal="center" readingOrder="0" vertical="center"/>
    </xf>
    <xf borderId="8" fillId="15" fontId="12" numFmtId="0" xfId="0" applyAlignment="1" applyBorder="1" applyFill="1" applyFont="1">
      <alignment horizontal="center" readingOrder="0" vertical="center"/>
    </xf>
    <xf borderId="2" fillId="6" fontId="12" numFmtId="0" xfId="0" applyAlignment="1" applyBorder="1" applyFont="1">
      <alignment horizontal="center" vertical="center"/>
    </xf>
    <xf borderId="8" fillId="11" fontId="7" numFmtId="0" xfId="0" applyAlignment="1" applyBorder="1" applyFont="1">
      <alignment horizontal="center" readingOrder="0" vertical="center"/>
    </xf>
    <xf borderId="2" fillId="16" fontId="7" numFmtId="0" xfId="0" applyAlignment="1" applyBorder="1" applyFill="1" applyFont="1">
      <alignment horizontal="center" readingOrder="0" shrinkToFit="0" vertical="center" wrapText="1"/>
    </xf>
    <xf borderId="2" fillId="7" fontId="7" numFmtId="0" xfId="0" applyAlignment="1" applyBorder="1" applyFont="1">
      <alignment horizontal="center" readingOrder="0"/>
    </xf>
    <xf borderId="2" fillId="0" fontId="2" numFmtId="0" xfId="0" applyAlignment="1" applyBorder="1" applyFont="1">
      <alignment horizontal="center" readingOrder="0" shrinkToFit="0" vertical="center" wrapText="1"/>
    </xf>
    <xf borderId="2" fillId="10" fontId="4" numFmtId="0" xfId="0" applyBorder="1" applyFont="1"/>
    <xf borderId="1" fillId="7" fontId="7" numFmtId="0" xfId="0" applyAlignment="1" applyBorder="1" applyFont="1">
      <alignment horizontal="center" readingOrder="0" vertical="center"/>
    </xf>
    <xf borderId="1" fillId="7" fontId="7" numFmtId="167" xfId="0" applyAlignment="1" applyBorder="1" applyFont="1" applyNumberFormat="1">
      <alignment horizontal="center" readingOrder="0" vertical="center"/>
    </xf>
    <xf borderId="1" fillId="7" fontId="7" numFmtId="4" xfId="0" applyAlignment="1" applyBorder="1" applyFont="1" applyNumberFormat="1">
      <alignment horizontal="center" readingOrder="0" vertical="center"/>
    </xf>
    <xf borderId="1" fillId="7" fontId="7" numFmtId="1" xfId="0" applyAlignment="1" applyBorder="1" applyFont="1" applyNumberFormat="1">
      <alignment horizontal="center" readingOrder="0" vertical="center"/>
    </xf>
    <xf borderId="1" fillId="7" fontId="7" numFmtId="168" xfId="0" applyAlignment="1" applyBorder="1" applyFont="1" applyNumberFormat="1">
      <alignment horizontal="center" readingOrder="0" vertical="center"/>
    </xf>
    <xf borderId="1" fillId="11" fontId="7" numFmtId="0" xfId="0" applyAlignment="1" applyBorder="1" applyFont="1">
      <alignment horizontal="center" readingOrder="0" vertical="center"/>
    </xf>
    <xf borderId="1" fillId="11" fontId="4" numFmtId="0" xfId="0" applyBorder="1" applyFont="1"/>
    <xf borderId="1" fillId="11" fontId="11" numFmtId="0" xfId="0" applyAlignment="1" applyBorder="1" applyFont="1">
      <alignment horizontal="center" readingOrder="0" shrinkToFit="0" vertical="center" wrapText="0"/>
    </xf>
    <xf borderId="1" fillId="10" fontId="7" numFmtId="0" xfId="0" applyAlignment="1" applyBorder="1" applyFont="1">
      <alignment horizontal="center" readingOrder="0" vertical="center"/>
    </xf>
    <xf borderId="1" fillId="12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vertical="center"/>
    </xf>
    <xf borderId="1" fillId="7" fontId="7" numFmtId="164" xfId="0" applyAlignment="1" applyBorder="1" applyFont="1" applyNumberFormat="1">
      <alignment horizontal="center" readingOrder="0" vertical="center"/>
    </xf>
    <xf borderId="0" fillId="8" fontId="12" numFmtId="0" xfId="0" applyAlignment="1" applyFont="1">
      <alignment horizontal="center" readingOrder="0" vertical="center"/>
    </xf>
    <xf borderId="0" fillId="0" fontId="12" numFmtId="0" xfId="0" applyAlignment="1" applyFont="1">
      <alignment horizontal="center" readingOrder="0" vertical="center"/>
    </xf>
    <xf borderId="0" fillId="10" fontId="12" numFmtId="0" xfId="0" applyAlignment="1" applyFont="1">
      <alignment horizontal="center" readingOrder="0" vertical="center"/>
    </xf>
    <xf borderId="1" fillId="10" fontId="12" numFmtId="0" xfId="0" applyAlignment="1" applyBorder="1" applyFont="1">
      <alignment horizontal="center" readingOrder="0" vertical="center"/>
    </xf>
    <xf borderId="1" fillId="12" fontId="12" numFmtId="0" xfId="0" applyAlignment="1" applyBorder="1" applyFont="1">
      <alignment horizontal="center" readingOrder="0" vertical="center"/>
    </xf>
    <xf borderId="0" fillId="0" fontId="2" numFmtId="169" xfId="0" applyAlignment="1" applyFont="1" applyNumberFormat="1">
      <alignment horizontal="center" readingOrder="0" vertical="center"/>
    </xf>
    <xf borderId="0" fillId="0" fontId="2" numFmtId="0" xfId="0" applyAlignment="1" applyFont="1">
      <alignment horizontal="left" vertical="center"/>
    </xf>
    <xf borderId="0" fillId="0" fontId="2" numFmtId="166" xfId="0" applyAlignment="1" applyFont="1" applyNumberFormat="1">
      <alignment horizontal="center" readingOrder="0" vertical="center"/>
    </xf>
    <xf borderId="0" fillId="0" fontId="2" numFmtId="165" xfId="0" applyAlignment="1" applyFont="1" applyNumberForma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0" xfId="0" applyAlignment="1" applyFont="1">
      <alignment horizontal="center" vertical="center"/>
    </xf>
    <xf borderId="0" fillId="0" fontId="7" numFmtId="4" xfId="0" applyAlignment="1" applyFont="1" applyNumberFormat="1">
      <alignment horizontal="center" vertical="center"/>
    </xf>
    <xf borderId="0" fillId="0" fontId="7" numFmtId="0" xfId="0" applyAlignment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0" fillId="0" fontId="15" numFmtId="0" xfId="0" applyAlignment="1" applyFont="1">
      <alignment horizontal="center" readingOrder="0" vertical="center"/>
    </xf>
    <xf borderId="0" fillId="0" fontId="2" numFmtId="170" xfId="0" applyAlignment="1" applyFont="1" applyNumberFormat="1">
      <alignment horizontal="center" readingOrder="0" vertical="center"/>
    </xf>
    <xf borderId="0" fillId="0" fontId="2" numFmtId="4" xfId="0" applyAlignment="1" applyFont="1" applyNumberFormat="1">
      <alignment horizontal="center" vertical="center"/>
    </xf>
    <xf borderId="0" fillId="6" fontId="2" numFmtId="0" xfId="0" applyAlignment="1" applyFont="1">
      <alignment horizontal="center" vertical="center"/>
    </xf>
    <xf borderId="0" fillId="15" fontId="2" numFmtId="0" xfId="0" applyAlignment="1" applyFont="1">
      <alignment horizontal="center" readingOrder="0" vertical="center"/>
    </xf>
    <xf borderId="0" fillId="0" fontId="2" numFmtId="4" xfId="0" applyAlignment="1" applyFont="1" applyNumberFormat="1">
      <alignment horizontal="center" readingOrder="0" vertical="center"/>
    </xf>
    <xf borderId="0" fillId="15" fontId="1" numFmtId="0" xfId="0" applyAlignment="1" applyFont="1">
      <alignment horizontal="center" readingOrder="0" vertical="center"/>
    </xf>
    <xf borderId="0" fillId="0" fontId="2" numFmtId="164" xfId="0" applyAlignment="1" applyFont="1" applyNumberFormat="1">
      <alignment horizontal="center" readingOrder="0" vertical="center"/>
    </xf>
    <xf borderId="0" fillId="6" fontId="16" numFmtId="0" xfId="0" applyAlignment="1" applyFont="1">
      <alignment horizontal="left" readingOrder="0" shrinkToFit="0" wrapText="1"/>
    </xf>
    <xf borderId="0" fillId="0" fontId="16" numFmtId="0" xfId="0" applyAlignment="1" applyFont="1">
      <alignment horizontal="left" readingOrder="0" shrinkToFit="0" wrapText="1"/>
    </xf>
    <xf borderId="0" fillId="0" fontId="17" numFmtId="0" xfId="0" applyAlignment="1" applyFont="1">
      <alignment horizontal="left" readingOrder="0" shrinkToFit="0" wrapText="1"/>
    </xf>
    <xf borderId="0" fillId="0" fontId="18" numFmtId="0" xfId="0" applyAlignment="1" applyFont="1">
      <alignment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3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12" numFmtId="0" xfId="0" applyAlignment="1" applyFont="1">
      <alignment horizontal="center" vertical="center"/>
    </xf>
    <xf borderId="0" fillId="0" fontId="14" numFmtId="0" xfId="0" applyAlignment="1" applyFont="1">
      <alignment horizontal="center" vertical="bottom"/>
    </xf>
    <xf borderId="0" fillId="3" fontId="14" numFmtId="0" xfId="0" applyAlignment="1" applyFont="1">
      <alignment horizontal="center" vertical="bottom"/>
    </xf>
    <xf borderId="0" fillId="0" fontId="14" numFmtId="0" xfId="0" applyAlignment="1" applyFont="1">
      <alignment horizontal="center" readingOrder="0" vertical="bottom"/>
    </xf>
    <xf borderId="0" fillId="4" fontId="14" numFmtId="0" xfId="0" applyAlignment="1" applyFont="1">
      <alignment horizontal="center" readingOrder="0" vertical="bottom"/>
    </xf>
    <xf borderId="0" fillId="17" fontId="19" numFmtId="0" xfId="0" applyAlignment="1" applyFill="1" applyFont="1">
      <alignment horizontal="center" readingOrder="0"/>
    </xf>
    <xf borderId="0" fillId="17" fontId="20" numFmtId="0" xfId="0" applyAlignment="1" applyFont="1">
      <alignment horizontal="center" readingOrder="0"/>
    </xf>
    <xf borderId="2" fillId="3" fontId="21" numFmtId="0" xfId="0" applyAlignment="1" applyBorder="1" applyFont="1">
      <alignment horizontal="center" readingOrder="0" vertical="bottom"/>
    </xf>
    <xf borderId="0" fillId="0" fontId="22" numFmtId="0" xfId="0" applyAlignment="1" applyFont="1">
      <alignment horizontal="center"/>
    </xf>
    <xf borderId="0" fillId="0" fontId="22" numFmtId="0" xfId="0" applyAlignment="1" applyFont="1">
      <alignment horizontal="center" readingOrder="0"/>
    </xf>
    <xf borderId="0" fillId="15" fontId="23" numFmtId="0" xfId="0" applyAlignment="1" applyFont="1">
      <alignment horizontal="center" readingOrder="0" shrinkToFit="0" wrapText="1"/>
    </xf>
    <xf borderId="0" fillId="11" fontId="4" numFmtId="171" xfId="0" applyAlignment="1" applyFont="1" applyNumberFormat="1">
      <alignment horizontal="center" readingOrder="0"/>
    </xf>
    <xf borderId="0" fillId="18" fontId="20" numFmtId="0" xfId="0" applyAlignment="1" applyFill="1" applyFont="1">
      <alignment horizontal="center" readingOrder="0"/>
    </xf>
    <xf borderId="2" fillId="3" fontId="14" numFmtId="0" xfId="0" applyAlignment="1" applyBorder="1" applyFont="1">
      <alignment horizontal="center" readingOrder="0" vertical="bottom"/>
    </xf>
    <xf borderId="0" fillId="7" fontId="19" numFmtId="0" xfId="0" applyAlignment="1" applyFont="1">
      <alignment horizontal="center" readingOrder="0"/>
    </xf>
    <xf borderId="0" fillId="7" fontId="20" numFmtId="0" xfId="0" applyAlignment="1" applyFont="1">
      <alignment horizontal="center" readingOrder="0"/>
    </xf>
    <xf borderId="0" fillId="0" fontId="19" numFmtId="0" xfId="0" applyAlignment="1" applyFont="1">
      <alignment horizontal="center" readingOrder="0"/>
    </xf>
    <xf borderId="0" fillId="0" fontId="20" numFmtId="0" xfId="0" applyAlignment="1" applyFont="1">
      <alignment horizontal="center" readingOrder="0"/>
    </xf>
    <xf borderId="0" fillId="18" fontId="4" numFmtId="0" xfId="0" applyAlignment="1" applyFont="1">
      <alignment horizontal="center" readingOrder="0"/>
    </xf>
    <xf borderId="0" fillId="7" fontId="4" numFmtId="0" xfId="0" applyAlignment="1" applyFont="1">
      <alignment horizontal="center" readingOrder="0"/>
    </xf>
    <xf borderId="0" fillId="19" fontId="19" numFmtId="0" xfId="0" applyAlignment="1" applyFill="1" applyFont="1">
      <alignment horizontal="center" readingOrder="0"/>
    </xf>
    <xf borderId="0" fillId="19" fontId="4" numFmtId="0" xfId="0" applyAlignment="1" applyFont="1">
      <alignment horizontal="center" readingOrder="0"/>
    </xf>
    <xf borderId="0" fillId="11" fontId="4" numFmtId="0" xfId="0" applyAlignment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17" fontId="4" numFmtId="0" xfId="0" applyAlignment="1" applyFont="1">
      <alignment horizontal="center" readingOrder="0"/>
    </xf>
    <xf borderId="2" fillId="0" fontId="24" numFmtId="0" xfId="0" applyAlignment="1" applyBorder="1" applyFont="1">
      <alignment horizontal="center" vertical="bottom"/>
    </xf>
    <xf borderId="2" fillId="0" fontId="24" numFmtId="2" xfId="0" applyAlignment="1" applyBorder="1" applyFont="1" applyNumberFormat="1">
      <alignment horizontal="center" vertical="bottom"/>
    </xf>
    <xf borderId="2" fillId="3" fontId="14" numFmtId="0" xfId="0" applyAlignment="1" applyBorder="1" applyFont="1">
      <alignment horizontal="center" vertical="bottom"/>
    </xf>
    <xf borderId="2" fillId="6" fontId="14" numFmtId="171" xfId="0" applyAlignment="1" applyBorder="1" applyFont="1" applyNumberFormat="1">
      <alignment horizontal="center" readingOrder="0" vertical="bottom"/>
    </xf>
    <xf borderId="2" fillId="0" fontId="14" numFmtId="0" xfId="0" applyAlignment="1" applyBorder="1" applyFont="1">
      <alignment horizontal="center" readingOrder="0" vertical="bottom"/>
    </xf>
    <xf borderId="2" fillId="0" fontId="14" numFmtId="2" xfId="0" applyAlignment="1" applyBorder="1" applyFont="1" applyNumberFormat="1">
      <alignment horizontal="center" vertical="bottom"/>
    </xf>
    <xf borderId="2" fillId="15" fontId="19" numFmtId="0" xfId="0" applyAlignment="1" applyBorder="1" applyFont="1">
      <alignment horizontal="center" readingOrder="0"/>
    </xf>
    <xf borderId="2" fillId="6" fontId="4" numFmtId="0" xfId="0" applyAlignment="1" applyBorder="1" applyFont="1">
      <alignment horizontal="left" readingOrder="0"/>
    </xf>
    <xf borderId="2" fillId="15" fontId="4" numFmtId="0" xfId="0" applyAlignment="1" applyBorder="1" applyFont="1">
      <alignment horizontal="left" readingOrder="0"/>
    </xf>
    <xf borderId="8" fillId="1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/>
    </xf>
    <xf borderId="0" fillId="6" fontId="14" numFmtId="0" xfId="0" applyAlignment="1" applyFont="1">
      <alignment vertical="bottom"/>
    </xf>
    <xf borderId="2" fillId="6" fontId="14" numFmtId="0" xfId="0" applyAlignment="1" applyBorder="1" applyFont="1">
      <alignment horizontal="center" readingOrder="0" vertical="bottom"/>
    </xf>
    <xf borderId="0" fillId="0" fontId="14" numFmtId="171" xfId="0" applyAlignment="1" applyFont="1" applyNumberFormat="1">
      <alignment vertical="bottom"/>
    </xf>
    <xf borderId="0" fillId="0" fontId="14" numFmtId="0" xfId="0" applyAlignment="1" applyFont="1">
      <alignment vertical="bottom"/>
    </xf>
    <xf borderId="2" fillId="0" fontId="4" numFmtId="0" xfId="0" applyAlignment="1" applyBorder="1" applyFont="1">
      <alignment horizontal="center" readingOrder="0"/>
    </xf>
    <xf borderId="2" fillId="3" fontId="4" numFmtId="0" xfId="0" applyAlignment="1" applyBorder="1" applyFont="1">
      <alignment horizontal="center" readingOrder="0"/>
    </xf>
    <xf borderId="2" fillId="0" fontId="14" numFmtId="0" xfId="0" applyAlignment="1" applyBorder="1" applyFont="1">
      <alignment horizontal="center" vertical="bottom"/>
    </xf>
    <xf borderId="0" fillId="6" fontId="14" numFmtId="2" xfId="0" applyAlignment="1" applyFont="1" applyNumberFormat="1">
      <alignment vertical="bottom"/>
    </xf>
    <xf borderId="0" fillId="0" fontId="14" numFmtId="2" xfId="0" applyAlignment="1" applyFont="1" applyNumberFormat="1">
      <alignment vertical="bottom"/>
    </xf>
    <xf borderId="0" fillId="3" fontId="14" numFmtId="0" xfId="0" applyAlignment="1" applyFont="1">
      <alignment horizontal="center" shrinkToFit="0" vertical="bottom" wrapText="1"/>
    </xf>
    <xf borderId="8" fillId="9" fontId="19" numFmtId="0" xfId="0" applyAlignment="1" applyBorder="1" applyFont="1">
      <alignment horizontal="center" readingOrder="0"/>
    </xf>
    <xf borderId="2" fillId="9" fontId="4" numFmtId="0" xfId="0" applyAlignment="1" applyBorder="1" applyFont="1">
      <alignment horizontal="center" readingOrder="0"/>
    </xf>
    <xf borderId="2" fillId="0" fontId="4" numFmtId="0" xfId="0" applyAlignment="1" applyBorder="1" applyFont="1">
      <alignment horizontal="center"/>
    </xf>
    <xf borderId="2" fillId="9" fontId="25" numFmtId="0" xfId="0" applyAlignment="1" applyBorder="1" applyFont="1">
      <alignment horizontal="left" readingOrder="0"/>
    </xf>
    <xf borderId="2" fillId="0" fontId="26" numFmtId="0" xfId="0" applyAlignment="1" applyBorder="1" applyFont="1">
      <alignment horizontal="center"/>
    </xf>
    <xf borderId="2" fillId="0" fontId="4" numFmtId="0" xfId="0" applyAlignment="1" applyBorder="1" applyFont="1">
      <alignment horizontal="left"/>
    </xf>
    <xf borderId="2" fillId="0" fontId="19" numFmtId="0" xfId="0" applyAlignment="1" applyBorder="1" applyFont="1">
      <alignment horizontal="center" readingOrder="0"/>
    </xf>
    <xf borderId="2" fillId="9" fontId="19" numFmtId="164" xfId="0" applyAlignment="1" applyBorder="1" applyFont="1" applyNumberFormat="1">
      <alignment horizontal="right" readingOrder="0"/>
    </xf>
    <xf borderId="2" fillId="0" fontId="19" numFmtId="164" xfId="0" applyAlignment="1" applyBorder="1" applyFont="1" applyNumberFormat="1">
      <alignment horizontal="right" readingOrder="0"/>
    </xf>
    <xf borderId="2" fillId="0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/>
    </xf>
    <xf borderId="2" fillId="0" fontId="4" numFmtId="0" xfId="0" applyAlignment="1" applyBorder="1" applyFont="1">
      <alignment horizontal="left" readingOrder="0"/>
    </xf>
    <xf borderId="2" fillId="0" fontId="4" numFmtId="0" xfId="0" applyAlignment="1" applyBorder="1" applyFont="1">
      <alignment horizontal="center"/>
    </xf>
    <xf borderId="2" fillId="0" fontId="27" numFmtId="0" xfId="0" applyAlignment="1" applyBorder="1" applyFont="1">
      <alignment horizontal="center" readingOrder="0"/>
    </xf>
    <xf borderId="2" fillId="9" fontId="27" numFmtId="164" xfId="0" applyAlignment="1" applyBorder="1" applyFont="1" applyNumberFormat="1">
      <alignment horizontal="right" readingOrder="0"/>
    </xf>
    <xf borderId="2" fillId="0" fontId="27" numFmtId="164" xfId="0" applyAlignment="1" applyBorder="1" applyFont="1" applyNumberFormat="1">
      <alignment horizontal="right" readingOrder="0"/>
    </xf>
    <xf borderId="2" fillId="0" fontId="27" numFmtId="172" xfId="0" applyAlignment="1" applyBorder="1" applyFont="1" applyNumberFormat="1">
      <alignment horizontal="right" readingOrder="0"/>
    </xf>
    <xf borderId="2" fillId="9" fontId="27" numFmtId="172" xfId="0" applyAlignment="1" applyBorder="1" applyFont="1" applyNumberFormat="1">
      <alignment horizontal="right" readingOrder="0"/>
    </xf>
    <xf borderId="2" fillId="9" fontId="28" numFmtId="172" xfId="0" applyAlignment="1" applyBorder="1" applyFont="1" applyNumberFormat="1">
      <alignment horizontal="right" readingOrder="0"/>
    </xf>
    <xf borderId="2" fillId="9" fontId="22" numFmtId="172" xfId="0" applyAlignment="1" applyBorder="1" applyFont="1" applyNumberFormat="1">
      <alignment horizontal="right" readingOrder="0"/>
    </xf>
    <xf borderId="2" fillId="9" fontId="19" numFmtId="172" xfId="0" applyAlignment="1" applyBorder="1" applyFont="1" applyNumberFormat="1">
      <alignment horizontal="right" readingOrder="0"/>
    </xf>
    <xf borderId="2" fillId="9" fontId="4" numFmtId="0" xfId="0" applyAlignment="1" applyBorder="1" applyFont="1">
      <alignment horizontal="left"/>
    </xf>
    <xf borderId="2" fillId="9" fontId="22" numFmtId="164" xfId="0" applyAlignment="1" applyBorder="1" applyFont="1" applyNumberFormat="1">
      <alignment horizontal="right" readingOrder="0"/>
    </xf>
    <xf borderId="2" fillId="0" fontId="29" numFmtId="0" xfId="0" applyAlignment="1" applyBorder="1" applyFont="1">
      <alignment horizontal="center"/>
    </xf>
    <xf borderId="8" fillId="0" fontId="4" numFmtId="0" xfId="0" applyAlignment="1" applyBorder="1" applyFont="1">
      <alignment horizontal="center"/>
    </xf>
    <xf borderId="8" fillId="0" fontId="4" numFmtId="0" xfId="0" applyAlignment="1" applyBorder="1" applyFont="1">
      <alignment horizontal="center" readingOrder="0"/>
    </xf>
    <xf borderId="4" fillId="12" fontId="7" numFmtId="165" xfId="0" applyAlignment="1" applyBorder="1" applyFont="1" applyNumberFormat="1">
      <alignment horizontal="center" readingOrder="0" shrinkToFit="0" vertical="center" wrapText="1"/>
    </xf>
    <xf borderId="0" fillId="12" fontId="12" numFmtId="0" xfId="0" applyAlignment="1" applyFont="1">
      <alignment horizontal="center" readingOrder="0"/>
    </xf>
    <xf borderId="2" fillId="5" fontId="7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5" fontId="7" numFmtId="4" xfId="0" applyAlignment="1" applyBorder="1" applyFont="1" applyNumberFormat="1">
      <alignment horizontal="center" readingOrder="0" shrinkToFit="0" vertical="center" wrapText="1"/>
    </xf>
    <xf borderId="2" fillId="5" fontId="8" numFmtId="0" xfId="0" applyAlignment="1" applyBorder="1" applyFont="1">
      <alignment horizontal="center" readingOrder="0" shrinkToFit="0" vertical="center" wrapText="1"/>
    </xf>
    <xf borderId="2" fillId="5" fontId="9" numFmtId="0" xfId="0" applyAlignment="1" applyBorder="1" applyFont="1">
      <alignment horizontal="center" shrinkToFit="0" vertical="center" wrapText="1"/>
    </xf>
    <xf borderId="2" fillId="5" fontId="7" numFmtId="0" xfId="0" applyAlignment="1" applyBorder="1" applyFont="1">
      <alignment horizontal="center" readingOrder="0" shrinkToFit="0" vertical="center" wrapText="1"/>
    </xf>
    <xf borderId="2" fillId="6" fontId="7" numFmtId="0" xfId="0" applyAlignment="1" applyBorder="1" applyFont="1">
      <alignment horizontal="center" readingOrder="0" shrinkToFit="0" vertical="center" wrapText="1"/>
    </xf>
    <xf borderId="2" fillId="12" fontId="7" numFmtId="0" xfId="0" applyAlignment="1" applyBorder="1" applyFont="1">
      <alignment horizontal="center" readingOrder="0" vertical="center"/>
    </xf>
    <xf borderId="2" fillId="12" fontId="7" numFmtId="164" xfId="0" applyAlignment="1" applyBorder="1" applyFont="1" applyNumberFormat="1">
      <alignment horizontal="center" readingOrder="0" vertical="center"/>
    </xf>
    <xf borderId="2" fillId="12" fontId="7" numFmtId="4" xfId="0" applyAlignment="1" applyBorder="1" applyFont="1" applyNumberFormat="1">
      <alignment horizontal="center" readingOrder="0" vertical="center"/>
    </xf>
    <xf borderId="2" fillId="12" fontId="7" numFmtId="168" xfId="0" applyAlignment="1" applyBorder="1" applyFont="1" applyNumberFormat="1">
      <alignment horizontal="center" readingOrder="0" vertical="center"/>
    </xf>
    <xf borderId="2" fillId="16" fontId="7" numFmtId="0" xfId="0" applyAlignment="1" applyBorder="1" applyFont="1">
      <alignment horizontal="center" readingOrder="0" vertical="center"/>
    </xf>
    <xf borderId="2" fillId="15" fontId="7" numFmtId="0" xfId="0" applyAlignment="1" applyBorder="1" applyFont="1">
      <alignment horizontal="center" readingOrder="0" vertical="center"/>
    </xf>
    <xf borderId="2" fillId="18" fontId="7" numFmtId="164" xfId="0" applyAlignment="1" applyBorder="1" applyFont="1" applyNumberFormat="1">
      <alignment horizontal="center" readingOrder="0" vertical="center"/>
    </xf>
    <xf borderId="2" fillId="18" fontId="7" numFmtId="4" xfId="0" applyAlignment="1" applyBorder="1" applyFont="1" applyNumberFormat="1">
      <alignment horizontal="center" readingOrder="0" vertical="center"/>
    </xf>
    <xf borderId="2" fillId="18" fontId="7" numFmtId="168" xfId="0" applyAlignment="1" applyBorder="1" applyFont="1" applyNumberFormat="1">
      <alignment horizontal="center" readingOrder="0" vertical="center"/>
    </xf>
    <xf borderId="0" fillId="15" fontId="7" numFmtId="0" xfId="0" applyAlignment="1" applyFont="1">
      <alignment horizontal="center" readingOrder="0" vertical="center"/>
    </xf>
    <xf borderId="2" fillId="18" fontId="7" numFmtId="0" xfId="0" applyAlignment="1" applyBorder="1" applyFont="1">
      <alignment horizontal="center" readingOrder="0" vertical="center"/>
    </xf>
    <xf borderId="2" fillId="18" fontId="7" numFmtId="1" xfId="0" applyAlignment="1" applyBorder="1" applyFont="1" applyNumberFormat="1">
      <alignment horizontal="center" readingOrder="0" vertical="center"/>
    </xf>
    <xf borderId="2" fillId="7" fontId="30" numFmtId="1" xfId="0" applyAlignment="1" applyBorder="1" applyFont="1" applyNumberFormat="1">
      <alignment horizontal="center" readingOrder="0" vertical="center"/>
    </xf>
    <xf borderId="2" fillId="0" fontId="14" numFmtId="0" xfId="0" applyAlignment="1" applyBorder="1" applyFont="1">
      <alignment horizontal="center" vertical="bottom"/>
    </xf>
    <xf borderId="2" fillId="3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shrinkToFit="0" vertical="bottom" wrapText="1"/>
    </xf>
    <xf borderId="2" fillId="0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shrinkToFit="0" vertical="bottom" wrapText="1"/>
    </xf>
    <xf borderId="2" fillId="4" fontId="14" numFmtId="0" xfId="0" applyAlignment="1" applyBorder="1" applyFont="1">
      <alignment horizontal="center" readingOrder="0" vertical="bottom"/>
    </xf>
    <xf borderId="2" fillId="17" fontId="19" numFmtId="0" xfId="0" applyAlignment="1" applyBorder="1" applyFont="1">
      <alignment horizontal="center" readingOrder="0"/>
    </xf>
    <xf borderId="2" fillId="17" fontId="20" numFmtId="0" xfId="0" applyAlignment="1" applyBorder="1" applyFont="1">
      <alignment horizontal="center" readingOrder="0"/>
    </xf>
    <xf borderId="2" fillId="7" fontId="31" numFmtId="0" xfId="0" applyAlignment="1" applyBorder="1" applyFont="1">
      <alignment horizontal="center" readingOrder="0" shrinkToFit="0" wrapText="1"/>
    </xf>
    <xf borderId="2" fillId="17" fontId="32" numFmtId="0" xfId="0" applyAlignment="1" applyBorder="1" applyFont="1">
      <alignment horizontal="center" readingOrder="0"/>
    </xf>
    <xf borderId="2" fillId="0" fontId="22" numFmtId="0" xfId="0" applyAlignment="1" applyBorder="1" applyFont="1">
      <alignment horizontal="center"/>
    </xf>
    <xf borderId="2" fillId="18" fontId="19" numFmtId="0" xfId="0" applyAlignment="1" applyBorder="1" applyFont="1">
      <alignment horizontal="center" readingOrder="0"/>
    </xf>
    <xf borderId="2" fillId="18" fontId="20" numFmtId="0" xfId="0" applyAlignment="1" applyBorder="1" applyFont="1">
      <alignment horizontal="center" readingOrder="0"/>
    </xf>
    <xf borderId="2" fillId="7" fontId="20" numFmtId="0" xfId="0" applyAlignment="1" applyBorder="1" applyFont="1">
      <alignment horizontal="center" readingOrder="0"/>
    </xf>
    <xf borderId="2" fillId="18" fontId="32" numFmtId="0" xfId="0" applyAlignment="1" applyBorder="1" applyFont="1">
      <alignment horizontal="center" readingOrder="0"/>
    </xf>
    <xf borderId="2" fillId="7" fontId="19" numFmtId="0" xfId="0" applyAlignment="1" applyBorder="1" applyFont="1">
      <alignment horizontal="center" readingOrder="0"/>
    </xf>
    <xf borderId="2" fillId="7" fontId="32" numFmtId="0" xfId="0" applyAlignment="1" applyBorder="1" applyFont="1">
      <alignment horizontal="center" readingOrder="0"/>
    </xf>
    <xf borderId="2" fillId="0" fontId="20" numFmtId="0" xfId="0" applyAlignment="1" applyBorder="1" applyFont="1">
      <alignment horizontal="center" readingOrder="0"/>
    </xf>
    <xf borderId="2" fillId="0" fontId="32" numFmtId="0" xfId="0" applyAlignment="1" applyBorder="1" applyFont="1">
      <alignment horizontal="center" readingOrder="0"/>
    </xf>
    <xf borderId="2" fillId="11" fontId="21" numFmtId="0" xfId="0" applyAlignment="1" applyBorder="1" applyFont="1">
      <alignment horizontal="center" readingOrder="0" vertical="bottom"/>
    </xf>
    <xf borderId="2" fillId="11" fontId="4" numFmtId="171" xfId="0" applyAlignment="1" applyBorder="1" applyFont="1" applyNumberFormat="1">
      <alignment horizontal="center" readingOrder="0"/>
    </xf>
    <xf borderId="2" fillId="0" fontId="15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center" readingOrder="0"/>
    </xf>
    <xf borderId="2" fillId="7" fontId="15" numFmtId="0" xfId="0" applyAlignment="1" applyBorder="1" applyFont="1">
      <alignment horizontal="center" readingOrder="0"/>
    </xf>
    <xf borderId="2" fillId="18" fontId="4" numFmtId="0" xfId="0" applyAlignment="1" applyBorder="1" applyFont="1">
      <alignment horizontal="center" readingOrder="0"/>
    </xf>
    <xf borderId="2" fillId="18" fontId="15" numFmtId="0" xfId="0" applyAlignment="1" applyBorder="1" applyFont="1">
      <alignment horizontal="center" readingOrder="0"/>
    </xf>
    <xf borderId="2" fillId="17" fontId="4" numFmtId="0" xfId="0" applyAlignment="1" applyBorder="1" applyFont="1">
      <alignment horizontal="center" readingOrder="0"/>
    </xf>
    <xf borderId="2" fillId="17" fontId="15" numFmtId="0" xfId="0" applyAlignment="1" applyBorder="1" applyFont="1">
      <alignment horizontal="center" readingOrder="0"/>
    </xf>
    <xf borderId="2" fillId="5" fontId="7" numFmtId="0" xfId="0" applyAlignment="1" applyBorder="1" applyFont="1">
      <alignment horizontal="center" readingOrder="0" vertical="center"/>
    </xf>
    <xf borderId="2" fillId="5" fontId="7" numFmtId="0" xfId="0" applyAlignment="1" applyBorder="1" applyFont="1">
      <alignment horizontal="center" vertical="center"/>
    </xf>
    <xf borderId="2" fillId="5" fontId="7" numFmtId="4" xfId="0" applyAlignment="1" applyBorder="1" applyFont="1" applyNumberForma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7" fontId="33" numFmtId="0" xfId="0" applyAlignment="1" applyBorder="1" applyFont="1">
      <alignment horizontal="center" readingOrder="0" vertical="center"/>
    </xf>
    <xf borderId="2" fillId="7" fontId="33" numFmtId="164" xfId="0" applyAlignment="1" applyBorder="1" applyFont="1" applyNumberFormat="1">
      <alignment horizontal="center" readingOrder="0" vertical="center"/>
    </xf>
    <xf borderId="2" fillId="7" fontId="33" numFmtId="4" xfId="0" applyAlignment="1" applyBorder="1" applyFont="1" applyNumberFormat="1">
      <alignment horizontal="center" readingOrder="0" vertical="center"/>
    </xf>
    <xf borderId="2" fillId="7" fontId="33" numFmtId="1" xfId="0" applyAlignment="1" applyBorder="1" applyFont="1" applyNumberFormat="1">
      <alignment horizontal="center" readingOrder="0" vertical="center"/>
    </xf>
    <xf borderId="2" fillId="7" fontId="33" numFmtId="168" xfId="0" applyAlignment="1" applyBorder="1" applyFont="1" applyNumberFormat="1">
      <alignment horizontal="center" readingOrder="0" vertical="center"/>
    </xf>
    <xf borderId="2" fillId="13" fontId="7" numFmtId="0" xfId="0" applyAlignment="1" applyBorder="1" applyFont="1">
      <alignment horizontal="center" readingOrder="0" vertical="center"/>
    </xf>
    <xf borderId="2" fillId="7" fontId="34" numFmtId="0" xfId="0" applyAlignment="1" applyBorder="1" applyFont="1">
      <alignment horizontal="center" readingOrder="0" vertical="center"/>
    </xf>
    <xf borderId="2" fillId="7" fontId="34" numFmtId="167" xfId="0" applyAlignment="1" applyBorder="1" applyFont="1" applyNumberFormat="1">
      <alignment horizontal="center" readingOrder="0" vertical="center"/>
    </xf>
    <xf borderId="2" fillId="7" fontId="34" numFmtId="1" xfId="0" applyAlignment="1" applyBorder="1" applyFont="1" applyNumberFormat="1">
      <alignment horizontal="center" readingOrder="0" vertical="center"/>
    </xf>
    <xf borderId="2" fillId="7" fontId="34" numFmtId="168" xfId="0" applyAlignment="1" applyBorder="1" applyFont="1" applyNumberFormat="1">
      <alignment horizontal="center" readingOrder="0" vertical="center"/>
    </xf>
    <xf borderId="2" fillId="7" fontId="34" numFmtId="164" xfId="0" applyAlignment="1" applyBorder="1" applyFont="1" applyNumberFormat="1">
      <alignment horizontal="center" readingOrder="0" vertical="center"/>
    </xf>
    <xf borderId="2" fillId="13" fontId="2" numFmtId="0" xfId="0" applyAlignment="1" applyBorder="1" applyFont="1">
      <alignment horizontal="center" readingOrder="0" shrinkToFit="0" vertical="center" wrapText="1"/>
    </xf>
    <xf borderId="2" fillId="7" fontId="8" numFmtId="0" xfId="0" applyAlignment="1" applyBorder="1" applyFont="1">
      <alignment horizontal="center" readingOrder="0" vertical="center"/>
    </xf>
    <xf borderId="2" fillId="7" fontId="35" numFmtId="0" xfId="0" applyAlignment="1" applyBorder="1" applyFont="1">
      <alignment horizontal="center" readingOrder="0" vertical="center"/>
    </xf>
    <xf borderId="2" fillId="7" fontId="33" numFmtId="167" xfId="0" applyAlignment="1" applyBorder="1" applyFont="1" applyNumberFormat="1">
      <alignment horizontal="center" readingOrder="0" vertical="center"/>
    </xf>
    <xf borderId="2" fillId="3" fontId="33" numFmtId="0" xfId="0" applyAlignment="1" applyBorder="1" applyFont="1">
      <alignment horizontal="center" readingOrder="0" vertical="center"/>
    </xf>
    <xf borderId="0" fillId="7" fontId="33" numFmtId="0" xfId="0" applyAlignment="1" applyFont="1">
      <alignment horizontal="center" readingOrder="0" vertical="center"/>
    </xf>
    <xf borderId="2" fillId="7" fontId="2" numFmtId="0" xfId="0" applyAlignment="1" applyBorder="1" applyFont="1">
      <alignment horizontal="center" readingOrder="0"/>
    </xf>
    <xf borderId="8" fillId="7" fontId="7" numFmtId="0" xfId="0" applyAlignment="1" applyBorder="1" applyFont="1">
      <alignment horizontal="center" readingOrder="0" vertical="center"/>
    </xf>
    <xf borderId="10" fillId="7" fontId="33" numFmtId="0" xfId="0" applyAlignment="1" applyBorder="1" applyFont="1">
      <alignment horizontal="center" readingOrder="0" vertical="center"/>
    </xf>
    <xf borderId="10" fillId="7" fontId="33" numFmtId="164" xfId="0" applyAlignment="1" applyBorder="1" applyFont="1" applyNumberFormat="1">
      <alignment horizontal="center" readingOrder="0" vertical="center"/>
    </xf>
    <xf borderId="10" fillId="7" fontId="33" numFmtId="1" xfId="0" applyAlignment="1" applyBorder="1" applyFont="1" applyNumberFormat="1">
      <alignment horizontal="center" readingOrder="0" vertical="center"/>
    </xf>
    <xf borderId="10" fillId="7" fontId="33" numFmtId="168" xfId="0" applyAlignment="1" applyBorder="1" applyFont="1" applyNumberFormat="1">
      <alignment horizontal="center" readingOrder="0" vertical="center"/>
    </xf>
    <xf borderId="0" fillId="4" fontId="4" numFmtId="0" xfId="0" applyAlignment="1" applyFont="1">
      <alignment readingOrder="0"/>
    </xf>
    <xf borderId="0" fillId="4" fontId="4" numFmtId="0" xfId="0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5" xfId="0" applyAlignment="1" applyFont="1" applyNumberFormat="1">
      <alignment horizontal="left" readingOrder="0"/>
    </xf>
    <xf borderId="0" fillId="0" fontId="4" numFmtId="165" xfId="0" applyAlignment="1" applyFont="1" applyNumberFormat="1">
      <alignment readingOrder="0"/>
    </xf>
    <xf borderId="2" fillId="0" fontId="36" numFmtId="0" xfId="0" applyAlignment="1" applyBorder="1" applyFont="1">
      <alignment horizontal="center" vertical="bottom"/>
    </xf>
    <xf borderId="2" fillId="0" fontId="36" numFmtId="165" xfId="0" applyAlignment="1" applyBorder="1" applyFont="1" applyNumberFormat="1">
      <alignment horizontal="center" vertical="bottom"/>
    </xf>
    <xf borderId="2" fillId="0" fontId="36" numFmtId="0" xfId="0" applyAlignment="1" applyBorder="1" applyFont="1">
      <alignment horizontal="center" readingOrder="0" vertical="bottom"/>
    </xf>
    <xf borderId="2" fillId="0" fontId="36" numFmtId="0" xfId="0" applyAlignment="1" applyBorder="1" applyFont="1">
      <alignment horizontal="center" readingOrder="0"/>
    </xf>
    <xf borderId="2" fillId="0" fontId="36" numFmtId="0" xfId="0" applyAlignment="1" applyBorder="1" applyFont="1">
      <alignment horizontal="center"/>
    </xf>
    <xf borderId="2" fillId="0" fontId="36" numFmtId="166" xfId="0" applyAlignment="1" applyBorder="1" applyFont="1" applyNumberFormat="1">
      <alignment horizontal="center" vertical="bottom"/>
    </xf>
    <xf borderId="2" fillId="0" fontId="36" numFmtId="165" xfId="0" applyAlignment="1" applyBorder="1" applyFont="1" applyNumberFormat="1">
      <alignment horizontal="center" readingOrder="0"/>
    </xf>
    <xf borderId="2" fillId="8" fontId="36" numFmtId="0" xfId="0" applyAlignment="1" applyBorder="1" applyFont="1">
      <alignment horizontal="center" readingOrder="0"/>
    </xf>
    <xf borderId="2" fillId="8" fontId="36" numFmtId="173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readingOrder="0"/>
    </xf>
    <xf borderId="2" fillId="0" fontId="19" numFmtId="0" xfId="0" applyAlignment="1" applyBorder="1" applyFont="1">
      <alignment horizontal="center" shrinkToFit="0" vertical="center" wrapText="1"/>
    </xf>
    <xf borderId="2" fillId="0" fontId="19" numFmtId="4" xfId="0" applyAlignment="1" applyBorder="1" applyFont="1" applyNumberFormat="1">
      <alignment horizontal="center" shrinkToFit="0" vertical="center" wrapText="1"/>
    </xf>
    <xf borderId="2" fillId="0" fontId="19" numFmtId="2" xfId="0" applyAlignment="1" applyBorder="1" applyFont="1" applyNumberFormat="1">
      <alignment horizontal="center" shrinkToFit="0" vertical="center" wrapText="1"/>
    </xf>
    <xf borderId="0" fillId="0" fontId="19" numFmtId="0" xfId="0" applyAlignment="1" applyFont="1">
      <alignment horizontal="center" shrinkToFit="0" vertical="center" wrapText="1"/>
    </xf>
    <xf borderId="2" fillId="0" fontId="4" numFmtId="49" xfId="0" applyAlignment="1" applyBorder="1" applyFont="1" applyNumberFormat="1">
      <alignment horizontal="center"/>
    </xf>
    <xf borderId="2" fillId="0" fontId="4" numFmtId="164" xfId="0" applyAlignment="1" applyBorder="1" applyFont="1" applyNumberFormat="1">
      <alignment horizontal="center"/>
    </xf>
    <xf borderId="2" fillId="0" fontId="4" numFmtId="4" xfId="0" applyAlignment="1" applyBorder="1" applyFont="1" applyNumberFormat="1">
      <alignment horizontal="center"/>
    </xf>
    <xf borderId="2" fillId="0" fontId="4" numFmtId="2" xfId="0" applyAlignment="1" applyBorder="1" applyFont="1" applyNumberFormat="1">
      <alignment horizontal="center"/>
    </xf>
    <xf borderId="2" fillId="0" fontId="4" numFmtId="168" xfId="0" applyAlignment="1" applyBorder="1" applyFont="1" applyNumberFormat="1">
      <alignment horizontal="center"/>
    </xf>
    <xf borderId="2" fillId="0" fontId="19" numFmtId="0" xfId="0" applyAlignment="1" applyBorder="1" applyFont="1">
      <alignment horizontal="center"/>
    </xf>
    <xf borderId="2" fillId="0" fontId="14" numFmtId="49" xfId="0" applyAlignment="1" applyBorder="1" applyFont="1" applyNumberFormat="1">
      <alignment vertical="bottom"/>
    </xf>
    <xf borderId="2" fillId="0" fontId="14" numFmtId="0" xfId="0" applyAlignment="1" applyBorder="1" applyFont="1">
      <alignment vertical="bottom"/>
    </xf>
    <xf borderId="2" fillId="0" fontId="14" numFmtId="164" xfId="0" applyAlignment="1" applyBorder="1" applyFont="1" applyNumberFormat="1">
      <alignment vertical="bottom"/>
    </xf>
    <xf borderId="2" fillId="0" fontId="14" numFmtId="4" xfId="0" applyAlignment="1" applyBorder="1" applyFont="1" applyNumberFormat="1">
      <alignment vertical="bottom"/>
    </xf>
    <xf borderId="2" fillId="0" fontId="14" numFmtId="2" xfId="0" applyAlignment="1" applyBorder="1" applyFont="1" applyNumberFormat="1">
      <alignment vertical="bottom"/>
    </xf>
    <xf borderId="2" fillId="0" fontId="14" numFmtId="168" xfId="0" applyAlignment="1" applyBorder="1" applyFont="1" applyNumberFormat="1">
      <alignment vertical="bottom"/>
    </xf>
    <xf borderId="0" fillId="0" fontId="14" numFmtId="49" xfId="0" applyAlignment="1" applyFont="1" applyNumberFormat="1">
      <alignment vertical="bottom"/>
    </xf>
    <xf borderId="0" fillId="6" fontId="14" numFmtId="49" xfId="0" applyAlignment="1" applyFont="1" applyNumberFormat="1">
      <alignment vertical="bottom"/>
    </xf>
    <xf borderId="0" fillId="6" fontId="14" numFmtId="0" xfId="0" applyAlignment="1" applyFont="1">
      <alignment vertical="bottom"/>
    </xf>
    <xf borderId="0" fillId="6" fontId="36" numFmtId="0" xfId="0" applyAlignment="1" applyFont="1">
      <alignment horizontal="center" vertical="bottom"/>
    </xf>
    <xf borderId="2" fillId="6" fontId="14" numFmtId="0" xfId="0" applyAlignment="1" applyBorder="1" applyFont="1">
      <alignment vertical="bottom"/>
    </xf>
    <xf borderId="2" fillId="6" fontId="36" numFmtId="0" xfId="0" applyAlignment="1" applyBorder="1" applyFont="1">
      <alignment horizontal="center" readingOrder="0" vertical="bottom"/>
    </xf>
    <xf borderId="2" fillId="6" fontId="36" numFmtId="0" xfId="0" applyAlignment="1" applyBorder="1" applyFont="1">
      <alignment horizontal="center" vertical="bottom"/>
    </xf>
    <xf borderId="2" fillId="6" fontId="14" numFmtId="164" xfId="0" applyAlignment="1" applyBorder="1" applyFont="1" applyNumberFormat="1">
      <alignment vertical="bottom"/>
    </xf>
    <xf borderId="2" fillId="6" fontId="14" numFmtId="4" xfId="0" applyAlignment="1" applyBorder="1" applyFont="1" applyNumberFormat="1">
      <alignment vertical="bottom"/>
    </xf>
    <xf borderId="2" fillId="6" fontId="14" numFmtId="2" xfId="0" applyAlignment="1" applyBorder="1" applyFont="1" applyNumberFormat="1">
      <alignment vertical="bottom"/>
    </xf>
    <xf borderId="0" fillId="6" fontId="4" numFmtId="0" xfId="0" applyFont="1"/>
    <xf borderId="0" fillId="0" fontId="4" numFmtId="0" xfId="0" applyFont="1"/>
    <xf borderId="8" fillId="6" fontId="36" numFmtId="0" xfId="0" applyAlignment="1" applyBorder="1" applyFont="1">
      <alignment horizontal="center" vertical="bottom"/>
    </xf>
    <xf borderId="2" fillId="0" fontId="24" numFmtId="0" xfId="0" applyAlignment="1" applyBorder="1" applyFont="1">
      <alignment horizontal="center" shrinkToFit="0" vertical="center" wrapText="1"/>
    </xf>
    <xf borderId="2" fillId="0" fontId="24" numFmtId="0" xfId="0" applyAlignment="1" applyBorder="1" applyFont="1">
      <alignment horizontal="center" readingOrder="0" shrinkToFit="0" vertical="center" wrapText="1"/>
    </xf>
    <xf borderId="2" fillId="0" fontId="24" numFmtId="2" xfId="0" applyAlignment="1" applyBorder="1" applyFont="1" applyNumberFormat="1">
      <alignment horizontal="center" shrinkToFit="0" vertical="center" wrapText="1"/>
    </xf>
    <xf borderId="2" fillId="5" fontId="24" numFmtId="0" xfId="0" applyAlignment="1" applyBorder="1" applyFont="1">
      <alignment horizontal="center" shrinkToFit="0" vertical="center" wrapText="1"/>
    </xf>
    <xf borderId="1" fillId="8" fontId="37" numFmtId="0" xfId="0" applyAlignment="1" applyBorder="1" applyFont="1">
      <alignment horizontal="center" shrinkToFit="0" vertical="bottom" wrapText="1"/>
    </xf>
    <xf borderId="10" fillId="8" fontId="14" numFmtId="0" xfId="0" applyAlignment="1" applyBorder="1" applyFont="1">
      <alignment vertical="bottom"/>
    </xf>
    <xf borderId="10" fillId="8" fontId="14" numFmtId="2" xfId="0" applyAlignment="1" applyBorder="1" applyFont="1" applyNumberFormat="1">
      <alignment vertical="bottom"/>
    </xf>
    <xf borderId="0" fillId="0" fontId="14" numFmtId="0" xfId="0" applyAlignment="1" applyFont="1">
      <alignment vertical="bottom"/>
    </xf>
    <xf borderId="2" fillId="3" fontId="14" numFmtId="0" xfId="0" applyAlignment="1" applyBorder="1" applyFont="1">
      <alignment horizontal="center" vertical="bottom"/>
    </xf>
    <xf borderId="0" fillId="20" fontId="19" numFmtId="0" xfId="0" applyAlignment="1" applyFill="1" applyFont="1">
      <alignment horizontal="center" readingOrder="0"/>
    </xf>
    <xf borderId="0" fillId="20" fontId="4" numFmtId="0" xfId="0" applyAlignment="1" applyFont="1">
      <alignment horizontal="left" readingOrder="0"/>
    </xf>
    <xf borderId="0" fillId="6" fontId="19" numFmtId="0" xfId="0" applyAlignment="1" applyFont="1">
      <alignment horizontal="center" readingOrder="0"/>
    </xf>
    <xf borderId="0" fillId="6" fontId="4" numFmtId="0" xfId="0" applyAlignment="1" applyFont="1">
      <alignment horizontal="left" readingOrder="0"/>
    </xf>
    <xf borderId="2" fillId="5" fontId="38" numFmtId="0" xfId="0" applyAlignment="1" applyBorder="1" applyFont="1">
      <alignment horizontal="center" vertical="bottom"/>
    </xf>
    <xf borderId="2" fillId="5" fontId="38" numFmtId="4" xfId="0" applyAlignment="1" applyBorder="1" applyFont="1" applyNumberFormat="1">
      <alignment horizontal="center" vertical="bottom"/>
    </xf>
    <xf borderId="2" fillId="5" fontId="38" numFmtId="2" xfId="0" applyAlignment="1" applyBorder="1" applyFont="1" applyNumberFormat="1">
      <alignment horizontal="center" vertical="bottom"/>
    </xf>
    <xf borderId="2" fillId="0" fontId="36" numFmtId="49" xfId="0" applyAlignment="1" applyBorder="1" applyFont="1" applyNumberFormat="1">
      <alignment horizontal="center" vertical="bottom"/>
    </xf>
    <xf borderId="2" fillId="7" fontId="39" numFmtId="164" xfId="0" applyAlignment="1" applyBorder="1" applyFont="1" applyNumberFormat="1">
      <alignment horizontal="center" vertical="bottom"/>
    </xf>
    <xf borderId="2" fillId="7" fontId="39" numFmtId="4" xfId="0" applyAlignment="1" applyBorder="1" applyFont="1" applyNumberFormat="1">
      <alignment horizontal="center" vertical="bottom"/>
    </xf>
    <xf borderId="2" fillId="7" fontId="39" numFmtId="2" xfId="0" applyAlignment="1" applyBorder="1" applyFont="1" applyNumberFormat="1">
      <alignment horizontal="center" vertical="bottom"/>
    </xf>
    <xf borderId="2" fillId="7" fontId="39" numFmtId="168" xfId="0" applyAlignment="1" applyBorder="1" applyFont="1" applyNumberFormat="1">
      <alignment horizontal="center" vertical="bottom"/>
    </xf>
    <xf borderId="2" fillId="0" fontId="14" numFmtId="4" xfId="0" applyAlignment="1" applyBorder="1" applyFont="1" applyNumberFormat="1">
      <alignment horizontal="center" vertical="bottom"/>
    </xf>
    <xf borderId="2" fillId="3" fontId="36" numFmtId="49" xfId="0" applyAlignment="1" applyBorder="1" applyFont="1" applyNumberFormat="1">
      <alignment horizontal="center" vertical="bottom"/>
    </xf>
    <xf borderId="2" fillId="3" fontId="36" numFmtId="0" xfId="0" applyAlignment="1" applyBorder="1" applyFont="1">
      <alignment horizontal="center" vertical="bottom"/>
    </xf>
    <xf borderId="2" fillId="3" fontId="39" numFmtId="164" xfId="0" applyAlignment="1" applyBorder="1" applyFont="1" applyNumberFormat="1">
      <alignment horizontal="center" vertical="bottom"/>
    </xf>
    <xf borderId="2" fillId="3" fontId="39" numFmtId="4" xfId="0" applyAlignment="1" applyBorder="1" applyFont="1" applyNumberFormat="1">
      <alignment horizontal="center" vertical="bottom"/>
    </xf>
    <xf borderId="2" fillId="3" fontId="39" numFmtId="2" xfId="0" applyAlignment="1" applyBorder="1" applyFont="1" applyNumberFormat="1">
      <alignment horizontal="center" vertical="bottom"/>
    </xf>
    <xf borderId="2" fillId="3" fontId="39" numFmtId="168" xfId="0" applyAlignment="1" applyBorder="1" applyFont="1" applyNumberFormat="1">
      <alignment horizontal="center" vertical="bottom"/>
    </xf>
    <xf borderId="0" fillId="6" fontId="14" numFmtId="0" xfId="0" applyAlignment="1" applyFont="1">
      <alignment horizontal="center" shrinkToFit="0" vertical="bottom" wrapText="1"/>
    </xf>
    <xf borderId="0" fillId="21" fontId="19" numFmtId="0" xfId="0" applyAlignment="1" applyFill="1" applyFont="1">
      <alignment horizontal="center" readingOrder="0"/>
    </xf>
    <xf borderId="0" fillId="21" fontId="4" numFmtId="0" xfId="0" applyAlignment="1" applyFont="1">
      <alignment horizontal="left" readingOrder="0"/>
    </xf>
    <xf borderId="2" fillId="5" fontId="36" numFmtId="0" xfId="0" applyAlignment="1" applyBorder="1" applyFont="1">
      <alignment horizontal="center" vertical="bottom"/>
    </xf>
    <xf borderId="2" fillId="7" fontId="14" numFmtId="164" xfId="0" applyAlignment="1" applyBorder="1" applyFont="1" applyNumberFormat="1">
      <alignment vertical="bottom"/>
    </xf>
    <xf borderId="8" fillId="5" fontId="36" numFmtId="0" xfId="0" applyAlignment="1" applyBorder="1" applyFont="1">
      <alignment horizontal="center" vertical="bottom"/>
    </xf>
    <xf borderId="2" fillId="0" fontId="14" numFmtId="0" xfId="0" applyAlignment="1" applyBorder="1" applyFont="1">
      <alignment horizontal="right" vertical="bottom"/>
    </xf>
    <xf borderId="0" fillId="0" fontId="14" numFmtId="0" xfId="0" applyAlignment="1" applyFont="1">
      <alignment readingOrder="0" vertical="bottom"/>
    </xf>
    <xf borderId="4" fillId="4" fontId="12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2" numFmtId="0" xfId="0" applyAlignment="1" applyFont="1">
      <alignment horizontal="center" readingOrder="0" vertical="center"/>
    </xf>
    <xf borderId="2" fillId="5" fontId="12" numFmtId="0" xfId="0" applyAlignment="1" applyBorder="1" applyFont="1">
      <alignment horizontal="center" vertical="center"/>
    </xf>
    <xf borderId="2" fillId="5" fontId="12" numFmtId="0" xfId="0" applyAlignment="1" applyBorder="1" applyFont="1">
      <alignment horizontal="center" readingOrder="0" vertical="center"/>
    </xf>
    <xf borderId="2" fillId="6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1" fontId="12" numFmtId="0" xfId="0" applyAlignment="1" applyBorder="1" applyFont="1">
      <alignment horizontal="center" readingOrder="0" vertical="center"/>
    </xf>
    <xf borderId="2" fillId="15" fontId="12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0" fontId="12" numFmtId="0" xfId="0" applyAlignment="1" applyBorder="1" applyFont="1">
      <alignment horizontal="center" vertical="center"/>
    </xf>
    <xf borderId="2" fillId="0" fontId="0" numFmtId="0" xfId="0" applyAlignment="1" applyBorder="1" applyFont="1">
      <alignment horizontal="center" readingOrder="0" vertical="center"/>
    </xf>
    <xf borderId="2" fillId="13" fontId="12" numFmtId="0" xfId="0" applyAlignment="1" applyBorder="1" applyFont="1">
      <alignment horizontal="center" readingOrder="0" vertical="center"/>
    </xf>
    <xf borderId="2" fillId="13" fontId="0" numFmtId="0" xfId="0" applyAlignment="1" applyBorder="1" applyFont="1">
      <alignment horizontal="center" readingOrder="0" vertical="center"/>
    </xf>
    <xf borderId="2" fillId="3" fontId="12" numFmtId="0" xfId="0" applyAlignment="1" applyBorder="1" applyFont="1">
      <alignment horizontal="center" readingOrder="0" vertical="center"/>
    </xf>
    <xf borderId="2" fillId="22" fontId="12" numFmtId="0" xfId="0" applyAlignment="1" applyBorder="1" applyFill="1" applyFont="1">
      <alignment horizontal="center" readingOrder="0" vertical="center"/>
    </xf>
    <xf borderId="0" fillId="7" fontId="34" numFmtId="0" xfId="0" applyAlignment="1" applyFont="1">
      <alignment horizontal="center" readingOrder="0" vertical="center"/>
    </xf>
    <xf borderId="2" fillId="6" fontId="36" numFmtId="0" xfId="0" applyAlignment="1" applyBorder="1" applyFont="1">
      <alignment horizontal="center" readingOrder="0" vertical="center"/>
    </xf>
    <xf borderId="2" fillId="15" fontId="0" numFmtId="0" xfId="0" applyAlignment="1" applyBorder="1" applyFont="1">
      <alignment horizontal="center" readingOrder="0" vertical="center"/>
    </xf>
    <xf borderId="8" fillId="5" fontId="12" numFmtId="0" xfId="0" applyAlignment="1" applyBorder="1" applyFont="1">
      <alignment horizontal="center" vertical="center"/>
    </xf>
    <xf borderId="2" fillId="0" fontId="12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6" fontId="4" numFmtId="0" xfId="0" applyAlignment="1" applyFont="1">
      <alignment horizontal="center" vertical="center"/>
    </xf>
    <xf borderId="0" fillId="15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2" fillId="0" fontId="0" numFmtId="0" xfId="0" applyAlignment="1" applyBorder="1" applyFont="1">
      <alignment horizontal="center"/>
    </xf>
    <xf borderId="2" fillId="0" fontId="0" numFmtId="0" xfId="0" applyBorder="1" applyFont="1"/>
    <xf borderId="2" fillId="24" fontId="0" numFmtId="0" xfId="0" applyAlignment="1" applyBorder="1" applyFill="1" applyFont="1">
      <alignment horizontal="center"/>
    </xf>
    <xf borderId="2" fillId="24" fontId="0" numFmtId="0" xfId="0" applyBorder="1" applyFont="1"/>
    <xf borderId="2" fillId="0" fontId="0" numFmtId="0" xfId="0" applyAlignment="1" applyBorder="1" applyFont="1">
      <alignment readingOrder="0"/>
    </xf>
    <xf borderId="2" fillId="24" fontId="0" numFmtId="0" xfId="0" applyAlignment="1" applyBorder="1" applyFont="1">
      <alignment readingOrder="0"/>
    </xf>
    <xf borderId="0" fillId="0" fontId="0" numFmtId="0" xfId="0" applyAlignment="1" applyFont="1">
      <alignment horizontal="center"/>
    </xf>
    <xf borderId="2" fillId="25" fontId="19" numFmtId="0" xfId="0" applyAlignment="1" applyBorder="1" applyFill="1" applyFont="1">
      <alignment horizontal="center" readingOrder="0"/>
    </xf>
    <xf borderId="2" fillId="25" fontId="4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  <xf borderId="1" fillId="3" fontId="19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left" readingOrder="0"/>
    </xf>
    <xf borderId="8" fillId="6" fontId="19" numFmtId="0" xfId="0" applyAlignment="1" applyBorder="1" applyFont="1">
      <alignment horizontal="center" readingOrder="0"/>
    </xf>
    <xf borderId="9" fillId="6" fontId="4" numFmtId="0" xfId="0" applyAlignment="1" applyBorder="1" applyFont="1">
      <alignment horizontal="left" readingOrder="0"/>
    </xf>
    <xf borderId="10" fillId="6" fontId="4" numFmtId="0" xfId="0" applyAlignment="1" applyBorder="1" applyFont="1">
      <alignment horizontal="left" readingOrder="0"/>
    </xf>
    <xf borderId="3" fillId="11" fontId="19" numFmtId="0" xfId="0" applyAlignment="1" applyBorder="1" applyFont="1">
      <alignment horizontal="center" readingOrder="0"/>
    </xf>
    <xf borderId="3" fillId="11" fontId="4" numFmtId="0" xfId="0" applyAlignment="1" applyBorder="1" applyFont="1">
      <alignment horizontal="left" readingOrder="0"/>
    </xf>
    <xf borderId="2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 vertical="center"/>
    </xf>
    <xf borderId="0" fillId="0" fontId="4" numFmtId="0" xfId="0" applyAlignment="1" applyFont="1">
      <alignment vertical="center"/>
    </xf>
    <xf borderId="2" fillId="11" fontId="19" numFmtId="0" xfId="0" applyAlignment="1" applyBorder="1" applyFont="1">
      <alignment horizontal="center" readingOrder="0"/>
    </xf>
    <xf borderId="2" fillId="11" fontId="4" numFmtId="0" xfId="0" applyAlignment="1" applyBorder="1" applyFont="1">
      <alignment horizontal="left" readingOrder="0"/>
    </xf>
    <xf borderId="2" fillId="15" fontId="19" numFmtId="0" xfId="0" applyAlignment="1" applyBorder="1" applyFont="1">
      <alignment horizontal="center" readingOrder="0" vertical="center"/>
    </xf>
    <xf borderId="2" fillId="15" fontId="4" numFmtId="0" xfId="0" applyAlignment="1" applyBorder="1" applyFont="1">
      <alignment horizontal="left" readingOrder="0" vertical="center"/>
    </xf>
    <xf borderId="2" fillId="0" fontId="4" numFmtId="164" xfId="0" applyAlignment="1" applyBorder="1" applyFont="1" applyNumberFormat="1">
      <alignment horizontal="center" readingOrder="0" vertical="center"/>
    </xf>
    <xf borderId="2" fillId="0" fontId="4" numFmtId="0" xfId="0" applyAlignment="1" applyBorder="1" applyFont="1">
      <alignment horizontal="center" readingOrder="0" shrinkToFit="0" vertical="center" wrapText="1"/>
    </xf>
    <xf borderId="8" fillId="7" fontId="38" numFmtId="0" xfId="0" applyAlignment="1" applyBorder="1" applyFont="1">
      <alignment horizontal="center"/>
    </xf>
    <xf borderId="2" fillId="7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9" fontId="38" numFmtId="0" xfId="0" applyAlignment="1" applyBorder="1" applyFont="1">
      <alignment horizontal="center"/>
    </xf>
    <xf borderId="2" fillId="9" fontId="38" numFmtId="0" xfId="0" applyAlignment="1" applyBorder="1" applyFont="1">
      <alignment horizontal="center"/>
    </xf>
    <xf borderId="2" fillId="8" fontId="14" numFmtId="0" xfId="0" applyBorder="1" applyFont="1"/>
    <xf borderId="2" fillId="9" fontId="38" numFmtId="0" xfId="0" applyAlignment="1" applyBorder="1" applyFont="1">
      <alignment horizontal="center" readingOrder="0"/>
    </xf>
    <xf borderId="0" fillId="0" fontId="14" numFmtId="0" xfId="0" applyAlignment="1" applyFont="1">
      <alignment horizontal="right" readingOrder="0" vertical="bottom"/>
    </xf>
    <xf borderId="2" fillId="4" fontId="41" numFmtId="0" xfId="0" applyAlignment="1" applyBorder="1" applyFont="1">
      <alignment horizontal="center" vertical="top"/>
    </xf>
    <xf borderId="12" fillId="0" fontId="3" numFmtId="0" xfId="0" applyBorder="1" applyFont="1"/>
    <xf borderId="2" fillId="0" fontId="42" numFmtId="0" xfId="0" applyAlignment="1" applyBorder="1" applyFont="1">
      <alignment horizontal="center" vertical="bottom"/>
    </xf>
    <xf borderId="0" fillId="0" fontId="14" numFmtId="0" xfId="0" applyAlignment="1" applyFont="1">
      <alignment horizontal="right" vertical="bottom"/>
    </xf>
    <xf borderId="2" fillId="27" fontId="38" numFmtId="0" xfId="0" applyAlignment="1" applyBorder="1" applyFill="1" applyFont="1">
      <alignment horizontal="center"/>
    </xf>
    <xf borderId="4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1" fillId="0" fontId="42" numFmtId="168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2" fillId="28" fontId="38" numFmtId="0" xfId="0" applyAlignment="1" applyBorder="1" applyFont="1">
      <alignment horizontal="center" readingOrder="0"/>
    </xf>
    <xf borderId="2" fillId="28" fontId="38" numFmtId="0" xfId="0" applyAlignment="1" applyBorder="1" applyFont="1">
      <alignment horizontal="center"/>
    </xf>
    <xf borderId="2" fillId="17" fontId="38" numFmtId="0" xfId="0" applyAlignment="1" applyBorder="1" applyFont="1">
      <alignment horizontal="center" readingOrder="0"/>
    </xf>
    <xf borderId="14" fillId="0" fontId="3" numFmtId="0" xfId="0" applyBorder="1" applyFont="1"/>
    <xf borderId="2" fillId="17" fontId="38" numFmtId="0" xfId="0" applyAlignment="1" applyBorder="1" applyFont="1">
      <alignment horizontal="center"/>
    </xf>
    <xf borderId="2" fillId="14" fontId="38" numFmtId="0" xfId="0" applyAlignment="1" applyBorder="1" applyFont="1">
      <alignment horizontal="center"/>
    </xf>
    <xf borderId="2" fillId="29" fontId="38" numFmtId="0" xfId="0" applyAlignment="1" applyBorder="1" applyFill="1" applyFont="1">
      <alignment horizontal="center"/>
    </xf>
    <xf borderId="2" fillId="29" fontId="14" numFmtId="0" xfId="0" applyBorder="1" applyFont="1"/>
    <xf borderId="2" fillId="29" fontId="44" numFmtId="0" xfId="0" applyAlignment="1" applyBorder="1" applyFont="1">
      <alignment horizontal="center" readingOrder="0"/>
    </xf>
    <xf borderId="2" fillId="30" fontId="38" numFmtId="0" xfId="0" applyAlignment="1" applyBorder="1" applyFill="1" applyFont="1">
      <alignment horizontal="center"/>
    </xf>
    <xf borderId="8" fillId="0" fontId="24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2" fillId="31" fontId="36" numFmtId="0" xfId="0" applyAlignment="1" applyBorder="1" applyFont="1">
      <alignment horizontal="center" vertical="bottom"/>
    </xf>
    <xf borderId="2" fillId="7" fontId="14" numFmtId="0" xfId="0" applyAlignment="1" applyBorder="1" applyFont="1">
      <alignment vertical="bottom"/>
    </xf>
    <xf borderId="2" fillId="31" fontId="14" numFmtId="0" xfId="0" applyAlignment="1" applyBorder="1" applyFont="1">
      <alignment horizontal="center" readingOrder="0" vertical="bottom"/>
    </xf>
    <xf borderId="2" fillId="31" fontId="14" numFmtId="0" xfId="0" applyAlignment="1" applyBorder="1" applyFont="1">
      <alignment horizontal="center" vertical="bottom"/>
    </xf>
    <xf borderId="23" fillId="31" fontId="14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7" fontId="14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2" fillId="0" fontId="4" numFmtId="0" xfId="0" applyAlignment="1" applyBorder="1" applyFont="1">
      <alignment horizontal="center" readingOrder="0" vertical="center"/>
    </xf>
    <xf borderId="2" fillId="0" fontId="4" numFmtId="0" xfId="0" applyAlignment="1" applyBorder="1" applyFont="1">
      <alignment horizontal="center" readingOrder="0" shrinkToFit="0" wrapText="1"/>
    </xf>
    <xf borderId="2" fillId="0" fontId="4" numFmtId="0" xfId="0" applyAlignment="1" applyBorder="1" applyFont="1">
      <alignment horizontal="center" vertical="center"/>
    </xf>
    <xf borderId="2" fillId="0" fontId="4" numFmtId="4" xfId="0" applyAlignment="1" applyBorder="1" applyFont="1" applyNumberFormat="1">
      <alignment horizontal="center" readingOrder="0"/>
    </xf>
    <xf borderId="2" fillId="0" fontId="4" numFmtId="168" xfId="0" applyAlignment="1" applyBorder="1" applyFont="1" applyNumberFormat="1">
      <alignment horizontal="center" readingOrder="0"/>
    </xf>
    <xf borderId="0" fillId="0" fontId="4" numFmtId="4" xfId="0" applyFont="1" applyNumberFormat="1"/>
    <xf borderId="0" fillId="3" fontId="4" numFmtId="0" xfId="0" applyAlignment="1" applyFont="1">
      <alignment readingOrder="0"/>
    </xf>
    <xf borderId="2" fillId="25" fontId="4" numFmtId="4" xfId="0" applyAlignment="1" applyBorder="1" applyFont="1" applyNumberFormat="1">
      <alignment horizontal="center" readingOrder="0"/>
    </xf>
    <xf borderId="2" fillId="0" fontId="4" numFmtId="0" xfId="0" applyAlignment="1" applyBorder="1" applyFont="1">
      <alignment readingOrder="0" shrinkToFit="0" wrapText="1"/>
    </xf>
    <xf borderId="2" fillId="3" fontId="4" numFmtId="4" xfId="0" applyAlignment="1" applyBorder="1" applyFont="1" applyNumberFormat="1">
      <alignment horizontal="center" readingOrder="0"/>
    </xf>
    <xf borderId="2" fillId="11" fontId="4" numFmtId="4" xfId="0" applyAlignment="1" applyBorder="1" applyFont="1" applyNumberFormat="1">
      <alignment horizontal="center" readingOrder="0"/>
    </xf>
    <xf borderId="0" fillId="15" fontId="4" numFmtId="0" xfId="0" applyAlignment="1" applyFont="1">
      <alignment horizontal="center" readingOrder="0" shrinkToFit="0" wrapText="1"/>
    </xf>
    <xf borderId="8" fillId="0" fontId="4" numFmtId="0" xfId="0" applyAlignment="1" applyBorder="1" applyFont="1">
      <alignment readingOrder="0"/>
    </xf>
    <xf borderId="2" fillId="0" fontId="4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1519330310"/>
        <c:axId val="1120496406"/>
      </c:barChart>
      <c:catAx>
        <c:axId val="15193303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496406"/>
      </c:catAx>
      <c:valAx>
        <c:axId val="11204964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933031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140139033"/>
        <c:axId val="788468289"/>
      </c:barChart>
      <c:catAx>
        <c:axId val="2140139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88468289"/>
      </c:catAx>
      <c:valAx>
        <c:axId val="7884682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01390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6.png"/><Relationship Id="rId3" Type="http://schemas.openxmlformats.org/officeDocument/2006/relationships/image" Target="../media/image5.png"/><Relationship Id="rId4" Type="http://schemas.openxmlformats.org/officeDocument/2006/relationships/image" Target="../media/image4.png"/><Relationship Id="rId5" Type="http://schemas.openxmlformats.org/officeDocument/2006/relationships/image" Target="../media/image8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7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3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8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7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1" t="s">
        <v>0</v>
      </c>
      <c r="B1" s="2" t="s">
        <v>1</v>
      </c>
      <c r="C1" s="3" t="s">
        <v>2</v>
      </c>
      <c r="D1" s="4" t="s">
        <v>3</v>
      </c>
      <c r="E1" s="5">
        <v>62.5</v>
      </c>
      <c r="F1" s="6" t="s">
        <v>4</v>
      </c>
      <c r="G1" s="7"/>
      <c r="H1" s="7"/>
      <c r="I1" s="7"/>
      <c r="J1" s="7"/>
      <c r="K1" s="8"/>
      <c r="L1" s="7"/>
      <c r="M1" s="7"/>
      <c r="N1" s="7"/>
      <c r="O1" s="8"/>
      <c r="P1" s="7"/>
      <c r="Q1" s="7"/>
      <c r="R1" s="7"/>
      <c r="S1" s="7"/>
      <c r="T1" s="9"/>
      <c r="U1" s="9"/>
      <c r="V1" s="7"/>
      <c r="W1" s="9"/>
      <c r="X1" s="9"/>
      <c r="Y1" s="10"/>
      <c r="Z1" s="10"/>
      <c r="AA1" s="7"/>
      <c r="AB1" s="11"/>
      <c r="AC1" s="7"/>
      <c r="AD1" s="7"/>
      <c r="AE1" s="7"/>
    </row>
    <row r="2" ht="16.5" customHeight="1">
      <c r="A2" s="12"/>
      <c r="B2" s="12"/>
      <c r="C2" s="12"/>
      <c r="D2" s="12"/>
      <c r="E2" s="13" t="s">
        <v>5</v>
      </c>
      <c r="F2" s="13" t="s">
        <v>6</v>
      </c>
      <c r="G2" s="10"/>
      <c r="H2" s="10"/>
      <c r="I2" s="10"/>
      <c r="J2" s="10"/>
      <c r="K2" s="8"/>
      <c r="L2" s="10"/>
      <c r="M2" s="10"/>
      <c r="N2" s="10"/>
      <c r="O2" s="8"/>
      <c r="P2" s="10"/>
      <c r="Q2" s="10"/>
      <c r="R2" s="10"/>
      <c r="S2" s="10"/>
      <c r="T2" s="9"/>
      <c r="U2" s="9"/>
      <c r="V2" s="10"/>
      <c r="W2" s="9"/>
      <c r="X2" s="9"/>
      <c r="Y2" s="10"/>
      <c r="Z2" s="10"/>
      <c r="AA2" s="10"/>
      <c r="AB2" s="11"/>
      <c r="AC2" s="7"/>
      <c r="AD2" s="7"/>
      <c r="AE2" s="7"/>
    </row>
    <row r="3">
      <c r="A3" s="13"/>
      <c r="B3" s="14" t="str">
        <f>IF(Y3="APL",T3,"")</f>
        <v/>
      </c>
      <c r="C3" s="15"/>
      <c r="D3" s="16"/>
      <c r="E3" s="17"/>
      <c r="F3" s="17"/>
      <c r="G3" s="9" t="s">
        <v>7</v>
      </c>
      <c r="H3" s="9" t="s">
        <v>8</v>
      </c>
      <c r="I3" s="9" t="s">
        <v>9</v>
      </c>
      <c r="J3" s="9" t="s">
        <v>10</v>
      </c>
      <c r="K3" s="9" t="s">
        <v>11</v>
      </c>
      <c r="L3" s="9" t="s">
        <v>12</v>
      </c>
      <c r="M3" s="9" t="s">
        <v>13</v>
      </c>
      <c r="N3" s="9" t="s">
        <v>14</v>
      </c>
      <c r="O3" s="9" t="s">
        <v>2</v>
      </c>
      <c r="P3" s="9" t="s">
        <v>15</v>
      </c>
      <c r="Q3" s="9" t="s">
        <v>16</v>
      </c>
      <c r="R3" s="9" t="s">
        <v>17</v>
      </c>
      <c r="S3" s="9" t="s">
        <v>18</v>
      </c>
      <c r="T3" s="9" t="s">
        <v>19</v>
      </c>
      <c r="U3" s="9" t="s">
        <v>20</v>
      </c>
      <c r="V3" s="9" t="s">
        <v>21</v>
      </c>
      <c r="W3" s="9" t="s">
        <v>21</v>
      </c>
      <c r="X3" s="9" t="s">
        <v>22</v>
      </c>
      <c r="Y3" s="9" t="s">
        <v>23</v>
      </c>
      <c r="Z3" s="9" t="s">
        <v>24</v>
      </c>
      <c r="AA3" s="9" t="s">
        <v>21</v>
      </c>
      <c r="AB3" s="9" t="s">
        <v>25</v>
      </c>
      <c r="AC3" s="9"/>
      <c r="AD3" s="18"/>
      <c r="AE3" s="7"/>
    </row>
    <row r="4">
      <c r="A4" s="13">
        <v>1.0</v>
      </c>
      <c r="B4" s="14">
        <f t="shared" ref="B4:B42" si="1">T4</f>
        <v>2702</v>
      </c>
      <c r="C4" s="15" t="str">
        <f t="shared" ref="C4:C42" si="2">O4</f>
        <v>PC-E17371</v>
      </c>
      <c r="D4" s="19">
        <f t="shared" ref="D4:D42" si="3">U4-Q4</f>
        <v>-47.46875</v>
      </c>
      <c r="E4" s="17"/>
      <c r="F4" s="16" t="b">
        <f t="shared" ref="F4:F42" si="4">IF(Y4="APL",T4)</f>
        <v>0</v>
      </c>
      <c r="G4" s="20" t="s">
        <v>26</v>
      </c>
      <c r="H4" s="20" t="s">
        <v>27</v>
      </c>
      <c r="I4" s="20" t="s">
        <v>28</v>
      </c>
      <c r="J4" s="20" t="s">
        <v>29</v>
      </c>
      <c r="K4" s="20" t="s">
        <v>30</v>
      </c>
      <c r="L4" s="21"/>
      <c r="M4" s="21"/>
      <c r="N4" s="21"/>
      <c r="O4" s="20" t="s">
        <v>31</v>
      </c>
      <c r="P4" s="20" t="s">
        <v>32</v>
      </c>
      <c r="Q4" s="22">
        <v>214.13541666666666</v>
      </c>
      <c r="R4" s="22">
        <v>421.2951388888889</v>
      </c>
      <c r="S4" s="20">
        <v>128.48</v>
      </c>
      <c r="T4" s="20">
        <v>2702.0</v>
      </c>
      <c r="U4" s="22">
        <v>166.66666666666666</v>
      </c>
      <c r="V4" s="23">
        <v>41754.0</v>
      </c>
      <c r="W4" s="23">
        <v>46134.0</v>
      </c>
      <c r="X4" s="20">
        <v>3.040093565E9</v>
      </c>
      <c r="Y4" s="20" t="s">
        <v>33</v>
      </c>
      <c r="Z4" s="20">
        <v>3.810279892E9</v>
      </c>
      <c r="AA4" s="23">
        <v>46170.0</v>
      </c>
      <c r="AB4" s="21"/>
      <c r="AC4" s="9"/>
      <c r="AD4" s="18"/>
      <c r="AE4" s="7"/>
    </row>
    <row r="5">
      <c r="A5" s="13">
        <v>2.0</v>
      </c>
      <c r="B5" s="14">
        <f t="shared" si="1"/>
        <v>2703</v>
      </c>
      <c r="C5" s="15" t="str">
        <f t="shared" si="2"/>
        <v>PC-E17377</v>
      </c>
      <c r="D5" s="19">
        <f t="shared" si="3"/>
        <v>-4.885416667</v>
      </c>
      <c r="E5" s="17"/>
      <c r="F5" s="16">
        <f t="shared" si="4"/>
        <v>2703</v>
      </c>
      <c r="G5" s="20" t="s">
        <v>34</v>
      </c>
      <c r="H5" s="20" t="s">
        <v>27</v>
      </c>
      <c r="I5" s="20" t="s">
        <v>28</v>
      </c>
      <c r="J5" s="20" t="s">
        <v>29</v>
      </c>
      <c r="K5" s="20" t="s">
        <v>30</v>
      </c>
      <c r="L5" s="21"/>
      <c r="M5" s="21"/>
      <c r="N5" s="21"/>
      <c r="O5" s="20" t="s">
        <v>35</v>
      </c>
      <c r="P5" s="20" t="s">
        <v>32</v>
      </c>
      <c r="Q5" s="22">
        <v>171.55208333333334</v>
      </c>
      <c r="R5" s="22">
        <v>399.8298611111111</v>
      </c>
      <c r="S5" s="20">
        <v>102.93</v>
      </c>
      <c r="T5" s="20">
        <v>2703.0</v>
      </c>
      <c r="U5" s="22">
        <v>166.66666666666666</v>
      </c>
      <c r="V5" s="23">
        <v>44709.0</v>
      </c>
      <c r="W5" s="23">
        <v>44652.0</v>
      </c>
      <c r="X5" s="20">
        <v>3.040083839E9</v>
      </c>
      <c r="Y5" s="20" t="s">
        <v>36</v>
      </c>
      <c r="Z5" s="21"/>
      <c r="AA5" s="24"/>
      <c r="AB5" s="21"/>
      <c r="AC5" s="9"/>
      <c r="AD5" s="18"/>
      <c r="AE5" s="7"/>
    </row>
    <row r="6">
      <c r="A6" s="13">
        <v>3.0</v>
      </c>
      <c r="B6" s="14">
        <f t="shared" si="1"/>
        <v>2719</v>
      </c>
      <c r="C6" s="15" t="str">
        <f t="shared" si="2"/>
        <v>PC-EPC0431</v>
      </c>
      <c r="D6" s="19">
        <f t="shared" si="3"/>
        <v>-10.9375</v>
      </c>
      <c r="E6" s="17"/>
      <c r="F6" s="16">
        <f t="shared" si="4"/>
        <v>2719</v>
      </c>
      <c r="G6" s="20" t="s">
        <v>37</v>
      </c>
      <c r="H6" s="20" t="s">
        <v>27</v>
      </c>
      <c r="I6" s="20">
        <v>3044000.0</v>
      </c>
      <c r="J6" s="20" t="s">
        <v>38</v>
      </c>
      <c r="K6" s="20" t="s">
        <v>30</v>
      </c>
      <c r="L6" s="21"/>
      <c r="M6" s="25"/>
      <c r="N6" s="25"/>
      <c r="O6" s="20" t="s">
        <v>39</v>
      </c>
      <c r="P6" s="20" t="s">
        <v>32</v>
      </c>
      <c r="Q6" s="22">
        <v>177.60416666666666</v>
      </c>
      <c r="R6" s="22">
        <v>542.7847222222222</v>
      </c>
      <c r="S6" s="20">
        <v>106.56</v>
      </c>
      <c r="T6" s="20">
        <v>2719.0</v>
      </c>
      <c r="U6" s="22">
        <v>166.66666666666666</v>
      </c>
      <c r="V6" s="26">
        <v>44348.0</v>
      </c>
      <c r="W6" s="26">
        <v>44348.0</v>
      </c>
      <c r="X6" s="20">
        <v>2.260002888E9</v>
      </c>
      <c r="Y6" s="20" t="s">
        <v>36</v>
      </c>
      <c r="Z6" s="21"/>
      <c r="AA6" s="24"/>
      <c r="AB6" s="21"/>
      <c r="AC6" s="9"/>
      <c r="AD6" s="18"/>
      <c r="AE6" s="7"/>
    </row>
    <row r="7">
      <c r="A7" s="13">
        <v>4.0</v>
      </c>
      <c r="B7" s="14">
        <f t="shared" si="1"/>
        <v>2728</v>
      </c>
      <c r="C7" s="15" t="str">
        <f t="shared" si="2"/>
        <v>PCE-PC0499</v>
      </c>
      <c r="D7" s="19">
        <f t="shared" si="3"/>
        <v>164.2013889</v>
      </c>
      <c r="E7" s="17"/>
      <c r="F7" s="16" t="b">
        <f t="shared" si="4"/>
        <v>0</v>
      </c>
      <c r="G7" s="20" t="s">
        <v>26</v>
      </c>
      <c r="H7" s="20" t="s">
        <v>27</v>
      </c>
      <c r="I7" s="20">
        <v>3044000.0</v>
      </c>
      <c r="J7" s="20" t="s">
        <v>38</v>
      </c>
      <c r="K7" s="20" t="s">
        <v>30</v>
      </c>
      <c r="L7" s="21"/>
      <c r="M7" s="25"/>
      <c r="N7" s="25"/>
      <c r="O7" s="20" t="s">
        <v>40</v>
      </c>
      <c r="P7" s="20" t="s">
        <v>32</v>
      </c>
      <c r="Q7" s="22">
        <v>2.4652777777777777</v>
      </c>
      <c r="R7" s="22">
        <v>534.3715277777778</v>
      </c>
      <c r="S7" s="20">
        <v>1.48</v>
      </c>
      <c r="T7" s="20">
        <v>2728.0</v>
      </c>
      <c r="U7" s="22">
        <v>166.66666666666666</v>
      </c>
      <c r="V7" s="26">
        <v>46059.0</v>
      </c>
      <c r="W7" s="23">
        <v>46203.0</v>
      </c>
      <c r="X7" s="20">
        <v>3.040093881E9</v>
      </c>
      <c r="Y7" s="20" t="s">
        <v>33</v>
      </c>
      <c r="Z7" s="20">
        <v>3.810280456E9</v>
      </c>
      <c r="AA7" s="23">
        <v>46210.0</v>
      </c>
      <c r="AB7" s="20"/>
      <c r="AC7" s="9"/>
      <c r="AD7" s="18"/>
      <c r="AE7" s="7"/>
    </row>
    <row r="8">
      <c r="A8" s="13">
        <v>5.0</v>
      </c>
      <c r="B8" s="14">
        <f t="shared" si="1"/>
        <v>2742</v>
      </c>
      <c r="C8" s="15" t="str">
        <f t="shared" si="2"/>
        <v>PCE-PC0743</v>
      </c>
      <c r="D8" s="19">
        <f t="shared" si="3"/>
        <v>135.46875</v>
      </c>
      <c r="E8" s="17"/>
      <c r="F8" s="16">
        <f t="shared" si="4"/>
        <v>2742</v>
      </c>
      <c r="G8" s="20" t="s">
        <v>41</v>
      </c>
      <c r="H8" s="20" t="s">
        <v>27</v>
      </c>
      <c r="I8" s="20">
        <v>3044000.0</v>
      </c>
      <c r="J8" s="20" t="s">
        <v>38</v>
      </c>
      <c r="K8" s="20" t="s">
        <v>30</v>
      </c>
      <c r="L8" s="21"/>
      <c r="M8" s="25"/>
      <c r="N8" s="25"/>
      <c r="O8" s="20" t="s">
        <v>42</v>
      </c>
      <c r="P8" s="20" t="s">
        <v>32</v>
      </c>
      <c r="Q8" s="27">
        <v>31.197916666666668</v>
      </c>
      <c r="R8" s="22">
        <v>228.94791666666666</v>
      </c>
      <c r="S8" s="20">
        <v>18.72</v>
      </c>
      <c r="T8" s="20">
        <v>2742.0</v>
      </c>
      <c r="U8" s="22">
        <v>166.66666666666666</v>
      </c>
      <c r="V8" s="26">
        <v>46149.0</v>
      </c>
      <c r="W8" s="23">
        <v>45510.0</v>
      </c>
      <c r="X8" s="20">
        <v>3.130007347E9</v>
      </c>
      <c r="Y8" s="20" t="s">
        <v>36</v>
      </c>
      <c r="Z8" s="21"/>
      <c r="AA8" s="24"/>
      <c r="AB8" s="21"/>
      <c r="AC8" s="9"/>
      <c r="AD8" s="18"/>
      <c r="AE8" s="18"/>
    </row>
    <row r="9">
      <c r="A9" s="13">
        <v>6.0</v>
      </c>
      <c r="B9" s="14">
        <f t="shared" si="1"/>
        <v>2734</v>
      </c>
      <c r="C9" s="15" t="str">
        <f t="shared" si="2"/>
        <v>PCE-PC0764</v>
      </c>
      <c r="D9" s="19">
        <f t="shared" si="3"/>
        <v>-41.54166667</v>
      </c>
      <c r="E9" s="17"/>
      <c r="F9" s="16" t="b">
        <f t="shared" si="4"/>
        <v>0</v>
      </c>
      <c r="G9" s="20" t="s">
        <v>26</v>
      </c>
      <c r="H9" s="20" t="s">
        <v>27</v>
      </c>
      <c r="I9" s="20">
        <v>3044000.0</v>
      </c>
      <c r="J9" s="20" t="s">
        <v>38</v>
      </c>
      <c r="K9" s="20" t="s">
        <v>30</v>
      </c>
      <c r="L9" s="21"/>
      <c r="M9" s="25"/>
      <c r="N9" s="25"/>
      <c r="O9" s="20" t="s">
        <v>43</v>
      </c>
      <c r="P9" s="20" t="s">
        <v>32</v>
      </c>
      <c r="Q9" s="22">
        <v>208.20833333333334</v>
      </c>
      <c r="R9" s="22">
        <v>383.63194444444446</v>
      </c>
      <c r="S9" s="20">
        <v>124.93</v>
      </c>
      <c r="T9" s="20">
        <v>2734.0</v>
      </c>
      <c r="U9" s="22">
        <v>166.66666666666666</v>
      </c>
      <c r="V9" s="26">
        <v>43731.0</v>
      </c>
      <c r="W9" s="23">
        <v>45301.0</v>
      </c>
      <c r="X9" s="20">
        <v>3.810139776E9</v>
      </c>
      <c r="Y9" s="20" t="s">
        <v>44</v>
      </c>
      <c r="Z9" s="20" t="s">
        <v>45</v>
      </c>
      <c r="AA9" s="23">
        <v>43507.0</v>
      </c>
      <c r="AB9" s="21"/>
      <c r="AC9" s="9"/>
      <c r="AD9" s="18"/>
      <c r="AE9" s="18"/>
    </row>
    <row r="10">
      <c r="A10" s="13">
        <v>7.0</v>
      </c>
      <c r="B10" s="14">
        <f t="shared" si="1"/>
        <v>2740</v>
      </c>
      <c r="C10" s="15" t="str">
        <f t="shared" si="2"/>
        <v>PCE-PC0776</v>
      </c>
      <c r="D10" s="19">
        <f t="shared" si="3"/>
        <v>31.79861111</v>
      </c>
      <c r="E10" s="17"/>
      <c r="F10" s="16">
        <f t="shared" si="4"/>
        <v>2740</v>
      </c>
      <c r="G10" s="20" t="s">
        <v>46</v>
      </c>
      <c r="H10" s="20" t="s">
        <v>27</v>
      </c>
      <c r="I10" s="20">
        <v>3044000.0</v>
      </c>
      <c r="J10" s="20" t="s">
        <v>38</v>
      </c>
      <c r="K10" s="20" t="s">
        <v>30</v>
      </c>
      <c r="L10" s="21"/>
      <c r="M10" s="25"/>
      <c r="N10" s="25"/>
      <c r="O10" s="20" t="s">
        <v>47</v>
      </c>
      <c r="P10" s="20" t="s">
        <v>32</v>
      </c>
      <c r="Q10" s="22">
        <v>134.86805555555554</v>
      </c>
      <c r="R10" s="22">
        <v>342.7916666666667</v>
      </c>
      <c r="S10" s="20">
        <v>80.92</v>
      </c>
      <c r="T10" s="20">
        <v>2740.0</v>
      </c>
      <c r="U10" s="22">
        <v>166.66666666666666</v>
      </c>
      <c r="V10" s="26">
        <v>45511.0</v>
      </c>
      <c r="W10" s="23">
        <v>43725.0</v>
      </c>
      <c r="X10" s="20">
        <v>3.810113895E9</v>
      </c>
      <c r="Y10" s="20" t="s">
        <v>36</v>
      </c>
      <c r="Z10" s="21"/>
      <c r="AA10" s="24"/>
      <c r="AB10" s="21"/>
      <c r="AC10" s="9"/>
      <c r="AD10" s="18"/>
      <c r="AE10" s="7"/>
    </row>
    <row r="11">
      <c r="A11" s="13">
        <v>8.0</v>
      </c>
      <c r="B11" s="14">
        <f t="shared" si="1"/>
        <v>2732</v>
      </c>
      <c r="C11" s="15" t="str">
        <f t="shared" si="2"/>
        <v>PCE-PC0790</v>
      </c>
      <c r="D11" s="19">
        <f t="shared" si="3"/>
        <v>46.27430556</v>
      </c>
      <c r="E11" s="17"/>
      <c r="F11" s="16" t="b">
        <f t="shared" si="4"/>
        <v>0</v>
      </c>
      <c r="G11" s="20" t="s">
        <v>26</v>
      </c>
      <c r="H11" s="20" t="s">
        <v>27</v>
      </c>
      <c r="I11" s="20">
        <v>3044000.0</v>
      </c>
      <c r="J11" s="20" t="s">
        <v>38</v>
      </c>
      <c r="K11" s="20" t="s">
        <v>30</v>
      </c>
      <c r="L11" s="21"/>
      <c r="M11" s="25"/>
      <c r="N11" s="25"/>
      <c r="O11" s="20" t="s">
        <v>48</v>
      </c>
      <c r="P11" s="20" t="s">
        <v>32</v>
      </c>
      <c r="Q11" s="22">
        <v>120.39236111111111</v>
      </c>
      <c r="R11" s="22">
        <v>337.02430555555554</v>
      </c>
      <c r="S11" s="20">
        <v>72.24</v>
      </c>
      <c r="T11" s="20">
        <v>2732.0</v>
      </c>
      <c r="U11" s="22">
        <v>166.66666666666666</v>
      </c>
      <c r="V11" s="26">
        <v>45716.0</v>
      </c>
      <c r="W11" s="23">
        <v>45716.0</v>
      </c>
      <c r="X11" s="20">
        <v>3.810140243E9</v>
      </c>
      <c r="Y11" s="20" t="s">
        <v>44</v>
      </c>
      <c r="Z11" s="20" t="s">
        <v>49</v>
      </c>
      <c r="AA11" s="23">
        <v>44665.0</v>
      </c>
      <c r="AB11" s="21"/>
      <c r="AC11" s="9"/>
      <c r="AD11" s="18"/>
      <c r="AE11" s="7"/>
    </row>
    <row r="12">
      <c r="A12" s="28">
        <v>9.0</v>
      </c>
      <c r="B12" s="29">
        <f t="shared" si="1"/>
        <v>2733</v>
      </c>
      <c r="C12" s="30" t="str">
        <f t="shared" si="2"/>
        <v>PCE-PC0797</v>
      </c>
      <c r="D12" s="31">
        <f t="shared" si="3"/>
        <v>-5.482638889</v>
      </c>
      <c r="E12" s="32"/>
      <c r="F12" s="33">
        <f t="shared" si="4"/>
        <v>2733</v>
      </c>
      <c r="G12" s="20" t="s">
        <v>50</v>
      </c>
      <c r="H12" s="20" t="s">
        <v>27</v>
      </c>
      <c r="I12" s="20">
        <v>3044000.0</v>
      </c>
      <c r="J12" s="20" t="s">
        <v>38</v>
      </c>
      <c r="K12" s="20" t="s">
        <v>30</v>
      </c>
      <c r="L12" s="21"/>
      <c r="M12" s="25"/>
      <c r="N12" s="25"/>
      <c r="O12" s="20" t="s">
        <v>51</v>
      </c>
      <c r="P12" s="20" t="s">
        <v>32</v>
      </c>
      <c r="Q12" s="22">
        <v>172.14930555555554</v>
      </c>
      <c r="R12" s="22">
        <v>276.4201388888889</v>
      </c>
      <c r="S12" s="20">
        <v>103.29</v>
      </c>
      <c r="T12" s="20">
        <v>2733.0</v>
      </c>
      <c r="U12" s="22">
        <v>166.66666666666666</v>
      </c>
      <c r="V12" s="26">
        <v>45064.0</v>
      </c>
      <c r="W12" s="26">
        <v>45048.0</v>
      </c>
      <c r="X12" s="20">
        <v>7.080005835E9</v>
      </c>
      <c r="Y12" s="20" t="s">
        <v>36</v>
      </c>
      <c r="Z12" s="21"/>
      <c r="AA12" s="24"/>
      <c r="AB12" s="21"/>
      <c r="AC12" s="9"/>
      <c r="AD12" s="18"/>
      <c r="AE12" s="18"/>
    </row>
    <row r="13">
      <c r="A13" s="28">
        <v>10.0</v>
      </c>
      <c r="B13" s="29">
        <f t="shared" si="1"/>
        <v>2702</v>
      </c>
      <c r="C13" s="30" t="str">
        <f t="shared" si="2"/>
        <v>PCE-PC0863</v>
      </c>
      <c r="D13" s="31">
        <f t="shared" si="3"/>
        <v>166.6666667</v>
      </c>
      <c r="E13" s="32"/>
      <c r="F13" s="33" t="b">
        <f t="shared" si="4"/>
        <v>0</v>
      </c>
      <c r="G13" s="20" t="s">
        <v>26</v>
      </c>
      <c r="H13" s="20" t="s">
        <v>27</v>
      </c>
      <c r="I13" s="20">
        <v>3044000.0</v>
      </c>
      <c r="J13" s="21"/>
      <c r="K13" s="20" t="s">
        <v>30</v>
      </c>
      <c r="L13" s="21"/>
      <c r="M13" s="25"/>
      <c r="N13" s="25"/>
      <c r="O13" s="20" t="s">
        <v>52</v>
      </c>
      <c r="P13" s="20" t="s">
        <v>32</v>
      </c>
      <c r="Q13" s="22">
        <v>0.0</v>
      </c>
      <c r="R13" s="22">
        <v>691.4583333333334</v>
      </c>
      <c r="S13" s="21"/>
      <c r="T13" s="20">
        <v>2702.0</v>
      </c>
      <c r="U13" s="22">
        <v>166.66666666666666</v>
      </c>
      <c r="V13" s="26">
        <v>46135.0</v>
      </c>
      <c r="W13" s="23">
        <v>46169.0</v>
      </c>
      <c r="X13" s="20">
        <v>3.040093764E9</v>
      </c>
      <c r="Y13" s="20" t="s">
        <v>33</v>
      </c>
      <c r="Z13" s="20">
        <v>3.810280355E9</v>
      </c>
      <c r="AA13" s="23">
        <v>46203.0</v>
      </c>
      <c r="AB13" s="21"/>
      <c r="AC13" s="9"/>
      <c r="AD13" s="18"/>
      <c r="AE13" s="7"/>
    </row>
    <row r="14">
      <c r="A14" s="28">
        <v>11.0</v>
      </c>
      <c r="B14" s="29">
        <f t="shared" si="1"/>
        <v>2727</v>
      </c>
      <c r="C14" s="30" t="str">
        <f t="shared" si="2"/>
        <v>PCE-PC1002</v>
      </c>
      <c r="D14" s="31">
        <f t="shared" si="3"/>
        <v>166.1736111</v>
      </c>
      <c r="E14" s="32"/>
      <c r="F14" s="33">
        <f t="shared" si="4"/>
        <v>2727</v>
      </c>
      <c r="G14" s="20" t="s">
        <v>53</v>
      </c>
      <c r="H14" s="20" t="s">
        <v>27</v>
      </c>
      <c r="I14" s="20">
        <v>3044000.0</v>
      </c>
      <c r="J14" s="20" t="s">
        <v>38</v>
      </c>
      <c r="K14" s="20" t="s">
        <v>30</v>
      </c>
      <c r="L14" s="21"/>
      <c r="M14" s="25"/>
      <c r="N14" s="25"/>
      <c r="O14" s="20" t="s">
        <v>54</v>
      </c>
      <c r="P14" s="20" t="s">
        <v>32</v>
      </c>
      <c r="Q14" s="27">
        <v>0.4930555555555556</v>
      </c>
      <c r="R14" s="22">
        <v>312.63194444444446</v>
      </c>
      <c r="S14" s="20">
        <v>0.3</v>
      </c>
      <c r="T14" s="20">
        <v>2727.0</v>
      </c>
      <c r="U14" s="22">
        <v>166.66666666666666</v>
      </c>
      <c r="V14" s="26">
        <v>46125.0</v>
      </c>
      <c r="W14" s="20" t="s">
        <v>55</v>
      </c>
      <c r="X14" s="21"/>
      <c r="Y14" s="20" t="s">
        <v>36</v>
      </c>
      <c r="Z14" s="21"/>
      <c r="AA14" s="24"/>
      <c r="AB14" s="21"/>
      <c r="AC14" s="34"/>
      <c r="AD14" s="35"/>
      <c r="AE14" s="36"/>
    </row>
    <row r="15">
      <c r="A15" s="28">
        <v>12.0</v>
      </c>
      <c r="B15" s="29">
        <f t="shared" si="1"/>
        <v>2738</v>
      </c>
      <c r="C15" s="30" t="str">
        <f t="shared" si="2"/>
        <v>PCE-PC1211</v>
      </c>
      <c r="D15" s="31">
        <f t="shared" si="3"/>
        <v>165.71875</v>
      </c>
      <c r="E15" s="32"/>
      <c r="F15" s="33">
        <f t="shared" si="4"/>
        <v>2738</v>
      </c>
      <c r="G15" s="20" t="s">
        <v>46</v>
      </c>
      <c r="H15" s="20" t="s">
        <v>27</v>
      </c>
      <c r="I15" s="20">
        <v>3044000.0</v>
      </c>
      <c r="J15" s="20" t="s">
        <v>38</v>
      </c>
      <c r="K15" s="20" t="s">
        <v>30</v>
      </c>
      <c r="L15" s="21"/>
      <c r="M15" s="25"/>
      <c r="N15" s="25"/>
      <c r="O15" s="20" t="s">
        <v>56</v>
      </c>
      <c r="P15" s="20" t="s">
        <v>32</v>
      </c>
      <c r="Q15" s="27">
        <v>0.9479166666666666</v>
      </c>
      <c r="R15" s="22">
        <v>185.37847222222223</v>
      </c>
      <c r="S15" s="20">
        <v>0.57</v>
      </c>
      <c r="T15" s="20">
        <v>2738.0</v>
      </c>
      <c r="U15" s="22">
        <v>166.66666666666666</v>
      </c>
      <c r="V15" s="26">
        <v>46199.0</v>
      </c>
      <c r="W15" s="23">
        <v>41861.0</v>
      </c>
      <c r="X15" s="20">
        <v>3.810134655E9</v>
      </c>
      <c r="Y15" s="20" t="s">
        <v>36</v>
      </c>
      <c r="Z15" s="21"/>
      <c r="AA15" s="24"/>
      <c r="AB15" s="21"/>
      <c r="AC15" s="9"/>
      <c r="AD15" s="18"/>
      <c r="AE15" s="7"/>
    </row>
    <row r="16">
      <c r="A16" s="28">
        <v>13.0</v>
      </c>
      <c r="B16" s="29">
        <f t="shared" si="1"/>
        <v>2728</v>
      </c>
      <c r="C16" s="30" t="str">
        <f t="shared" si="2"/>
        <v>PCE-PC1391</v>
      </c>
      <c r="D16" s="31">
        <f t="shared" si="3"/>
        <v>160.7118056</v>
      </c>
      <c r="E16" s="32"/>
      <c r="F16" s="33" t="b">
        <f t="shared" si="4"/>
        <v>0</v>
      </c>
      <c r="G16" s="20" t="s">
        <v>26</v>
      </c>
      <c r="H16" s="20" t="s">
        <v>27</v>
      </c>
      <c r="I16" s="20">
        <v>3044000.0</v>
      </c>
      <c r="J16" s="20" t="s">
        <v>38</v>
      </c>
      <c r="K16" s="20" t="s">
        <v>30</v>
      </c>
      <c r="L16" s="21"/>
      <c r="M16" s="25"/>
      <c r="N16" s="25"/>
      <c r="O16" s="20" t="s">
        <v>57</v>
      </c>
      <c r="P16" s="20" t="s">
        <v>32</v>
      </c>
      <c r="Q16" s="27">
        <v>5.954861111111111</v>
      </c>
      <c r="R16" s="22">
        <v>209.79513888888889</v>
      </c>
      <c r="S16" s="20">
        <v>3.57</v>
      </c>
      <c r="T16" s="20">
        <v>2728.0</v>
      </c>
      <c r="U16" s="22">
        <v>166.66666666666666</v>
      </c>
      <c r="V16" s="26">
        <v>45667.0</v>
      </c>
      <c r="W16" s="26">
        <v>46059.0</v>
      </c>
      <c r="X16" s="20">
        <v>6.850006787E9</v>
      </c>
      <c r="Y16" s="20" t="s">
        <v>33</v>
      </c>
      <c r="Z16" s="20">
        <v>3.810277703E9</v>
      </c>
      <c r="AA16" s="23">
        <v>46072.0</v>
      </c>
      <c r="AB16" s="21"/>
      <c r="AC16" s="9"/>
      <c r="AD16" s="18"/>
      <c r="AE16" s="7"/>
    </row>
    <row r="17">
      <c r="A17" s="28">
        <v>14.0</v>
      </c>
      <c r="B17" s="29">
        <f t="shared" si="1"/>
        <v>2737</v>
      </c>
      <c r="C17" s="30" t="str">
        <f t="shared" si="2"/>
        <v>PCE-PC1570</v>
      </c>
      <c r="D17" s="31">
        <f t="shared" si="3"/>
        <v>154.4791667</v>
      </c>
      <c r="E17" s="32"/>
      <c r="F17" s="33">
        <f t="shared" si="4"/>
        <v>2737</v>
      </c>
      <c r="G17" s="20" t="s">
        <v>46</v>
      </c>
      <c r="H17" s="20" t="s">
        <v>27</v>
      </c>
      <c r="I17" s="20">
        <v>3044000.0</v>
      </c>
      <c r="J17" s="20" t="s">
        <v>38</v>
      </c>
      <c r="K17" s="20" t="s">
        <v>30</v>
      </c>
      <c r="L17" s="21"/>
      <c r="M17" s="25"/>
      <c r="N17" s="25"/>
      <c r="O17" s="20" t="s">
        <v>58</v>
      </c>
      <c r="P17" s="20" t="s">
        <v>32</v>
      </c>
      <c r="Q17" s="22">
        <v>12.1875</v>
      </c>
      <c r="R17" s="22">
        <v>200.02083333333334</v>
      </c>
      <c r="S17" s="20">
        <v>7.31</v>
      </c>
      <c r="T17" s="20">
        <v>2737.0</v>
      </c>
      <c r="U17" s="22">
        <v>166.66666666666666</v>
      </c>
      <c r="V17" s="26">
        <v>46064.0</v>
      </c>
      <c r="W17" s="26">
        <v>43592.0</v>
      </c>
      <c r="X17" s="20">
        <v>3.810135032E9</v>
      </c>
      <c r="Y17" s="20" t="s">
        <v>36</v>
      </c>
      <c r="Z17" s="21"/>
      <c r="AA17" s="24"/>
      <c r="AB17" s="21"/>
      <c r="AC17" s="18"/>
      <c r="AD17" s="18"/>
      <c r="AE17" s="18"/>
    </row>
    <row r="18">
      <c r="A18" s="28">
        <v>15.0</v>
      </c>
      <c r="B18" s="29">
        <f t="shared" si="1"/>
        <v>2736</v>
      </c>
      <c r="C18" s="30" t="str">
        <f t="shared" si="2"/>
        <v>PCE-PC1659</v>
      </c>
      <c r="D18" s="31">
        <f t="shared" si="3"/>
        <v>-19.98263889</v>
      </c>
      <c r="E18" s="32"/>
      <c r="F18" s="33" t="b">
        <f t="shared" si="4"/>
        <v>0</v>
      </c>
      <c r="G18" s="20" t="s">
        <v>26</v>
      </c>
      <c r="H18" s="20" t="s">
        <v>27</v>
      </c>
      <c r="I18" s="20">
        <v>3044000.0</v>
      </c>
      <c r="J18" s="20" t="s">
        <v>38</v>
      </c>
      <c r="K18" s="20" t="s">
        <v>30</v>
      </c>
      <c r="L18" s="21"/>
      <c r="M18" s="25"/>
      <c r="N18" s="25"/>
      <c r="O18" s="20" t="s">
        <v>59</v>
      </c>
      <c r="P18" s="20" t="s">
        <v>32</v>
      </c>
      <c r="Q18" s="22">
        <v>186.64930555555554</v>
      </c>
      <c r="R18" s="22">
        <v>186.64930555555554</v>
      </c>
      <c r="S18" s="20">
        <v>111.99</v>
      </c>
      <c r="T18" s="20">
        <v>2736.0</v>
      </c>
      <c r="U18" s="22">
        <v>166.66666666666666</v>
      </c>
      <c r="V18" s="26">
        <v>44285.0</v>
      </c>
      <c r="W18" s="26">
        <v>45524.0</v>
      </c>
      <c r="X18" s="20">
        <v>3.810140063E9</v>
      </c>
      <c r="Y18" s="20" t="s">
        <v>33</v>
      </c>
      <c r="Z18" s="20">
        <v>3.810279578E9</v>
      </c>
      <c r="AA18" s="23">
        <v>46157.0</v>
      </c>
      <c r="AB18" s="21"/>
      <c r="AC18" s="9"/>
      <c r="AD18" s="18"/>
      <c r="AE18" s="18"/>
    </row>
    <row r="19">
      <c r="A19" s="28">
        <v>16.0</v>
      </c>
      <c r="B19" s="29">
        <f t="shared" si="1"/>
        <v>2731</v>
      </c>
      <c r="C19" s="30" t="str">
        <f t="shared" si="2"/>
        <v>PCE-PC1666</v>
      </c>
      <c r="D19" s="31">
        <f t="shared" si="3"/>
        <v>151.875</v>
      </c>
      <c r="E19" s="32"/>
      <c r="F19" s="33">
        <f t="shared" si="4"/>
        <v>2731</v>
      </c>
      <c r="G19" s="20" t="s">
        <v>50</v>
      </c>
      <c r="H19" s="20" t="s">
        <v>27</v>
      </c>
      <c r="I19" s="20">
        <v>3044000.0</v>
      </c>
      <c r="J19" s="20" t="s">
        <v>38</v>
      </c>
      <c r="K19" s="20" t="s">
        <v>30</v>
      </c>
      <c r="L19" s="21"/>
      <c r="M19" s="25"/>
      <c r="N19" s="25"/>
      <c r="O19" s="20" t="s">
        <v>60</v>
      </c>
      <c r="P19" s="20" t="s">
        <v>32</v>
      </c>
      <c r="Q19" s="22">
        <v>14.791666666666666</v>
      </c>
      <c r="R19" s="22">
        <v>226.20138888888889</v>
      </c>
      <c r="S19" s="20">
        <v>8.88</v>
      </c>
      <c r="T19" s="20">
        <v>2731.0</v>
      </c>
      <c r="U19" s="22">
        <v>166.66666666666666</v>
      </c>
      <c r="V19" s="26">
        <v>45922.0</v>
      </c>
      <c r="W19" s="26">
        <v>45061.0</v>
      </c>
      <c r="X19" s="20">
        <v>3.810135107E9</v>
      </c>
      <c r="Y19" s="20" t="s">
        <v>36</v>
      </c>
      <c r="Z19" s="21"/>
      <c r="AA19" s="24"/>
      <c r="AB19" s="21"/>
      <c r="AC19" s="9"/>
      <c r="AD19" s="18"/>
      <c r="AE19" s="7"/>
    </row>
    <row r="20">
      <c r="A20" s="28">
        <v>17.0</v>
      </c>
      <c r="B20" s="29">
        <f t="shared" si="1"/>
        <v>2721</v>
      </c>
      <c r="C20" s="30" t="str">
        <f t="shared" si="2"/>
        <v>PCE-PC1734</v>
      </c>
      <c r="D20" s="31">
        <f t="shared" si="3"/>
        <v>155.5347222</v>
      </c>
      <c r="E20" s="32"/>
      <c r="F20" s="33" t="b">
        <f t="shared" si="4"/>
        <v>0</v>
      </c>
      <c r="G20" s="20" t="s">
        <v>26</v>
      </c>
      <c r="H20" s="20" t="s">
        <v>27</v>
      </c>
      <c r="I20" s="20">
        <v>3044000.0</v>
      </c>
      <c r="J20" s="20" t="s">
        <v>38</v>
      </c>
      <c r="K20" s="20" t="s">
        <v>30</v>
      </c>
      <c r="L20" s="21"/>
      <c r="M20" s="25"/>
      <c r="N20" s="25"/>
      <c r="O20" s="20" t="s">
        <v>61</v>
      </c>
      <c r="P20" s="20" t="s">
        <v>32</v>
      </c>
      <c r="Q20" s="22">
        <v>11.131944444444445</v>
      </c>
      <c r="R20" s="22">
        <v>219.07638888888889</v>
      </c>
      <c r="S20" s="20">
        <v>6.68</v>
      </c>
      <c r="T20" s="20">
        <v>2721.0</v>
      </c>
      <c r="U20" s="22">
        <v>166.66666666666666</v>
      </c>
      <c r="V20" s="26">
        <v>45930.0</v>
      </c>
      <c r="W20" s="26">
        <v>46184.0</v>
      </c>
      <c r="X20" s="20">
        <v>3.290008824E9</v>
      </c>
      <c r="Y20" s="20" t="s">
        <v>33</v>
      </c>
      <c r="Z20" s="20">
        <v>3.810280317E9</v>
      </c>
      <c r="AA20" s="23">
        <v>46198.0</v>
      </c>
      <c r="AB20" s="21"/>
      <c r="AC20" s="9"/>
      <c r="AD20" s="18"/>
      <c r="AE20" s="7"/>
    </row>
    <row r="21">
      <c r="A21" s="28">
        <v>18.0</v>
      </c>
      <c r="B21" s="29">
        <f t="shared" si="1"/>
        <v>2727</v>
      </c>
      <c r="C21" s="30" t="str">
        <f t="shared" si="2"/>
        <v>PCE-PC1783</v>
      </c>
      <c r="D21" s="31">
        <f t="shared" si="3"/>
        <v>-50</v>
      </c>
      <c r="E21" s="32"/>
      <c r="F21" s="33" t="b">
        <f t="shared" si="4"/>
        <v>0</v>
      </c>
      <c r="G21" s="20" t="s">
        <v>62</v>
      </c>
      <c r="H21" s="20" t="s">
        <v>27</v>
      </c>
      <c r="I21" s="20">
        <v>3044000.0</v>
      </c>
      <c r="J21" s="20" t="s">
        <v>38</v>
      </c>
      <c r="K21" s="20" t="s">
        <v>30</v>
      </c>
      <c r="L21" s="21"/>
      <c r="M21" s="25"/>
      <c r="N21" s="25"/>
      <c r="O21" s="20" t="s">
        <v>63</v>
      </c>
      <c r="P21" s="20" t="s">
        <v>32</v>
      </c>
      <c r="Q21" s="22">
        <v>216.66666666666666</v>
      </c>
      <c r="R21" s="22">
        <v>216.66666666666666</v>
      </c>
      <c r="S21" s="20">
        <v>130.0</v>
      </c>
      <c r="T21" s="20">
        <v>2727.0</v>
      </c>
      <c r="U21" s="22">
        <v>166.66666666666666</v>
      </c>
      <c r="V21" s="26">
        <v>45524.0</v>
      </c>
      <c r="W21" s="26">
        <v>46014.0</v>
      </c>
      <c r="X21" s="20">
        <v>6.900004625E9</v>
      </c>
      <c r="Y21" s="20" t="s">
        <v>64</v>
      </c>
      <c r="Z21" s="20">
        <v>6.900004625E9</v>
      </c>
      <c r="AA21" s="23">
        <v>46153.0</v>
      </c>
      <c r="AB21" s="20">
        <v>315.0</v>
      </c>
      <c r="AC21" s="9"/>
      <c r="AD21" s="18"/>
      <c r="AE21" s="7"/>
    </row>
    <row r="22">
      <c r="A22" s="28">
        <v>19.0</v>
      </c>
      <c r="B22" s="29">
        <f t="shared" si="1"/>
        <v>2740</v>
      </c>
      <c r="C22" s="30" t="str">
        <f t="shared" si="2"/>
        <v>PCE-PC1801</v>
      </c>
      <c r="D22" s="31">
        <f t="shared" si="3"/>
        <v>-34.68402778</v>
      </c>
      <c r="E22" s="32"/>
      <c r="F22" s="33" t="b">
        <f t="shared" si="4"/>
        <v>0</v>
      </c>
      <c r="G22" s="20" t="s">
        <v>26</v>
      </c>
      <c r="H22" s="20" t="s">
        <v>27</v>
      </c>
      <c r="I22" s="20">
        <v>3044000.0</v>
      </c>
      <c r="J22" s="20" t="s">
        <v>38</v>
      </c>
      <c r="K22" s="20" t="s">
        <v>30</v>
      </c>
      <c r="L22" s="21"/>
      <c r="M22" s="25"/>
      <c r="N22" s="25"/>
      <c r="O22" s="20" t="s">
        <v>65</v>
      </c>
      <c r="P22" s="20" t="s">
        <v>32</v>
      </c>
      <c r="Q22" s="22">
        <v>201.35069444444446</v>
      </c>
      <c r="R22" s="22">
        <v>201.35069444444446</v>
      </c>
      <c r="S22" s="20">
        <v>120.81</v>
      </c>
      <c r="T22" s="20">
        <v>2740.0</v>
      </c>
      <c r="U22" s="22">
        <v>166.66666666666666</v>
      </c>
      <c r="V22" s="26">
        <v>45026.0</v>
      </c>
      <c r="W22" s="26">
        <v>45446.0</v>
      </c>
      <c r="X22" s="20">
        <v>3.810140068E9</v>
      </c>
      <c r="Y22" s="20" t="s">
        <v>33</v>
      </c>
      <c r="Z22" s="20">
        <v>3.810279579E9</v>
      </c>
      <c r="AA22" s="23">
        <v>46157.0</v>
      </c>
      <c r="AB22" s="21"/>
      <c r="AC22" s="9"/>
      <c r="AD22" s="18"/>
      <c r="AE22" s="18"/>
    </row>
    <row r="23">
      <c r="A23" s="28">
        <v>20.0</v>
      </c>
      <c r="B23" s="29">
        <f t="shared" si="1"/>
        <v>2738</v>
      </c>
      <c r="C23" s="30" t="str">
        <f t="shared" si="2"/>
        <v>PCE-PC1832</v>
      </c>
      <c r="D23" s="31">
        <f t="shared" si="3"/>
        <v>-18.74652778</v>
      </c>
      <c r="E23" s="32"/>
      <c r="F23" s="33" t="b">
        <f t="shared" si="4"/>
        <v>0</v>
      </c>
      <c r="G23" s="20" t="s">
        <v>46</v>
      </c>
      <c r="H23" s="20" t="s">
        <v>27</v>
      </c>
      <c r="I23" s="20">
        <v>3044000.0</v>
      </c>
      <c r="J23" s="20" t="s">
        <v>38</v>
      </c>
      <c r="K23" s="20" t="s">
        <v>30</v>
      </c>
      <c r="L23" s="21"/>
      <c r="M23" s="25"/>
      <c r="N23" s="25"/>
      <c r="O23" s="20" t="s">
        <v>66</v>
      </c>
      <c r="P23" s="20" t="s">
        <v>32</v>
      </c>
      <c r="Q23" s="22">
        <v>185.41319444444446</v>
      </c>
      <c r="R23" s="22">
        <v>185.41319444444446</v>
      </c>
      <c r="S23" s="20">
        <v>111.25</v>
      </c>
      <c r="T23" s="20">
        <v>2738.0</v>
      </c>
      <c r="U23" s="22">
        <v>166.66666666666666</v>
      </c>
      <c r="V23" s="26">
        <v>45159.0</v>
      </c>
      <c r="W23" s="26">
        <v>46199.0</v>
      </c>
      <c r="X23" s="20">
        <v>3.130008877E9</v>
      </c>
      <c r="Y23" s="20" t="s">
        <v>64</v>
      </c>
      <c r="Z23" s="20">
        <v>3.130008877E9</v>
      </c>
      <c r="AA23" s="23">
        <v>46209.0</v>
      </c>
      <c r="AB23" s="21"/>
      <c r="AC23" s="9"/>
      <c r="AD23" s="18"/>
      <c r="AE23" s="7"/>
    </row>
    <row r="24">
      <c r="A24" s="28">
        <v>21.0</v>
      </c>
      <c r="B24" s="29">
        <f t="shared" si="1"/>
        <v>2731</v>
      </c>
      <c r="C24" s="30" t="str">
        <f t="shared" si="2"/>
        <v>PCE-PC1835</v>
      </c>
      <c r="D24" s="31">
        <f t="shared" si="3"/>
        <v>-26.24305556</v>
      </c>
      <c r="E24" s="32"/>
      <c r="F24" s="33" t="b">
        <f t="shared" si="4"/>
        <v>0</v>
      </c>
      <c r="G24" s="20" t="s">
        <v>26</v>
      </c>
      <c r="H24" s="20" t="s">
        <v>27</v>
      </c>
      <c r="I24" s="20">
        <v>3044000.0</v>
      </c>
      <c r="J24" s="20" t="s">
        <v>38</v>
      </c>
      <c r="K24" s="20" t="s">
        <v>30</v>
      </c>
      <c r="L24" s="21"/>
      <c r="M24" s="25"/>
      <c r="N24" s="25"/>
      <c r="O24" s="20" t="s">
        <v>67</v>
      </c>
      <c r="P24" s="20" t="s">
        <v>32</v>
      </c>
      <c r="Q24" s="22">
        <v>192.90972222222223</v>
      </c>
      <c r="R24" s="22">
        <v>192.90972222222223</v>
      </c>
      <c r="S24" s="20">
        <v>115.75</v>
      </c>
      <c r="T24" s="20">
        <v>2731.0</v>
      </c>
      <c r="U24" s="22">
        <v>166.66666666666666</v>
      </c>
      <c r="V24" s="26">
        <v>45511.0</v>
      </c>
      <c r="W24" s="26">
        <v>45922.0</v>
      </c>
      <c r="X24" s="20">
        <v>3.810138909E9</v>
      </c>
      <c r="Y24" s="20" t="s">
        <v>33</v>
      </c>
      <c r="Z24" s="20">
        <v>3.810276969E9</v>
      </c>
      <c r="AA24" s="23">
        <v>45995.0</v>
      </c>
      <c r="AB24" s="21"/>
      <c r="AC24" s="9"/>
      <c r="AD24" s="18"/>
      <c r="AE24" s="7"/>
    </row>
    <row r="25">
      <c r="A25" s="28">
        <v>22.0</v>
      </c>
      <c r="B25" s="29">
        <f t="shared" si="1"/>
        <v>2737</v>
      </c>
      <c r="C25" s="30" t="str">
        <f t="shared" si="2"/>
        <v>PCE-PC1850</v>
      </c>
      <c r="D25" s="31">
        <f t="shared" si="3"/>
        <v>166.6666667</v>
      </c>
      <c r="E25" s="32"/>
      <c r="F25" s="33" t="b">
        <f t="shared" si="4"/>
        <v>0</v>
      </c>
      <c r="G25" s="20" t="s">
        <v>26</v>
      </c>
      <c r="H25" s="20" t="s">
        <v>27</v>
      </c>
      <c r="I25" s="20">
        <v>3044000.0</v>
      </c>
      <c r="J25" s="20" t="s">
        <v>38</v>
      </c>
      <c r="K25" s="20" t="s">
        <v>30</v>
      </c>
      <c r="L25" s="21"/>
      <c r="M25" s="25"/>
      <c r="N25" s="25"/>
      <c r="O25" s="20" t="s">
        <v>68</v>
      </c>
      <c r="P25" s="20" t="s">
        <v>32</v>
      </c>
      <c r="Q25" s="22">
        <v>0.0</v>
      </c>
      <c r="R25" s="22">
        <v>212.27777777777777</v>
      </c>
      <c r="S25" s="21"/>
      <c r="T25" s="20">
        <v>2737.0</v>
      </c>
      <c r="U25" s="22">
        <v>166.66666666666666</v>
      </c>
      <c r="V25" s="26">
        <v>45713.0</v>
      </c>
      <c r="W25" s="23">
        <v>45810.0</v>
      </c>
      <c r="X25" s="20">
        <v>3.810138523E9</v>
      </c>
      <c r="Y25" s="20" t="s">
        <v>69</v>
      </c>
      <c r="Z25" s="21"/>
      <c r="AA25" s="26">
        <v>45810.0</v>
      </c>
      <c r="AB25" s="21"/>
      <c r="AC25" s="9"/>
      <c r="AD25" s="18"/>
      <c r="AE25" s="18"/>
    </row>
    <row r="26">
      <c r="A26" s="28">
        <v>23.0</v>
      </c>
      <c r="B26" s="29">
        <f t="shared" si="1"/>
        <v>2741</v>
      </c>
      <c r="C26" s="30" t="str">
        <f t="shared" si="2"/>
        <v>PCE-PC1860</v>
      </c>
      <c r="D26" s="31">
        <f t="shared" si="3"/>
        <v>37.69444444</v>
      </c>
      <c r="E26" s="32"/>
      <c r="F26" s="33">
        <f t="shared" si="4"/>
        <v>2741</v>
      </c>
      <c r="G26" s="20" t="s">
        <v>46</v>
      </c>
      <c r="H26" s="20" t="s">
        <v>27</v>
      </c>
      <c r="I26" s="20">
        <v>3044000.0</v>
      </c>
      <c r="J26" s="20" t="s">
        <v>38</v>
      </c>
      <c r="K26" s="20" t="s">
        <v>30</v>
      </c>
      <c r="L26" s="21"/>
      <c r="M26" s="25"/>
      <c r="N26" s="25"/>
      <c r="O26" s="20" t="s">
        <v>70</v>
      </c>
      <c r="P26" s="20" t="s">
        <v>32</v>
      </c>
      <c r="Q26" s="22">
        <v>128.97222222222223</v>
      </c>
      <c r="R26" s="22">
        <v>128.97222222222223</v>
      </c>
      <c r="S26" s="20">
        <v>77.38</v>
      </c>
      <c r="T26" s="20">
        <v>2741.0</v>
      </c>
      <c r="U26" s="22">
        <v>166.66666666666666</v>
      </c>
      <c r="V26" s="26">
        <v>46062.0</v>
      </c>
      <c r="W26" s="23">
        <v>45925.0</v>
      </c>
      <c r="X26" s="20">
        <v>6.890000683E9</v>
      </c>
      <c r="Y26" s="20" t="s">
        <v>36</v>
      </c>
      <c r="Z26" s="21"/>
      <c r="AA26" s="24"/>
      <c r="AB26" s="21"/>
      <c r="AC26" s="9"/>
      <c r="AD26" s="18"/>
      <c r="AE26" s="7"/>
    </row>
    <row r="27">
      <c r="A27" s="28">
        <v>24.0</v>
      </c>
      <c r="B27" s="29">
        <f t="shared" si="1"/>
        <v>2704</v>
      </c>
      <c r="C27" s="30" t="str">
        <f t="shared" si="2"/>
        <v>PCE-PC1868</v>
      </c>
      <c r="D27" s="31">
        <f t="shared" si="3"/>
        <v>-35.69791667</v>
      </c>
      <c r="E27" s="32"/>
      <c r="F27" s="33">
        <f t="shared" si="4"/>
        <v>2704</v>
      </c>
      <c r="G27" s="20" t="s">
        <v>71</v>
      </c>
      <c r="H27" s="20" t="s">
        <v>27</v>
      </c>
      <c r="I27" s="20">
        <v>3044000.0</v>
      </c>
      <c r="J27" s="20" t="s">
        <v>38</v>
      </c>
      <c r="K27" s="20" t="s">
        <v>30</v>
      </c>
      <c r="L27" s="21"/>
      <c r="M27" s="25"/>
      <c r="N27" s="25"/>
      <c r="O27" s="20" t="s">
        <v>72</v>
      </c>
      <c r="P27" s="20" t="s">
        <v>32</v>
      </c>
      <c r="Q27" s="22">
        <v>202.36458333333334</v>
      </c>
      <c r="R27" s="22">
        <v>202.36458333333334</v>
      </c>
      <c r="S27" s="20">
        <v>121.42</v>
      </c>
      <c r="T27" s="20">
        <v>2704.0</v>
      </c>
      <c r="U27" s="22">
        <v>166.66666666666666</v>
      </c>
      <c r="V27" s="26">
        <v>45079.0</v>
      </c>
      <c r="W27" s="26">
        <v>45062.0</v>
      </c>
      <c r="X27" s="20">
        <v>3.810112732E9</v>
      </c>
      <c r="Y27" s="20" t="s">
        <v>36</v>
      </c>
      <c r="Z27" s="21"/>
      <c r="AA27" s="24"/>
      <c r="AB27" s="21"/>
      <c r="AC27" s="9"/>
      <c r="AD27" s="18"/>
      <c r="AE27" s="7"/>
    </row>
    <row r="28">
      <c r="A28" s="28">
        <v>25.0</v>
      </c>
      <c r="B28" s="29">
        <f t="shared" si="1"/>
        <v>2742</v>
      </c>
      <c r="C28" s="30" t="str">
        <f t="shared" si="2"/>
        <v>PCE-PC2042</v>
      </c>
      <c r="D28" s="31">
        <f t="shared" si="3"/>
        <v>-56.19097222</v>
      </c>
      <c r="E28" s="32"/>
      <c r="F28" s="33" t="b">
        <f t="shared" si="4"/>
        <v>0</v>
      </c>
      <c r="G28" s="20" t="s">
        <v>26</v>
      </c>
      <c r="H28" s="20" t="s">
        <v>27</v>
      </c>
      <c r="I28" s="20">
        <v>3044000.0</v>
      </c>
      <c r="J28" s="20" t="s">
        <v>38</v>
      </c>
      <c r="K28" s="20" t="s">
        <v>30</v>
      </c>
      <c r="L28" s="21"/>
      <c r="M28" s="25"/>
      <c r="N28" s="25"/>
      <c r="O28" s="20" t="s">
        <v>73</v>
      </c>
      <c r="P28" s="20" t="s">
        <v>32</v>
      </c>
      <c r="Q28" s="22">
        <v>222.85763888888889</v>
      </c>
      <c r="R28" s="22">
        <v>222.85763888888889</v>
      </c>
      <c r="S28" s="20">
        <v>133.71</v>
      </c>
      <c r="T28" s="20">
        <v>2742.0</v>
      </c>
      <c r="U28" s="22">
        <v>166.66666666666666</v>
      </c>
      <c r="V28" s="26">
        <v>41346.0</v>
      </c>
      <c r="W28" s="23">
        <v>45916.0</v>
      </c>
      <c r="X28" s="20">
        <v>3.81013978E9</v>
      </c>
      <c r="Y28" s="20" t="s">
        <v>33</v>
      </c>
      <c r="Z28" s="20">
        <v>3.810279428E9</v>
      </c>
      <c r="AA28" s="23">
        <v>46150.0</v>
      </c>
      <c r="AB28" s="21"/>
      <c r="AC28" s="9"/>
      <c r="AD28" s="18"/>
      <c r="AE28" s="7"/>
    </row>
    <row r="29">
      <c r="A29" s="28">
        <v>26.0</v>
      </c>
      <c r="B29" s="29">
        <f t="shared" si="1"/>
        <v>2739</v>
      </c>
      <c r="C29" s="30" t="str">
        <f t="shared" si="2"/>
        <v>PCE-PC2047</v>
      </c>
      <c r="D29" s="31">
        <f t="shared" si="3"/>
        <v>116.8611111</v>
      </c>
      <c r="E29" s="32"/>
      <c r="F29" s="33">
        <f t="shared" si="4"/>
        <v>2739</v>
      </c>
      <c r="G29" s="20" t="s">
        <v>50</v>
      </c>
      <c r="H29" s="20" t="s">
        <v>27</v>
      </c>
      <c r="I29" s="20">
        <v>3044000.0</v>
      </c>
      <c r="J29" s="20" t="s">
        <v>38</v>
      </c>
      <c r="K29" s="20" t="s">
        <v>30</v>
      </c>
      <c r="L29" s="21"/>
      <c r="M29" s="25"/>
      <c r="N29" s="25"/>
      <c r="O29" s="20" t="s">
        <v>74</v>
      </c>
      <c r="P29" s="20" t="s">
        <v>32</v>
      </c>
      <c r="Q29" s="22">
        <v>49.80555555555556</v>
      </c>
      <c r="R29" s="22">
        <v>258.5763888888889</v>
      </c>
      <c r="S29" s="20">
        <v>29.88</v>
      </c>
      <c r="T29" s="20">
        <v>2739.0</v>
      </c>
      <c r="U29" s="22">
        <v>166.66666666666666</v>
      </c>
      <c r="V29" s="26">
        <v>45579.0</v>
      </c>
      <c r="W29" s="26">
        <v>45579.0</v>
      </c>
      <c r="X29" s="20">
        <v>3.810126785E9</v>
      </c>
      <c r="Y29" s="20" t="s">
        <v>36</v>
      </c>
      <c r="Z29" s="21"/>
      <c r="AA29" s="24"/>
      <c r="AB29" s="21"/>
      <c r="AC29" s="9"/>
      <c r="AD29" s="18"/>
      <c r="AE29" s="7"/>
    </row>
    <row r="30">
      <c r="A30" s="28">
        <v>27.0</v>
      </c>
      <c r="B30" s="29">
        <f t="shared" si="1"/>
        <v>2702</v>
      </c>
      <c r="C30" s="30" t="str">
        <f t="shared" si="2"/>
        <v>PCE-PC2050</v>
      </c>
      <c r="D30" s="31">
        <f t="shared" si="3"/>
        <v>146.8020833</v>
      </c>
      <c r="E30" s="32"/>
      <c r="F30" s="33">
        <f t="shared" si="4"/>
        <v>2702</v>
      </c>
      <c r="G30" s="20" t="s">
        <v>34</v>
      </c>
      <c r="H30" s="20" t="s">
        <v>27</v>
      </c>
      <c r="I30" s="20">
        <v>3044000.0</v>
      </c>
      <c r="J30" s="20" t="s">
        <v>38</v>
      </c>
      <c r="K30" s="20" t="s">
        <v>30</v>
      </c>
      <c r="L30" s="21"/>
      <c r="M30" s="25"/>
      <c r="N30" s="25"/>
      <c r="O30" s="20" t="s">
        <v>75</v>
      </c>
      <c r="P30" s="20" t="s">
        <v>32</v>
      </c>
      <c r="Q30" s="22">
        <v>19.864583333333332</v>
      </c>
      <c r="R30" s="22">
        <v>523.0069444444445</v>
      </c>
      <c r="S30" s="20">
        <v>11.92</v>
      </c>
      <c r="T30" s="20">
        <v>2702.0</v>
      </c>
      <c r="U30" s="22">
        <v>166.66666666666666</v>
      </c>
      <c r="V30" s="26">
        <v>46171.0</v>
      </c>
      <c r="W30" s="26">
        <v>46149.0</v>
      </c>
      <c r="X30" s="20">
        <v>3.860011562E9</v>
      </c>
      <c r="Y30" s="20" t="s">
        <v>36</v>
      </c>
      <c r="Z30" s="21"/>
      <c r="AA30" s="24"/>
      <c r="AB30" s="21"/>
      <c r="AC30" s="9"/>
      <c r="AD30" s="18"/>
      <c r="AE30" s="7"/>
    </row>
    <row r="31">
      <c r="A31" s="28">
        <v>28.0</v>
      </c>
      <c r="B31" s="29">
        <f t="shared" si="1"/>
        <v>2722</v>
      </c>
      <c r="C31" s="30" t="str">
        <f t="shared" si="2"/>
        <v>PCE-PC2055</v>
      </c>
      <c r="D31" s="31">
        <f t="shared" si="3"/>
        <v>-3.302083333</v>
      </c>
      <c r="E31" s="32"/>
      <c r="F31" s="33">
        <f t="shared" si="4"/>
        <v>2722</v>
      </c>
      <c r="G31" s="20" t="s">
        <v>37</v>
      </c>
      <c r="H31" s="20" t="s">
        <v>27</v>
      </c>
      <c r="I31" s="20">
        <v>3044000.0</v>
      </c>
      <c r="J31" s="20" t="s">
        <v>38</v>
      </c>
      <c r="K31" s="20" t="s">
        <v>30</v>
      </c>
      <c r="L31" s="21"/>
      <c r="M31" s="25"/>
      <c r="N31" s="25"/>
      <c r="O31" s="20" t="s">
        <v>76</v>
      </c>
      <c r="P31" s="20" t="s">
        <v>32</v>
      </c>
      <c r="Q31" s="22">
        <v>169.96875</v>
      </c>
      <c r="R31" s="22">
        <v>169.96875</v>
      </c>
      <c r="S31" s="20">
        <v>101.98</v>
      </c>
      <c r="T31" s="20">
        <v>2722.0</v>
      </c>
      <c r="U31" s="22">
        <v>166.66666666666666</v>
      </c>
      <c r="V31" s="26">
        <v>44320.0</v>
      </c>
      <c r="W31" s="23">
        <v>44320.0</v>
      </c>
      <c r="X31" s="20">
        <v>3.950001218E9</v>
      </c>
      <c r="Y31" s="20" t="s">
        <v>36</v>
      </c>
      <c r="Z31" s="21"/>
      <c r="AA31" s="24"/>
      <c r="AB31" s="21"/>
      <c r="AC31" s="9"/>
      <c r="AD31" s="18"/>
      <c r="AE31" s="7"/>
    </row>
    <row r="32">
      <c r="A32" s="28">
        <v>29.0</v>
      </c>
      <c r="B32" s="29">
        <f t="shared" si="1"/>
        <v>2724</v>
      </c>
      <c r="C32" s="30" t="str">
        <f t="shared" si="2"/>
        <v>PCE-PC2081</v>
      </c>
      <c r="D32" s="31">
        <f t="shared" si="3"/>
        <v>27.21180556</v>
      </c>
      <c r="E32" s="32"/>
      <c r="F32" s="33" t="b">
        <f t="shared" si="4"/>
        <v>0</v>
      </c>
      <c r="G32" s="20" t="s">
        <v>26</v>
      </c>
      <c r="H32" s="20" t="s">
        <v>27</v>
      </c>
      <c r="I32" s="20">
        <v>3044000.0</v>
      </c>
      <c r="J32" s="20" t="s">
        <v>38</v>
      </c>
      <c r="K32" s="20" t="s">
        <v>30</v>
      </c>
      <c r="L32" s="21"/>
      <c r="M32" s="25"/>
      <c r="N32" s="25"/>
      <c r="O32" s="20" t="s">
        <v>77</v>
      </c>
      <c r="P32" s="20" t="s">
        <v>32</v>
      </c>
      <c r="Q32" s="22">
        <v>139.45486111111111</v>
      </c>
      <c r="R32" s="22">
        <v>139.45486111111111</v>
      </c>
      <c r="S32" s="20">
        <v>83.67</v>
      </c>
      <c r="T32" s="20">
        <v>2724.0</v>
      </c>
      <c r="U32" s="22">
        <v>166.66666666666666</v>
      </c>
      <c r="V32" s="26">
        <v>42661.0</v>
      </c>
      <c r="W32" s="23">
        <v>45252.0</v>
      </c>
      <c r="X32" s="20">
        <v>6.890001058E9</v>
      </c>
      <c r="Y32" s="20" t="s">
        <v>33</v>
      </c>
      <c r="Z32" s="20">
        <v>3.810264674E9</v>
      </c>
      <c r="AA32" s="23">
        <v>45358.0</v>
      </c>
      <c r="AB32" s="21"/>
      <c r="AC32" s="9"/>
      <c r="AD32" s="18"/>
      <c r="AE32" s="7"/>
    </row>
    <row r="33">
      <c r="A33" s="13">
        <v>30.0</v>
      </c>
      <c r="B33" s="14">
        <f t="shared" si="1"/>
        <v>2732</v>
      </c>
      <c r="C33" s="15" t="str">
        <f t="shared" si="2"/>
        <v>PCE-PC2115</v>
      </c>
      <c r="D33" s="19">
        <f t="shared" si="3"/>
        <v>5.472222222</v>
      </c>
      <c r="E33" s="17"/>
      <c r="F33" s="16">
        <f t="shared" si="4"/>
        <v>2732</v>
      </c>
      <c r="G33" s="20" t="s">
        <v>46</v>
      </c>
      <c r="H33" s="20" t="s">
        <v>27</v>
      </c>
      <c r="I33" s="20">
        <v>3044000.0</v>
      </c>
      <c r="J33" s="20" t="s">
        <v>38</v>
      </c>
      <c r="K33" s="20" t="s">
        <v>30</v>
      </c>
      <c r="L33" s="21"/>
      <c r="M33" s="25"/>
      <c r="N33" s="25"/>
      <c r="O33" s="20" t="s">
        <v>78</v>
      </c>
      <c r="P33" s="20" t="s">
        <v>32</v>
      </c>
      <c r="Q33" s="22">
        <v>161.19444444444446</v>
      </c>
      <c r="R33" s="22">
        <v>161.19444444444446</v>
      </c>
      <c r="S33" s="20">
        <v>96.72</v>
      </c>
      <c r="T33" s="20">
        <v>2732.0</v>
      </c>
      <c r="U33" s="22">
        <v>166.66666666666666</v>
      </c>
      <c r="V33" s="26">
        <v>46064.0</v>
      </c>
      <c r="W33" s="26">
        <v>46064.0</v>
      </c>
      <c r="X33" s="20">
        <v>3.810118951E9</v>
      </c>
      <c r="Y33" s="20" t="s">
        <v>36</v>
      </c>
      <c r="Z33" s="21"/>
      <c r="AA33" s="24"/>
      <c r="AB33" s="21"/>
      <c r="AC33" s="9"/>
      <c r="AD33" s="18"/>
      <c r="AE33" s="18"/>
    </row>
    <row r="34">
      <c r="A34" s="13">
        <v>31.0</v>
      </c>
      <c r="B34" s="14">
        <f t="shared" si="1"/>
        <v>2723</v>
      </c>
      <c r="C34" s="15" t="str">
        <f t="shared" si="2"/>
        <v>PCE-PC2223</v>
      </c>
      <c r="D34" s="19">
        <f t="shared" si="3"/>
        <v>48.72222222</v>
      </c>
      <c r="E34" s="17"/>
      <c r="F34" s="16">
        <f t="shared" si="4"/>
        <v>2723</v>
      </c>
      <c r="G34" s="20" t="s">
        <v>79</v>
      </c>
      <c r="H34" s="20" t="s">
        <v>27</v>
      </c>
      <c r="I34" s="20">
        <v>3044000.0</v>
      </c>
      <c r="J34" s="20" t="s">
        <v>38</v>
      </c>
      <c r="K34" s="20" t="s">
        <v>30</v>
      </c>
      <c r="L34" s="21"/>
      <c r="M34" s="25"/>
      <c r="N34" s="25"/>
      <c r="O34" s="20" t="s">
        <v>80</v>
      </c>
      <c r="P34" s="20" t="s">
        <v>32</v>
      </c>
      <c r="Q34" s="22">
        <v>117.94444444444444</v>
      </c>
      <c r="R34" s="22">
        <v>117.94444444444444</v>
      </c>
      <c r="S34" s="20">
        <v>70.77</v>
      </c>
      <c r="T34" s="20">
        <v>2723.0</v>
      </c>
      <c r="U34" s="22">
        <v>166.66666666666666</v>
      </c>
      <c r="V34" s="26">
        <v>43797.0</v>
      </c>
      <c r="W34" s="26">
        <v>43725.0</v>
      </c>
      <c r="X34" s="20">
        <v>7.080002856E9</v>
      </c>
      <c r="Y34" s="20" t="s">
        <v>36</v>
      </c>
      <c r="Z34" s="21"/>
      <c r="AA34" s="24"/>
      <c r="AB34" s="21"/>
      <c r="AC34" s="9"/>
      <c r="AD34" s="18"/>
      <c r="AE34" s="7"/>
    </row>
    <row r="35">
      <c r="A35" s="13">
        <v>32.0</v>
      </c>
      <c r="B35" s="14">
        <f t="shared" si="1"/>
        <v>2731</v>
      </c>
      <c r="C35" s="15" t="str">
        <f t="shared" si="2"/>
        <v>PCE-PC2224</v>
      </c>
      <c r="D35" s="19">
        <f t="shared" si="3"/>
        <v>146.5798611</v>
      </c>
      <c r="E35" s="17"/>
      <c r="F35" s="16" t="b">
        <f t="shared" si="4"/>
        <v>0</v>
      </c>
      <c r="G35" s="20" t="s">
        <v>26</v>
      </c>
      <c r="H35" s="20" t="s">
        <v>27</v>
      </c>
      <c r="I35" s="20">
        <v>3044000.0</v>
      </c>
      <c r="J35" s="20" t="s">
        <v>38</v>
      </c>
      <c r="K35" s="20" t="s">
        <v>30</v>
      </c>
      <c r="L35" s="21"/>
      <c r="M35" s="25"/>
      <c r="N35" s="25"/>
      <c r="O35" s="20" t="s">
        <v>81</v>
      </c>
      <c r="P35" s="20" t="s">
        <v>32</v>
      </c>
      <c r="Q35" s="22">
        <v>20.086805555555557</v>
      </c>
      <c r="R35" s="22">
        <v>20.086805555555557</v>
      </c>
      <c r="S35" s="20">
        <v>9.64</v>
      </c>
      <c r="T35" s="20">
        <v>2731.0</v>
      </c>
      <c r="U35" s="22">
        <v>166.66666666666666</v>
      </c>
      <c r="V35" s="26">
        <v>42810.0</v>
      </c>
      <c r="W35" s="26">
        <v>43159.0</v>
      </c>
      <c r="X35" s="20">
        <v>3.810129323E9</v>
      </c>
      <c r="Y35" s="20" t="s">
        <v>44</v>
      </c>
      <c r="Z35" s="20" t="s">
        <v>82</v>
      </c>
      <c r="AA35" s="23">
        <v>43802.0</v>
      </c>
      <c r="AB35" s="21"/>
      <c r="AC35" s="9"/>
      <c r="AD35" s="18"/>
      <c r="AE35" s="7"/>
    </row>
    <row r="36">
      <c r="A36" s="13">
        <v>33.0</v>
      </c>
      <c r="B36" s="14">
        <f t="shared" si="1"/>
        <v>2743</v>
      </c>
      <c r="C36" s="15" t="str">
        <f t="shared" si="2"/>
        <v>PCE-PC2232</v>
      </c>
      <c r="D36" s="19">
        <f t="shared" si="3"/>
        <v>-14.40972222</v>
      </c>
      <c r="E36" s="17"/>
      <c r="F36" s="16">
        <f t="shared" si="4"/>
        <v>2743</v>
      </c>
      <c r="G36" s="20" t="s">
        <v>83</v>
      </c>
      <c r="H36" s="20" t="s">
        <v>27</v>
      </c>
      <c r="I36" s="20">
        <v>3044000.0</v>
      </c>
      <c r="J36" s="20" t="s">
        <v>38</v>
      </c>
      <c r="K36" s="20" t="s">
        <v>30</v>
      </c>
      <c r="L36" s="21"/>
      <c r="M36" s="25"/>
      <c r="N36" s="25"/>
      <c r="O36" s="20" t="s">
        <v>84</v>
      </c>
      <c r="P36" s="20" t="s">
        <v>32</v>
      </c>
      <c r="Q36" s="22">
        <v>181.07638888888889</v>
      </c>
      <c r="R36" s="22">
        <v>181.07638888888889</v>
      </c>
      <c r="S36" s="20">
        <v>108.65</v>
      </c>
      <c r="T36" s="20">
        <v>2743.0</v>
      </c>
      <c r="U36" s="22">
        <v>166.66666666666666</v>
      </c>
      <c r="V36" s="26">
        <v>45070.0</v>
      </c>
      <c r="W36" s="26">
        <v>44910.0</v>
      </c>
      <c r="X36" s="20">
        <v>3.130005802E9</v>
      </c>
      <c r="Y36" s="20" t="s">
        <v>36</v>
      </c>
      <c r="Z36" s="21"/>
      <c r="AA36" s="24"/>
      <c r="AB36" s="21"/>
      <c r="AC36" s="9"/>
      <c r="AD36" s="18"/>
      <c r="AE36" s="7"/>
    </row>
    <row r="37">
      <c r="A37" s="13">
        <v>34.0</v>
      </c>
      <c r="B37" s="14">
        <f t="shared" si="1"/>
        <v>2709</v>
      </c>
      <c r="C37" s="15" t="str">
        <f t="shared" si="2"/>
        <v>PCE-PC2257</v>
      </c>
      <c r="D37" s="19">
        <f t="shared" si="3"/>
        <v>53.24652778</v>
      </c>
      <c r="E37" s="17"/>
      <c r="F37" s="16">
        <f t="shared" si="4"/>
        <v>2709</v>
      </c>
      <c r="G37" s="20" t="s">
        <v>85</v>
      </c>
      <c r="H37" s="20" t="s">
        <v>27</v>
      </c>
      <c r="I37" s="20">
        <v>3044000.0</v>
      </c>
      <c r="J37" s="20" t="s">
        <v>38</v>
      </c>
      <c r="K37" s="20" t="s">
        <v>30</v>
      </c>
      <c r="L37" s="21"/>
      <c r="M37" s="25"/>
      <c r="N37" s="25"/>
      <c r="O37" s="20" t="s">
        <v>86</v>
      </c>
      <c r="P37" s="20" t="s">
        <v>32</v>
      </c>
      <c r="Q37" s="22">
        <v>113.42013888888889</v>
      </c>
      <c r="R37" s="22">
        <v>113.42013888888889</v>
      </c>
      <c r="S37" s="20">
        <v>68.05</v>
      </c>
      <c r="T37" s="20">
        <v>2709.0</v>
      </c>
      <c r="U37" s="22">
        <v>166.66666666666666</v>
      </c>
      <c r="V37" s="26">
        <v>43250.0</v>
      </c>
      <c r="W37" s="26">
        <v>41149.0</v>
      </c>
      <c r="X37" s="20">
        <v>3.740026391E9</v>
      </c>
      <c r="Y37" s="20" t="s">
        <v>36</v>
      </c>
      <c r="Z37" s="21"/>
      <c r="AA37" s="24"/>
      <c r="AB37" s="21"/>
      <c r="AC37" s="9"/>
      <c r="AD37" s="18"/>
      <c r="AE37" s="7"/>
    </row>
    <row r="38">
      <c r="A38" s="13">
        <v>35.0</v>
      </c>
      <c r="B38" s="14">
        <f t="shared" si="1"/>
        <v>2720</v>
      </c>
      <c r="C38" s="15" t="str">
        <f t="shared" si="2"/>
        <v>PCE-PC2261</v>
      </c>
      <c r="D38" s="19">
        <f t="shared" si="3"/>
        <v>34.30902778</v>
      </c>
      <c r="E38" s="17"/>
      <c r="F38" s="16">
        <f t="shared" si="4"/>
        <v>2720</v>
      </c>
      <c r="G38" s="20" t="s">
        <v>85</v>
      </c>
      <c r="H38" s="20" t="s">
        <v>27</v>
      </c>
      <c r="I38" s="20">
        <v>3044000.0</v>
      </c>
      <c r="J38" s="20" t="s">
        <v>38</v>
      </c>
      <c r="K38" s="20" t="s">
        <v>30</v>
      </c>
      <c r="L38" s="21"/>
      <c r="M38" s="25"/>
      <c r="N38" s="25"/>
      <c r="O38" s="20" t="s">
        <v>87</v>
      </c>
      <c r="P38" s="20" t="s">
        <v>32</v>
      </c>
      <c r="Q38" s="22">
        <v>132.35763888888889</v>
      </c>
      <c r="R38" s="22">
        <v>132.35763888888889</v>
      </c>
      <c r="S38" s="20">
        <v>79.41</v>
      </c>
      <c r="T38" s="20">
        <v>2720.0</v>
      </c>
      <c r="U38" s="22">
        <v>166.66666666666666</v>
      </c>
      <c r="V38" s="26">
        <v>45841.0</v>
      </c>
      <c r="W38" s="26">
        <v>45754.0</v>
      </c>
      <c r="X38" s="20">
        <v>3.290008244E9</v>
      </c>
      <c r="Y38" s="20" t="s">
        <v>36</v>
      </c>
      <c r="Z38" s="21"/>
      <c r="AA38" s="24"/>
      <c r="AB38" s="21"/>
      <c r="AC38" s="9"/>
      <c r="AD38" s="18"/>
      <c r="AE38" s="7"/>
    </row>
    <row r="39">
      <c r="A39" s="13">
        <v>36.0</v>
      </c>
      <c r="B39" s="14">
        <f t="shared" si="1"/>
        <v>2731</v>
      </c>
      <c r="C39" s="15" t="str">
        <f t="shared" si="2"/>
        <v>PCE-PC2289</v>
      </c>
      <c r="D39" s="19">
        <f t="shared" si="3"/>
        <v>90.87847222</v>
      </c>
      <c r="E39" s="17"/>
      <c r="F39" s="16" t="b">
        <f t="shared" si="4"/>
        <v>0</v>
      </c>
      <c r="G39" s="20" t="s">
        <v>26</v>
      </c>
      <c r="H39" s="20" t="s">
        <v>27</v>
      </c>
      <c r="I39" s="20">
        <v>3044000.0</v>
      </c>
      <c r="J39" s="20" t="s">
        <v>38</v>
      </c>
      <c r="K39" s="20" t="s">
        <v>30</v>
      </c>
      <c r="L39" s="21"/>
      <c r="M39" s="25"/>
      <c r="N39" s="25"/>
      <c r="O39" s="20" t="s">
        <v>88</v>
      </c>
      <c r="P39" s="20" t="s">
        <v>32</v>
      </c>
      <c r="Q39" s="22">
        <v>75.78819444444444</v>
      </c>
      <c r="R39" s="22">
        <v>75.78819444444444</v>
      </c>
      <c r="S39" s="20">
        <v>45.47</v>
      </c>
      <c r="T39" s="20">
        <v>2731.0</v>
      </c>
      <c r="U39" s="22">
        <v>166.66666666666666</v>
      </c>
      <c r="V39" s="26">
        <v>45105.0</v>
      </c>
      <c r="W39" s="26">
        <v>45509.0</v>
      </c>
      <c r="X39" s="20">
        <v>3.810139583E9</v>
      </c>
      <c r="Y39" s="20" t="s">
        <v>33</v>
      </c>
      <c r="Z39" s="20">
        <v>3.810280182E9</v>
      </c>
      <c r="AA39" s="23">
        <v>46184.0</v>
      </c>
      <c r="AB39" s="21"/>
      <c r="AC39" s="9"/>
      <c r="AD39" s="18"/>
      <c r="AE39" s="7"/>
    </row>
    <row r="40">
      <c r="A40" s="37">
        <v>37.0</v>
      </c>
      <c r="B40" s="38">
        <f t="shared" si="1"/>
        <v>2729</v>
      </c>
      <c r="C40" s="39" t="str">
        <f t="shared" si="2"/>
        <v>PCE-PC2290</v>
      </c>
      <c r="D40" s="40">
        <f t="shared" si="3"/>
        <v>48.63194444</v>
      </c>
      <c r="E40" s="41"/>
      <c r="F40" s="42" t="b">
        <f t="shared" si="4"/>
        <v>0</v>
      </c>
      <c r="G40" s="43" t="s">
        <v>34</v>
      </c>
      <c r="H40" s="43" t="s">
        <v>27</v>
      </c>
      <c r="I40" s="43">
        <v>3044000.0</v>
      </c>
      <c r="J40" s="43" t="s">
        <v>38</v>
      </c>
      <c r="K40" s="43" t="s">
        <v>30</v>
      </c>
      <c r="L40" s="44"/>
      <c r="M40" s="45"/>
      <c r="N40" s="45"/>
      <c r="O40" s="43" t="s">
        <v>89</v>
      </c>
      <c r="P40" s="43" t="s">
        <v>32</v>
      </c>
      <c r="Q40" s="46">
        <v>118.03472222222223</v>
      </c>
      <c r="R40" s="46">
        <v>118.03472222222223</v>
      </c>
      <c r="S40" s="43">
        <v>70.82</v>
      </c>
      <c r="T40" s="43">
        <v>2729.0</v>
      </c>
      <c r="U40" s="46">
        <v>166.66666666666666</v>
      </c>
      <c r="V40" s="47">
        <v>45636.0</v>
      </c>
      <c r="W40" s="47">
        <v>45579.0</v>
      </c>
      <c r="X40" s="44"/>
      <c r="Y40" s="43" t="s">
        <v>90</v>
      </c>
      <c r="Z40" s="44"/>
      <c r="AA40" s="48"/>
      <c r="AB40" s="49" t="s">
        <v>91</v>
      </c>
      <c r="AC40" s="50"/>
      <c r="AD40" s="51"/>
      <c r="AE40" s="52"/>
    </row>
    <row r="41">
      <c r="A41" s="13">
        <v>38.0</v>
      </c>
      <c r="B41" s="14">
        <f t="shared" si="1"/>
        <v>2736</v>
      </c>
      <c r="C41" s="15" t="str">
        <f t="shared" si="2"/>
        <v>PCE-PC2358</v>
      </c>
      <c r="D41" s="19">
        <f t="shared" si="3"/>
        <v>4.604166667</v>
      </c>
      <c r="E41" s="17"/>
      <c r="F41" s="16">
        <f t="shared" si="4"/>
        <v>2736</v>
      </c>
      <c r="G41" s="20" t="s">
        <v>46</v>
      </c>
      <c r="H41" s="20" t="s">
        <v>27</v>
      </c>
      <c r="I41" s="20">
        <v>3044000.0</v>
      </c>
      <c r="J41" s="20" t="s">
        <v>38</v>
      </c>
      <c r="K41" s="20" t="s">
        <v>30</v>
      </c>
      <c r="L41" s="21"/>
      <c r="M41" s="25"/>
      <c r="N41" s="25"/>
      <c r="O41" s="20" t="s">
        <v>92</v>
      </c>
      <c r="P41" s="20" t="s">
        <v>32</v>
      </c>
      <c r="Q41" s="22">
        <v>162.0625</v>
      </c>
      <c r="R41" s="22">
        <v>162.0625</v>
      </c>
      <c r="S41" s="20">
        <v>97.24</v>
      </c>
      <c r="T41" s="20">
        <v>2736.0</v>
      </c>
      <c r="U41" s="22">
        <v>166.66666666666666</v>
      </c>
      <c r="V41" s="26">
        <v>45831.0</v>
      </c>
      <c r="W41" s="26">
        <v>45740.0</v>
      </c>
      <c r="X41" s="21"/>
      <c r="Y41" s="20" t="s">
        <v>36</v>
      </c>
      <c r="Z41" s="21"/>
      <c r="AA41" s="53"/>
      <c r="AB41" s="21"/>
      <c r="AC41" s="9"/>
      <c r="AD41" s="18"/>
      <c r="AE41" s="7"/>
    </row>
    <row r="42">
      <c r="A42" s="13">
        <v>39.0</v>
      </c>
      <c r="B42" s="14">
        <f t="shared" si="1"/>
        <v>2708</v>
      </c>
      <c r="C42" s="15" t="str">
        <f t="shared" si="2"/>
        <v>PCE-PC2360</v>
      </c>
      <c r="D42" s="19">
        <f t="shared" si="3"/>
        <v>73.19791667</v>
      </c>
      <c r="E42" s="17"/>
      <c r="F42" s="16">
        <f t="shared" si="4"/>
        <v>2708</v>
      </c>
      <c r="G42" s="20" t="s">
        <v>34</v>
      </c>
      <c r="H42" s="20" t="s">
        <v>27</v>
      </c>
      <c r="I42" s="20">
        <v>3044000.0</v>
      </c>
      <c r="J42" s="20" t="s">
        <v>38</v>
      </c>
      <c r="K42" s="20" t="s">
        <v>30</v>
      </c>
      <c r="L42" s="21"/>
      <c r="M42" s="25"/>
      <c r="N42" s="25"/>
      <c r="O42" s="20" t="s">
        <v>93</v>
      </c>
      <c r="P42" s="20" t="s">
        <v>32</v>
      </c>
      <c r="Q42" s="22">
        <v>93.46875</v>
      </c>
      <c r="R42" s="22">
        <v>93.46875</v>
      </c>
      <c r="S42" s="20">
        <v>56.08</v>
      </c>
      <c r="T42" s="20">
        <v>2708.0</v>
      </c>
      <c r="U42" s="22">
        <v>166.66666666666666</v>
      </c>
      <c r="V42" s="26">
        <v>44287.0</v>
      </c>
      <c r="W42" s="26">
        <v>44114.0</v>
      </c>
      <c r="X42" s="20">
        <v>7.08000433E9</v>
      </c>
      <c r="Y42" s="20" t="s">
        <v>36</v>
      </c>
      <c r="Z42" s="21"/>
      <c r="AA42" s="21"/>
      <c r="AB42" s="21"/>
      <c r="AC42" s="9"/>
      <c r="AD42" s="18"/>
      <c r="AE42" s="7"/>
    </row>
    <row r="43">
      <c r="A43" s="54"/>
      <c r="B43" s="55"/>
      <c r="C43" s="56"/>
      <c r="D43" s="17"/>
      <c r="E43" s="17"/>
      <c r="F43" s="17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0"/>
      <c r="U43" s="22"/>
      <c r="V43" s="21"/>
      <c r="W43" s="20"/>
      <c r="X43" s="20"/>
      <c r="Y43" s="21"/>
      <c r="Z43" s="21"/>
      <c r="AA43" s="21"/>
      <c r="AB43" s="21"/>
      <c r="AC43" s="9"/>
      <c r="AD43" s="18"/>
      <c r="AE43" s="7"/>
    </row>
    <row r="44">
      <c r="A44" s="54"/>
      <c r="B44" s="55"/>
      <c r="C44" s="56"/>
      <c r="D44" s="17"/>
      <c r="E44" s="17"/>
      <c r="F44" s="17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0"/>
      <c r="V44" s="21"/>
      <c r="W44" s="20"/>
      <c r="X44" s="20"/>
      <c r="Y44" s="21"/>
      <c r="Z44" s="21"/>
      <c r="AA44" s="21"/>
      <c r="AB44" s="21"/>
      <c r="AC44" s="9"/>
      <c r="AD44" s="18"/>
      <c r="AE44" s="7"/>
    </row>
    <row r="45">
      <c r="A45" s="54"/>
      <c r="B45" s="55"/>
      <c r="C45" s="56"/>
      <c r="D45" s="17"/>
      <c r="E45" s="17"/>
      <c r="F45" s="17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9"/>
      <c r="AD45" s="18"/>
      <c r="AE45" s="7"/>
    </row>
    <row r="46">
      <c r="A46" s="54"/>
      <c r="B46" s="55"/>
      <c r="C46" s="56"/>
      <c r="D46" s="17"/>
      <c r="E46" s="17"/>
      <c r="F46" s="17"/>
      <c r="G46" s="20"/>
      <c r="H46" s="20"/>
      <c r="I46" s="20"/>
      <c r="J46" s="20"/>
      <c r="K46" s="20"/>
      <c r="L46" s="21"/>
      <c r="M46" s="21"/>
      <c r="N46" s="21"/>
      <c r="O46" s="20"/>
      <c r="P46" s="20"/>
      <c r="Q46" s="22"/>
      <c r="R46" s="22"/>
      <c r="S46" s="20"/>
      <c r="T46" s="22"/>
      <c r="U46" s="20"/>
      <c r="V46" s="23"/>
      <c r="W46" s="23"/>
      <c r="X46" s="20"/>
      <c r="Y46" s="20"/>
      <c r="Z46" s="20"/>
      <c r="AA46" s="23"/>
      <c r="AB46" s="21"/>
      <c r="AC46" s="9"/>
      <c r="AD46" s="18"/>
      <c r="AE46" s="7"/>
    </row>
    <row r="47">
      <c r="A47" s="54"/>
      <c r="B47" s="55"/>
      <c r="C47" s="56"/>
      <c r="D47" s="17"/>
      <c r="E47" s="17"/>
      <c r="F47" s="17"/>
      <c r="G47" s="20"/>
      <c r="H47" s="20"/>
      <c r="I47" s="20"/>
      <c r="J47" s="20"/>
      <c r="K47" s="20"/>
      <c r="L47" s="21"/>
      <c r="M47" s="21"/>
      <c r="N47" s="21"/>
      <c r="O47" s="20"/>
      <c r="P47" s="20"/>
      <c r="Q47" s="22"/>
      <c r="R47" s="22"/>
      <c r="S47" s="20"/>
      <c r="T47" s="22"/>
      <c r="U47" s="20"/>
      <c r="V47" s="23"/>
      <c r="W47" s="23"/>
      <c r="X47" s="20"/>
      <c r="Y47" s="20"/>
      <c r="Z47" s="21"/>
      <c r="AA47" s="24"/>
      <c r="AB47" s="21"/>
      <c r="AC47" s="9"/>
      <c r="AD47" s="18"/>
      <c r="AE47" s="7"/>
    </row>
    <row r="48">
      <c r="A48" s="54"/>
      <c r="B48" s="55"/>
      <c r="C48" s="56"/>
      <c r="D48" s="17"/>
      <c r="E48" s="17"/>
      <c r="F48" s="17"/>
      <c r="G48" s="20"/>
      <c r="H48" s="20"/>
      <c r="I48" s="20"/>
      <c r="J48" s="20"/>
      <c r="K48" s="20"/>
      <c r="L48" s="21"/>
      <c r="M48" s="25"/>
      <c r="N48" s="25"/>
      <c r="O48" s="20"/>
      <c r="P48" s="20"/>
      <c r="Q48" s="22"/>
      <c r="R48" s="22"/>
      <c r="S48" s="20"/>
      <c r="T48" s="22"/>
      <c r="U48" s="20"/>
      <c r="V48" s="26"/>
      <c r="W48" s="26"/>
      <c r="X48" s="20"/>
      <c r="Y48" s="20"/>
      <c r="Z48" s="21"/>
      <c r="AA48" s="24"/>
      <c r="AB48" s="21"/>
      <c r="AC48" s="9"/>
      <c r="AD48" s="18"/>
      <c r="AE48" s="7"/>
    </row>
    <row r="49">
      <c r="A49" s="54"/>
      <c r="B49" s="55"/>
      <c r="C49" s="56"/>
      <c r="D49" s="17"/>
      <c r="E49" s="17"/>
      <c r="F49" s="17"/>
      <c r="G49" s="20"/>
      <c r="H49" s="20"/>
      <c r="I49" s="20"/>
      <c r="J49" s="20"/>
      <c r="K49" s="20"/>
      <c r="L49" s="21"/>
      <c r="M49" s="25"/>
      <c r="N49" s="25"/>
      <c r="O49" s="20"/>
      <c r="P49" s="20"/>
      <c r="Q49" s="22"/>
      <c r="R49" s="22"/>
      <c r="S49" s="20"/>
      <c r="T49" s="22"/>
      <c r="U49" s="20"/>
      <c r="V49" s="26"/>
      <c r="W49" s="23"/>
      <c r="X49" s="20"/>
      <c r="Y49" s="20"/>
      <c r="Z49" s="20"/>
      <c r="AA49" s="23"/>
      <c r="AB49" s="21"/>
      <c r="AC49" s="9"/>
      <c r="AD49" s="18"/>
      <c r="AE49" s="7"/>
    </row>
    <row r="50">
      <c r="A50" s="54"/>
      <c r="B50" s="55"/>
      <c r="C50" s="56"/>
      <c r="D50" s="17"/>
      <c r="E50" s="17"/>
      <c r="F50" s="17"/>
      <c r="G50" s="20"/>
      <c r="H50" s="20"/>
      <c r="I50" s="20"/>
      <c r="J50" s="20"/>
      <c r="K50" s="20"/>
      <c r="L50" s="21"/>
      <c r="M50" s="25"/>
      <c r="N50" s="25"/>
      <c r="O50" s="20"/>
      <c r="P50" s="20"/>
      <c r="Q50" s="27"/>
      <c r="R50" s="22"/>
      <c r="S50" s="20"/>
      <c r="T50" s="22"/>
      <c r="U50" s="20"/>
      <c r="V50" s="26"/>
      <c r="W50" s="23"/>
      <c r="X50" s="20"/>
      <c r="Y50" s="20"/>
      <c r="Z50" s="21"/>
      <c r="AA50" s="24"/>
      <c r="AB50" s="21"/>
      <c r="AC50" s="9"/>
      <c r="AD50" s="18"/>
      <c r="AE50" s="7"/>
    </row>
    <row r="51">
      <c r="A51" s="54"/>
      <c r="B51" s="55"/>
      <c r="C51" s="56"/>
      <c r="D51" s="17"/>
      <c r="E51" s="17"/>
      <c r="F51" s="17"/>
      <c r="G51" s="20"/>
      <c r="H51" s="20"/>
      <c r="I51" s="20"/>
      <c r="J51" s="20"/>
      <c r="K51" s="20"/>
      <c r="L51" s="21"/>
      <c r="M51" s="25"/>
      <c r="N51" s="25"/>
      <c r="O51" s="20"/>
      <c r="P51" s="20"/>
      <c r="Q51" s="22"/>
      <c r="R51" s="22"/>
      <c r="S51" s="20"/>
      <c r="T51" s="22"/>
      <c r="U51" s="20"/>
      <c r="V51" s="26"/>
      <c r="W51" s="23"/>
      <c r="X51" s="20"/>
      <c r="Y51" s="20"/>
      <c r="Z51" s="20"/>
      <c r="AA51" s="23"/>
      <c r="AB51" s="21"/>
      <c r="AC51" s="9"/>
      <c r="AD51" s="18"/>
      <c r="AE51" s="7"/>
    </row>
    <row r="52">
      <c r="A52" s="54"/>
      <c r="B52" s="55"/>
      <c r="C52" s="56"/>
      <c r="D52" s="17"/>
      <c r="E52" s="17"/>
      <c r="F52" s="17"/>
      <c r="G52" s="20"/>
      <c r="H52" s="20"/>
      <c r="I52" s="20"/>
      <c r="J52" s="20"/>
      <c r="K52" s="20"/>
      <c r="L52" s="21"/>
      <c r="M52" s="25"/>
      <c r="N52" s="25"/>
      <c r="O52" s="20"/>
      <c r="P52" s="20"/>
      <c r="Q52" s="22"/>
      <c r="R52" s="22"/>
      <c r="S52" s="20"/>
      <c r="T52" s="22"/>
      <c r="U52" s="20"/>
      <c r="V52" s="26"/>
      <c r="W52" s="23"/>
      <c r="X52" s="20"/>
      <c r="Y52" s="20"/>
      <c r="Z52" s="21"/>
      <c r="AA52" s="24"/>
      <c r="AB52" s="21"/>
      <c r="AC52" s="9"/>
      <c r="AD52" s="18"/>
      <c r="AE52" s="7"/>
    </row>
    <row r="53">
      <c r="A53" s="54"/>
      <c r="B53" s="55"/>
      <c r="C53" s="56"/>
      <c r="D53" s="17"/>
      <c r="E53" s="17"/>
      <c r="F53" s="17"/>
      <c r="G53" s="20"/>
      <c r="H53" s="20"/>
      <c r="I53" s="20"/>
      <c r="J53" s="20"/>
      <c r="K53" s="20"/>
      <c r="L53" s="21"/>
      <c r="M53" s="25"/>
      <c r="N53" s="25"/>
      <c r="O53" s="20"/>
      <c r="P53" s="20"/>
      <c r="Q53" s="22"/>
      <c r="R53" s="22"/>
      <c r="S53" s="20"/>
      <c r="T53" s="22"/>
      <c r="U53" s="20"/>
      <c r="V53" s="26"/>
      <c r="W53" s="23"/>
      <c r="X53" s="20"/>
      <c r="Y53" s="20"/>
      <c r="Z53" s="20"/>
      <c r="AA53" s="23"/>
      <c r="AB53" s="21"/>
      <c r="AC53" s="9"/>
      <c r="AD53" s="18"/>
      <c r="AE53" s="7"/>
    </row>
    <row r="54">
      <c r="A54" s="54"/>
      <c r="B54" s="55"/>
      <c r="C54" s="56"/>
      <c r="D54" s="17"/>
      <c r="E54" s="17"/>
      <c r="F54" s="17"/>
      <c r="G54" s="20"/>
      <c r="H54" s="20"/>
      <c r="I54" s="20"/>
      <c r="J54" s="20"/>
      <c r="K54" s="20"/>
      <c r="L54" s="21"/>
      <c r="M54" s="25"/>
      <c r="N54" s="25"/>
      <c r="O54" s="20"/>
      <c r="P54" s="20"/>
      <c r="Q54" s="22"/>
      <c r="R54" s="22"/>
      <c r="S54" s="20"/>
      <c r="T54" s="22"/>
      <c r="U54" s="20"/>
      <c r="V54" s="26"/>
      <c r="W54" s="26"/>
      <c r="X54" s="20"/>
      <c r="Y54" s="20"/>
      <c r="Z54" s="21"/>
      <c r="AA54" s="24"/>
      <c r="AB54" s="21"/>
      <c r="AC54" s="9"/>
      <c r="AD54" s="18"/>
      <c r="AE54" s="7"/>
    </row>
    <row r="55">
      <c r="A55" s="54"/>
      <c r="B55" s="55"/>
      <c r="C55" s="56"/>
      <c r="D55" s="17"/>
      <c r="E55" s="17"/>
      <c r="F55" s="17"/>
      <c r="G55" s="20"/>
      <c r="H55" s="20"/>
      <c r="I55" s="20"/>
      <c r="J55" s="21"/>
      <c r="K55" s="20"/>
      <c r="L55" s="21"/>
      <c r="M55" s="25"/>
      <c r="N55" s="25"/>
      <c r="O55" s="20"/>
      <c r="P55" s="20"/>
      <c r="Q55" s="22"/>
      <c r="R55" s="22"/>
      <c r="S55" s="21"/>
      <c r="T55" s="22"/>
      <c r="U55" s="20"/>
      <c r="V55" s="26"/>
      <c r="W55" s="23"/>
      <c r="X55" s="20"/>
      <c r="Y55" s="20"/>
      <c r="Z55" s="20"/>
      <c r="AA55" s="23"/>
      <c r="AB55" s="21"/>
      <c r="AC55" s="9"/>
      <c r="AD55" s="18"/>
      <c r="AE55" s="7"/>
    </row>
    <row r="56">
      <c r="A56" s="54"/>
      <c r="B56" s="55"/>
      <c r="C56" s="56"/>
      <c r="D56" s="17"/>
      <c r="E56" s="17"/>
      <c r="F56" s="17"/>
      <c r="G56" s="20"/>
      <c r="H56" s="20"/>
      <c r="I56" s="20"/>
      <c r="J56" s="20"/>
      <c r="K56" s="20"/>
      <c r="L56" s="21"/>
      <c r="M56" s="25"/>
      <c r="N56" s="25"/>
      <c r="O56" s="20"/>
      <c r="P56" s="20"/>
      <c r="Q56" s="27"/>
      <c r="R56" s="22"/>
      <c r="S56" s="20"/>
      <c r="T56" s="22"/>
      <c r="U56" s="20"/>
      <c r="V56" s="26"/>
      <c r="W56" s="20"/>
      <c r="X56" s="21"/>
      <c r="Y56" s="20"/>
      <c r="Z56" s="21"/>
      <c r="AA56" s="24"/>
      <c r="AB56" s="21"/>
      <c r="AC56" s="9"/>
      <c r="AD56" s="18"/>
      <c r="AE56" s="7"/>
    </row>
    <row r="57">
      <c r="A57" s="54"/>
      <c r="B57" s="55"/>
      <c r="C57" s="56"/>
      <c r="D57" s="17"/>
      <c r="E57" s="17"/>
      <c r="F57" s="17"/>
      <c r="G57" s="20"/>
      <c r="H57" s="20"/>
      <c r="I57" s="20"/>
      <c r="J57" s="20"/>
      <c r="K57" s="20"/>
      <c r="L57" s="21"/>
      <c r="M57" s="25"/>
      <c r="N57" s="25"/>
      <c r="O57" s="20"/>
      <c r="P57" s="20"/>
      <c r="Q57" s="27"/>
      <c r="R57" s="22"/>
      <c r="S57" s="20"/>
      <c r="T57" s="22"/>
      <c r="U57" s="20"/>
      <c r="V57" s="26"/>
      <c r="W57" s="23"/>
      <c r="X57" s="20"/>
      <c r="Y57" s="20"/>
      <c r="Z57" s="21"/>
      <c r="AA57" s="24"/>
      <c r="AB57" s="21"/>
      <c r="AC57" s="9"/>
      <c r="AD57" s="18"/>
      <c r="AE57" s="7"/>
    </row>
    <row r="58">
      <c r="A58" s="54"/>
      <c r="B58" s="55"/>
      <c r="C58" s="56"/>
      <c r="D58" s="17"/>
      <c r="E58" s="17"/>
      <c r="F58" s="17"/>
      <c r="G58" s="20"/>
      <c r="H58" s="20"/>
      <c r="I58" s="20"/>
      <c r="J58" s="20"/>
      <c r="K58" s="20"/>
      <c r="L58" s="21"/>
      <c r="M58" s="25"/>
      <c r="N58" s="25"/>
      <c r="O58" s="20"/>
      <c r="P58" s="20"/>
      <c r="Q58" s="27"/>
      <c r="R58" s="22"/>
      <c r="S58" s="20"/>
      <c r="T58" s="22"/>
      <c r="U58" s="20"/>
      <c r="V58" s="26"/>
      <c r="W58" s="26"/>
      <c r="X58" s="20"/>
      <c r="Y58" s="20"/>
      <c r="Z58" s="20"/>
      <c r="AA58" s="23"/>
      <c r="AB58" s="21"/>
      <c r="AC58" s="9"/>
      <c r="AD58" s="18"/>
      <c r="AE58" s="7"/>
    </row>
    <row r="59">
      <c r="A59" s="54"/>
      <c r="B59" s="55"/>
      <c r="C59" s="56"/>
      <c r="D59" s="17"/>
      <c r="E59" s="17"/>
      <c r="F59" s="17"/>
      <c r="G59" s="20"/>
      <c r="H59" s="20"/>
      <c r="I59" s="20"/>
      <c r="J59" s="20"/>
      <c r="K59" s="20"/>
      <c r="L59" s="21"/>
      <c r="M59" s="25"/>
      <c r="N59" s="25"/>
      <c r="O59" s="20"/>
      <c r="P59" s="20"/>
      <c r="Q59" s="22"/>
      <c r="R59" s="22"/>
      <c r="S59" s="20"/>
      <c r="T59" s="22"/>
      <c r="U59" s="20"/>
      <c r="V59" s="26"/>
      <c r="W59" s="26"/>
      <c r="X59" s="20"/>
      <c r="Y59" s="20"/>
      <c r="Z59" s="21"/>
      <c r="AA59" s="24"/>
      <c r="AB59" s="21"/>
      <c r="AC59" s="9"/>
      <c r="AD59" s="18"/>
      <c r="AE59" s="7"/>
    </row>
    <row r="60">
      <c r="A60" s="54"/>
      <c r="B60" s="55"/>
      <c r="C60" s="56"/>
      <c r="D60" s="17"/>
      <c r="E60" s="17"/>
      <c r="F60" s="17"/>
      <c r="G60" s="20"/>
      <c r="H60" s="20"/>
      <c r="I60" s="20"/>
      <c r="J60" s="20"/>
      <c r="K60" s="20"/>
      <c r="L60" s="21"/>
      <c r="M60" s="25"/>
      <c r="N60" s="25"/>
      <c r="O60" s="20"/>
      <c r="P60" s="20"/>
      <c r="Q60" s="22"/>
      <c r="R60" s="22"/>
      <c r="S60" s="20"/>
      <c r="T60" s="22"/>
      <c r="U60" s="20"/>
      <c r="V60" s="26"/>
      <c r="W60" s="26"/>
      <c r="X60" s="20"/>
      <c r="Y60" s="20"/>
      <c r="Z60" s="20"/>
      <c r="AA60" s="23"/>
      <c r="AB60" s="21"/>
      <c r="AC60" s="9"/>
      <c r="AD60" s="18"/>
      <c r="AE60" s="7"/>
    </row>
    <row r="61">
      <c r="A61" s="54"/>
      <c r="B61" s="55"/>
      <c r="C61" s="56"/>
      <c r="D61" s="17"/>
      <c r="E61" s="17"/>
      <c r="F61" s="17"/>
      <c r="G61" s="20"/>
      <c r="H61" s="20"/>
      <c r="I61" s="20"/>
      <c r="J61" s="20"/>
      <c r="K61" s="20"/>
      <c r="L61" s="21"/>
      <c r="M61" s="25"/>
      <c r="N61" s="25"/>
      <c r="O61" s="20"/>
      <c r="P61" s="20"/>
      <c r="Q61" s="22"/>
      <c r="R61" s="22"/>
      <c r="S61" s="20"/>
      <c r="T61" s="22"/>
      <c r="U61" s="20"/>
      <c r="V61" s="26"/>
      <c r="W61" s="26"/>
      <c r="X61" s="20"/>
      <c r="Y61" s="20"/>
      <c r="Z61" s="21"/>
      <c r="AA61" s="24"/>
      <c r="AB61" s="21"/>
      <c r="AC61" s="9"/>
      <c r="AD61" s="18"/>
      <c r="AE61" s="7"/>
    </row>
    <row r="62">
      <c r="A62" s="54"/>
      <c r="B62" s="55"/>
      <c r="C62" s="56"/>
      <c r="D62" s="17"/>
      <c r="E62" s="17"/>
      <c r="F62" s="17"/>
      <c r="G62" s="20"/>
      <c r="H62" s="20"/>
      <c r="I62" s="20"/>
      <c r="J62" s="20"/>
      <c r="K62" s="20"/>
      <c r="L62" s="21"/>
      <c r="M62" s="25"/>
      <c r="N62" s="25"/>
      <c r="O62" s="20"/>
      <c r="P62" s="20"/>
      <c r="Q62" s="22"/>
      <c r="R62" s="22"/>
      <c r="S62" s="20"/>
      <c r="T62" s="22"/>
      <c r="U62" s="20"/>
      <c r="V62" s="26"/>
      <c r="W62" s="26"/>
      <c r="X62" s="20"/>
      <c r="Y62" s="20"/>
      <c r="Z62" s="20"/>
      <c r="AA62" s="23"/>
      <c r="AB62" s="21"/>
      <c r="AC62" s="9"/>
      <c r="AD62" s="18"/>
      <c r="AE62" s="7"/>
    </row>
    <row r="63">
      <c r="A63" s="54"/>
      <c r="B63" s="55"/>
      <c r="C63" s="56"/>
      <c r="D63" s="17"/>
      <c r="E63" s="17"/>
      <c r="F63" s="17"/>
      <c r="G63" s="20"/>
      <c r="H63" s="20"/>
      <c r="I63" s="20"/>
      <c r="J63" s="20"/>
      <c r="K63" s="20"/>
      <c r="L63" s="21"/>
      <c r="M63" s="25"/>
      <c r="N63" s="25"/>
      <c r="O63" s="20"/>
      <c r="P63" s="20"/>
      <c r="Q63" s="22"/>
      <c r="R63" s="22"/>
      <c r="S63" s="20"/>
      <c r="T63" s="22"/>
      <c r="U63" s="20"/>
      <c r="V63" s="26"/>
      <c r="W63" s="26"/>
      <c r="X63" s="20"/>
      <c r="Y63" s="20"/>
      <c r="Z63" s="20"/>
      <c r="AA63" s="23"/>
      <c r="AB63" s="21"/>
      <c r="AC63" s="9"/>
      <c r="AD63" s="18"/>
      <c r="AE63" s="7"/>
    </row>
    <row r="64">
      <c r="A64" s="54"/>
      <c r="B64" s="55"/>
      <c r="C64" s="56"/>
      <c r="D64" s="17"/>
      <c r="E64" s="17"/>
      <c r="F64" s="17"/>
      <c r="G64" s="20"/>
      <c r="H64" s="20"/>
      <c r="I64" s="20"/>
      <c r="J64" s="20"/>
      <c r="K64" s="20"/>
      <c r="L64" s="21"/>
      <c r="M64" s="25"/>
      <c r="N64" s="25"/>
      <c r="O64" s="20"/>
      <c r="P64" s="20"/>
      <c r="Q64" s="22"/>
      <c r="R64" s="22"/>
      <c r="S64" s="20"/>
      <c r="T64" s="22"/>
      <c r="U64" s="20"/>
      <c r="V64" s="26"/>
      <c r="W64" s="26"/>
      <c r="X64" s="20"/>
      <c r="Y64" s="20"/>
      <c r="Z64" s="20"/>
      <c r="AA64" s="23"/>
      <c r="AB64" s="21"/>
      <c r="AC64" s="9"/>
      <c r="AD64" s="18"/>
      <c r="AE64" s="7"/>
    </row>
    <row r="65">
      <c r="A65" s="54"/>
      <c r="B65" s="55"/>
      <c r="C65" s="56"/>
      <c r="D65" s="17"/>
      <c r="E65" s="17"/>
      <c r="F65" s="17"/>
      <c r="G65" s="20"/>
      <c r="H65" s="20"/>
      <c r="I65" s="20"/>
      <c r="J65" s="20"/>
      <c r="K65" s="20"/>
      <c r="L65" s="21"/>
      <c r="M65" s="25"/>
      <c r="N65" s="25"/>
      <c r="O65" s="20"/>
      <c r="P65" s="20"/>
      <c r="Q65" s="22"/>
      <c r="R65" s="22"/>
      <c r="S65" s="20"/>
      <c r="T65" s="22"/>
      <c r="U65" s="20"/>
      <c r="V65" s="26"/>
      <c r="W65" s="26"/>
      <c r="X65" s="20"/>
      <c r="Y65" s="20"/>
      <c r="Z65" s="20"/>
      <c r="AA65" s="23"/>
      <c r="AB65" s="21"/>
      <c r="AC65" s="9"/>
      <c r="AD65" s="18"/>
      <c r="AE65" s="7"/>
    </row>
    <row r="66">
      <c r="A66" s="54"/>
      <c r="B66" s="55"/>
      <c r="C66" s="56"/>
      <c r="D66" s="17"/>
      <c r="E66" s="17"/>
      <c r="F66" s="17"/>
      <c r="G66" s="20"/>
      <c r="H66" s="20"/>
      <c r="I66" s="20"/>
      <c r="J66" s="20"/>
      <c r="K66" s="20"/>
      <c r="L66" s="21"/>
      <c r="M66" s="25"/>
      <c r="N66" s="25"/>
      <c r="O66" s="20"/>
      <c r="P66" s="20"/>
      <c r="Q66" s="22"/>
      <c r="R66" s="22"/>
      <c r="S66" s="20"/>
      <c r="T66" s="22"/>
      <c r="U66" s="20"/>
      <c r="V66" s="26"/>
      <c r="W66" s="26"/>
      <c r="X66" s="20"/>
      <c r="Y66" s="20"/>
      <c r="Z66" s="20"/>
      <c r="AA66" s="23"/>
      <c r="AB66" s="21"/>
      <c r="AC66" s="9"/>
      <c r="AD66" s="18"/>
      <c r="AE66" s="7"/>
    </row>
    <row r="67">
      <c r="A67" s="54"/>
      <c r="B67" s="55"/>
      <c r="C67" s="56"/>
      <c r="D67" s="17"/>
      <c r="E67" s="17"/>
      <c r="F67" s="17"/>
      <c r="G67" s="20"/>
      <c r="H67" s="20"/>
      <c r="I67" s="20"/>
      <c r="J67" s="20"/>
      <c r="K67" s="20"/>
      <c r="L67" s="21"/>
      <c r="M67" s="25"/>
      <c r="N67" s="25"/>
      <c r="O67" s="20"/>
      <c r="P67" s="20"/>
      <c r="Q67" s="22"/>
      <c r="R67" s="22"/>
      <c r="S67" s="21"/>
      <c r="T67" s="22"/>
      <c r="U67" s="20"/>
      <c r="V67" s="26"/>
      <c r="W67" s="23"/>
      <c r="X67" s="20"/>
      <c r="Y67" s="20"/>
      <c r="Z67" s="21"/>
      <c r="AA67" s="26"/>
      <c r="AB67" s="21"/>
      <c r="AC67" s="9"/>
      <c r="AD67" s="18"/>
      <c r="AE67" s="7"/>
    </row>
    <row r="68">
      <c r="A68" s="54"/>
      <c r="B68" s="55"/>
      <c r="C68" s="56"/>
      <c r="D68" s="17"/>
      <c r="E68" s="17"/>
      <c r="F68" s="17"/>
      <c r="G68" s="20"/>
      <c r="H68" s="20"/>
      <c r="I68" s="20"/>
      <c r="J68" s="20"/>
      <c r="K68" s="20"/>
      <c r="L68" s="21"/>
      <c r="M68" s="25"/>
      <c r="N68" s="25"/>
      <c r="O68" s="20"/>
      <c r="P68" s="20"/>
      <c r="Q68" s="22"/>
      <c r="R68" s="22"/>
      <c r="S68" s="20"/>
      <c r="T68" s="22"/>
      <c r="U68" s="20"/>
      <c r="V68" s="26"/>
      <c r="W68" s="23"/>
      <c r="X68" s="20"/>
      <c r="Y68" s="20"/>
      <c r="Z68" s="21"/>
      <c r="AA68" s="24"/>
      <c r="AB68" s="21"/>
      <c r="AC68" s="9"/>
      <c r="AD68" s="18"/>
      <c r="AE68" s="7"/>
    </row>
    <row r="69">
      <c r="A69" s="54"/>
      <c r="B69" s="55"/>
      <c r="C69" s="56"/>
      <c r="D69" s="17"/>
      <c r="E69" s="17"/>
      <c r="F69" s="17"/>
      <c r="G69" s="20"/>
      <c r="H69" s="20"/>
      <c r="I69" s="20"/>
      <c r="J69" s="20"/>
      <c r="K69" s="20"/>
      <c r="L69" s="21"/>
      <c r="M69" s="25"/>
      <c r="N69" s="25"/>
      <c r="O69" s="20"/>
      <c r="P69" s="20"/>
      <c r="Q69" s="22"/>
      <c r="R69" s="22"/>
      <c r="S69" s="20"/>
      <c r="T69" s="22"/>
      <c r="U69" s="20"/>
      <c r="V69" s="26"/>
      <c r="W69" s="26"/>
      <c r="X69" s="20"/>
      <c r="Y69" s="20"/>
      <c r="Z69" s="21"/>
      <c r="AA69" s="24"/>
      <c r="AB69" s="21"/>
      <c r="AC69" s="9"/>
      <c r="AD69" s="18"/>
      <c r="AE69" s="7"/>
    </row>
    <row r="70">
      <c r="A70" s="54"/>
      <c r="B70" s="55"/>
      <c r="C70" s="56"/>
      <c r="D70" s="17"/>
      <c r="E70" s="17"/>
      <c r="F70" s="17"/>
      <c r="G70" s="20"/>
      <c r="H70" s="20"/>
      <c r="I70" s="20"/>
      <c r="J70" s="20"/>
      <c r="K70" s="20"/>
      <c r="L70" s="21"/>
      <c r="M70" s="25"/>
      <c r="N70" s="25"/>
      <c r="O70" s="20"/>
      <c r="P70" s="20"/>
      <c r="Q70" s="22"/>
      <c r="R70" s="22"/>
      <c r="S70" s="20"/>
      <c r="T70" s="22"/>
      <c r="U70" s="20"/>
      <c r="V70" s="26"/>
      <c r="W70" s="23"/>
      <c r="X70" s="20"/>
      <c r="Y70" s="20"/>
      <c r="Z70" s="20"/>
      <c r="AA70" s="23"/>
      <c r="AB70" s="21"/>
      <c r="AC70" s="9"/>
      <c r="AD70" s="18"/>
      <c r="AE70" s="7"/>
    </row>
    <row r="71">
      <c r="A71" s="54"/>
      <c r="B71" s="55"/>
      <c r="C71" s="56"/>
      <c r="D71" s="17"/>
      <c r="E71" s="17"/>
      <c r="F71" s="17"/>
      <c r="G71" s="20"/>
      <c r="H71" s="20"/>
      <c r="I71" s="20"/>
      <c r="J71" s="20"/>
      <c r="K71" s="20"/>
      <c r="L71" s="21"/>
      <c r="M71" s="25"/>
      <c r="N71" s="25"/>
      <c r="O71" s="20"/>
      <c r="P71" s="20"/>
      <c r="Q71" s="22"/>
      <c r="R71" s="22"/>
      <c r="S71" s="20"/>
      <c r="T71" s="22"/>
      <c r="U71" s="20"/>
      <c r="V71" s="26"/>
      <c r="W71" s="26"/>
      <c r="X71" s="20"/>
      <c r="Y71" s="20"/>
      <c r="Z71" s="21"/>
      <c r="AA71" s="24"/>
      <c r="AB71" s="21"/>
      <c r="AC71" s="9"/>
      <c r="AD71" s="18"/>
      <c r="AE71" s="7"/>
    </row>
    <row r="72">
      <c r="A72" s="54"/>
      <c r="B72" s="55"/>
      <c r="C72" s="56"/>
      <c r="D72" s="17"/>
      <c r="E72" s="17"/>
      <c r="F72" s="17"/>
      <c r="G72" s="20"/>
      <c r="H72" s="20"/>
      <c r="I72" s="20"/>
      <c r="J72" s="20"/>
      <c r="K72" s="20"/>
      <c r="L72" s="21"/>
      <c r="M72" s="25"/>
      <c r="N72" s="25"/>
      <c r="O72" s="20"/>
      <c r="P72" s="20"/>
      <c r="Q72" s="22"/>
      <c r="R72" s="22"/>
      <c r="S72" s="20"/>
      <c r="T72" s="22"/>
      <c r="U72" s="20"/>
      <c r="V72" s="26"/>
      <c r="W72" s="26"/>
      <c r="X72" s="20"/>
      <c r="Y72" s="20"/>
      <c r="Z72" s="21"/>
      <c r="AA72" s="24"/>
      <c r="AB72" s="21"/>
      <c r="AC72" s="9"/>
      <c r="AD72" s="18"/>
      <c r="AE72" s="7"/>
    </row>
    <row r="73">
      <c r="A73" s="54"/>
      <c r="B73" s="55"/>
      <c r="C73" s="56"/>
      <c r="D73" s="17"/>
      <c r="E73" s="17"/>
      <c r="F73" s="17"/>
      <c r="G73" s="20"/>
      <c r="H73" s="20"/>
      <c r="I73" s="20"/>
      <c r="J73" s="20"/>
      <c r="K73" s="20"/>
      <c r="L73" s="21"/>
      <c r="M73" s="25"/>
      <c r="N73" s="25"/>
      <c r="O73" s="20"/>
      <c r="P73" s="20"/>
      <c r="Q73" s="22"/>
      <c r="R73" s="22"/>
      <c r="S73" s="20"/>
      <c r="T73" s="22"/>
      <c r="U73" s="20"/>
      <c r="V73" s="26"/>
      <c r="W73" s="23"/>
      <c r="X73" s="20"/>
      <c r="Y73" s="20"/>
      <c r="Z73" s="21"/>
      <c r="AA73" s="24"/>
      <c r="AB73" s="21"/>
      <c r="AC73" s="9"/>
      <c r="AD73" s="18"/>
      <c r="AE73" s="7"/>
    </row>
    <row r="74">
      <c r="A74" s="54"/>
      <c r="B74" s="55"/>
      <c r="C74" s="56"/>
      <c r="D74" s="17"/>
      <c r="E74" s="17"/>
      <c r="F74" s="17"/>
      <c r="G74" s="20"/>
      <c r="H74" s="20"/>
      <c r="I74" s="20"/>
      <c r="J74" s="20"/>
      <c r="K74" s="20"/>
      <c r="L74" s="21"/>
      <c r="M74" s="25"/>
      <c r="N74" s="25"/>
      <c r="O74" s="20"/>
      <c r="P74" s="20"/>
      <c r="Q74" s="22"/>
      <c r="R74" s="22"/>
      <c r="S74" s="20"/>
      <c r="T74" s="22"/>
      <c r="U74" s="20"/>
      <c r="V74" s="26"/>
      <c r="W74" s="23"/>
      <c r="X74" s="20"/>
      <c r="Y74" s="20"/>
      <c r="Z74" s="20"/>
      <c r="AA74" s="23"/>
      <c r="AB74" s="21"/>
      <c r="AC74" s="9"/>
      <c r="AD74" s="18"/>
      <c r="AE74" s="7"/>
    </row>
    <row r="75">
      <c r="A75" s="54"/>
      <c r="B75" s="55"/>
      <c r="C75" s="56"/>
      <c r="D75" s="17"/>
      <c r="E75" s="17"/>
      <c r="F75" s="17"/>
      <c r="G75" s="20"/>
      <c r="H75" s="20"/>
      <c r="I75" s="20"/>
      <c r="J75" s="20"/>
      <c r="K75" s="20"/>
      <c r="L75" s="21"/>
      <c r="M75" s="25"/>
      <c r="N75" s="25"/>
      <c r="O75" s="20"/>
      <c r="P75" s="20"/>
      <c r="Q75" s="22"/>
      <c r="R75" s="22"/>
      <c r="S75" s="20"/>
      <c r="T75" s="22"/>
      <c r="U75" s="20"/>
      <c r="V75" s="26"/>
      <c r="W75" s="26"/>
      <c r="X75" s="20"/>
      <c r="Y75" s="20"/>
      <c r="Z75" s="21"/>
      <c r="AA75" s="24"/>
      <c r="AB75" s="21"/>
      <c r="AC75" s="9"/>
      <c r="AD75" s="18"/>
      <c r="AE75" s="7"/>
    </row>
    <row r="76">
      <c r="A76" s="54"/>
      <c r="B76" s="55"/>
      <c r="C76" s="56"/>
      <c r="D76" s="17"/>
      <c r="E76" s="17"/>
      <c r="F76" s="17"/>
      <c r="G76" s="20"/>
      <c r="H76" s="20"/>
      <c r="I76" s="20"/>
      <c r="J76" s="20"/>
      <c r="K76" s="20"/>
      <c r="L76" s="21"/>
      <c r="M76" s="25"/>
      <c r="N76" s="25"/>
      <c r="O76" s="20"/>
      <c r="P76" s="20"/>
      <c r="Q76" s="22"/>
      <c r="R76" s="22"/>
      <c r="S76" s="20"/>
      <c r="T76" s="22"/>
      <c r="U76" s="20"/>
      <c r="V76" s="26"/>
      <c r="W76" s="26"/>
      <c r="X76" s="20"/>
      <c r="Y76" s="20"/>
      <c r="Z76" s="21"/>
      <c r="AA76" s="24"/>
      <c r="AB76" s="21"/>
      <c r="AC76" s="9"/>
      <c r="AD76" s="18"/>
      <c r="AE76" s="7"/>
    </row>
    <row r="77">
      <c r="A77" s="54"/>
      <c r="B77" s="55"/>
      <c r="C77" s="56"/>
      <c r="D77" s="17"/>
      <c r="E77" s="17"/>
      <c r="F77" s="17"/>
      <c r="G77" s="20"/>
      <c r="H77" s="20"/>
      <c r="I77" s="20"/>
      <c r="J77" s="20"/>
      <c r="K77" s="20"/>
      <c r="L77" s="21"/>
      <c r="M77" s="25"/>
      <c r="N77" s="25"/>
      <c r="O77" s="20"/>
      <c r="P77" s="20"/>
      <c r="Q77" s="22"/>
      <c r="R77" s="22"/>
      <c r="S77" s="20"/>
      <c r="T77" s="22"/>
      <c r="U77" s="20"/>
      <c r="V77" s="26"/>
      <c r="W77" s="26"/>
      <c r="X77" s="20"/>
      <c r="Y77" s="20"/>
      <c r="Z77" s="20"/>
      <c r="AA77" s="23"/>
      <c r="AB77" s="21"/>
      <c r="AC77" s="9"/>
      <c r="AD77" s="18"/>
      <c r="AE77" s="7"/>
    </row>
    <row r="78">
      <c r="A78" s="54"/>
      <c r="B78" s="55"/>
      <c r="C78" s="56"/>
      <c r="D78" s="17"/>
      <c r="E78" s="17"/>
      <c r="F78" s="17"/>
      <c r="G78" s="20"/>
      <c r="H78" s="20"/>
      <c r="I78" s="20"/>
      <c r="J78" s="20"/>
      <c r="K78" s="20"/>
      <c r="L78" s="21"/>
      <c r="M78" s="25"/>
      <c r="N78" s="25"/>
      <c r="O78" s="20"/>
      <c r="P78" s="20"/>
      <c r="Q78" s="22"/>
      <c r="R78" s="22"/>
      <c r="S78" s="20"/>
      <c r="T78" s="22"/>
      <c r="U78" s="20"/>
      <c r="V78" s="26"/>
      <c r="W78" s="26"/>
      <c r="X78" s="20"/>
      <c r="Y78" s="20"/>
      <c r="Z78" s="21"/>
      <c r="AA78" s="24"/>
      <c r="AB78" s="21"/>
      <c r="AC78" s="9"/>
      <c r="AD78" s="18"/>
      <c r="AE78" s="7"/>
    </row>
    <row r="79">
      <c r="A79" s="54"/>
      <c r="B79" s="55"/>
      <c r="C79" s="56"/>
      <c r="D79" s="17"/>
      <c r="E79" s="17"/>
      <c r="F79" s="17"/>
      <c r="G79" s="20"/>
      <c r="H79" s="20"/>
      <c r="I79" s="20"/>
      <c r="J79" s="20"/>
      <c r="K79" s="20"/>
      <c r="L79" s="21"/>
      <c r="M79" s="25"/>
      <c r="N79" s="25"/>
      <c r="O79" s="20"/>
      <c r="P79" s="20"/>
      <c r="Q79" s="22"/>
      <c r="R79" s="22"/>
      <c r="S79" s="20"/>
      <c r="T79" s="22"/>
      <c r="U79" s="20"/>
      <c r="V79" s="26"/>
      <c r="W79" s="26"/>
      <c r="X79" s="20"/>
      <c r="Y79" s="20"/>
      <c r="Z79" s="21"/>
      <c r="AA79" s="24"/>
      <c r="AB79" s="21"/>
      <c r="AC79" s="9"/>
      <c r="AD79" s="18"/>
      <c r="AE79" s="7"/>
    </row>
    <row r="80">
      <c r="A80" s="54"/>
      <c r="B80" s="55"/>
      <c r="C80" s="56"/>
      <c r="D80" s="17"/>
      <c r="E80" s="17"/>
      <c r="F80" s="17"/>
      <c r="G80" s="20"/>
      <c r="H80" s="20"/>
      <c r="I80" s="20"/>
      <c r="J80" s="20"/>
      <c r="K80" s="20"/>
      <c r="L80" s="21"/>
      <c r="M80" s="25"/>
      <c r="N80" s="25"/>
      <c r="O80" s="20"/>
      <c r="P80" s="20"/>
      <c r="Q80" s="22"/>
      <c r="R80" s="22"/>
      <c r="S80" s="20"/>
      <c r="T80" s="22"/>
      <c r="U80" s="20"/>
      <c r="V80" s="26"/>
      <c r="W80" s="26"/>
      <c r="X80" s="20"/>
      <c r="Y80" s="20"/>
      <c r="Z80" s="21"/>
      <c r="AA80" s="24"/>
      <c r="AB80" s="21"/>
      <c r="AC80" s="9"/>
      <c r="AD80" s="18"/>
      <c r="AE80" s="7"/>
    </row>
    <row r="81">
      <c r="A81" s="54"/>
      <c r="B81" s="55"/>
      <c r="C81" s="56"/>
      <c r="D81" s="17"/>
      <c r="E81" s="17"/>
      <c r="F81" s="17"/>
      <c r="G81" s="20"/>
      <c r="H81" s="20"/>
      <c r="I81" s="20"/>
      <c r="J81" s="20"/>
      <c r="K81" s="20"/>
      <c r="L81" s="21"/>
      <c r="M81" s="25"/>
      <c r="N81" s="25"/>
      <c r="O81" s="20"/>
      <c r="P81" s="20"/>
      <c r="Q81" s="22"/>
      <c r="R81" s="22"/>
      <c r="S81" s="20"/>
      <c r="T81" s="22"/>
      <c r="U81" s="20"/>
      <c r="V81" s="26"/>
      <c r="W81" s="26"/>
      <c r="X81" s="20"/>
      <c r="Y81" s="20"/>
      <c r="Z81" s="20"/>
      <c r="AA81" s="23"/>
      <c r="AB81" s="21"/>
      <c r="AC81" s="9"/>
      <c r="AD81" s="18"/>
      <c r="AE81" s="7"/>
    </row>
    <row r="82">
      <c r="A82" s="54"/>
      <c r="B82" s="55"/>
      <c r="C82" s="56"/>
      <c r="D82" s="17"/>
      <c r="E82" s="17"/>
      <c r="F82" s="17"/>
      <c r="G82" s="20"/>
      <c r="H82" s="20"/>
      <c r="I82" s="20"/>
      <c r="J82" s="20"/>
      <c r="K82" s="20"/>
      <c r="L82" s="21"/>
      <c r="M82" s="25"/>
      <c r="N82" s="25"/>
      <c r="O82" s="20"/>
      <c r="P82" s="20"/>
      <c r="Q82" s="22"/>
      <c r="R82" s="22"/>
      <c r="S82" s="20"/>
      <c r="T82" s="22"/>
      <c r="U82" s="20"/>
      <c r="V82" s="26"/>
      <c r="W82" s="26"/>
      <c r="X82" s="21"/>
      <c r="Y82" s="20"/>
      <c r="Z82" s="21"/>
      <c r="AA82" s="53"/>
      <c r="AB82" s="21"/>
      <c r="AC82" s="9"/>
      <c r="AD82" s="18"/>
      <c r="AE82" s="7"/>
    </row>
    <row r="83">
      <c r="A83" s="54"/>
      <c r="B83" s="55"/>
      <c r="C83" s="56"/>
      <c r="D83" s="17"/>
      <c r="E83" s="17"/>
      <c r="F83" s="17"/>
      <c r="G83" s="20"/>
      <c r="H83" s="20"/>
      <c r="I83" s="20"/>
      <c r="J83" s="20"/>
      <c r="K83" s="20"/>
      <c r="L83" s="21"/>
      <c r="M83" s="25"/>
      <c r="N83" s="25"/>
      <c r="O83" s="20"/>
      <c r="P83" s="20"/>
      <c r="Q83" s="22"/>
      <c r="R83" s="22"/>
      <c r="S83" s="20"/>
      <c r="T83" s="22"/>
      <c r="U83" s="20"/>
      <c r="V83" s="26"/>
      <c r="W83" s="26"/>
      <c r="X83" s="21"/>
      <c r="Y83" s="20"/>
      <c r="Z83" s="21"/>
      <c r="AA83" s="53"/>
      <c r="AB83" s="21"/>
      <c r="AC83" s="9"/>
      <c r="AD83" s="18"/>
      <c r="AE83" s="7"/>
    </row>
    <row r="84">
      <c r="A84" s="54"/>
      <c r="B84" s="55"/>
      <c r="C84" s="56"/>
      <c r="D84" s="17"/>
      <c r="E84" s="17"/>
      <c r="F84" s="17"/>
      <c r="G84" s="20"/>
      <c r="H84" s="20"/>
      <c r="I84" s="20"/>
      <c r="J84" s="20"/>
      <c r="K84" s="20"/>
      <c r="L84" s="21"/>
      <c r="M84" s="25"/>
      <c r="N84" s="25"/>
      <c r="O84" s="20"/>
      <c r="P84" s="20"/>
      <c r="Q84" s="22"/>
      <c r="R84" s="22"/>
      <c r="S84" s="20"/>
      <c r="T84" s="22"/>
      <c r="U84" s="20"/>
      <c r="V84" s="26"/>
      <c r="W84" s="26"/>
      <c r="X84" s="20"/>
      <c r="Y84" s="20"/>
      <c r="Z84" s="21"/>
      <c r="AA84" s="21"/>
      <c r="AB84" s="21"/>
      <c r="AC84" s="9"/>
      <c r="AD84" s="18"/>
      <c r="AE84" s="7"/>
    </row>
    <row r="85">
      <c r="A85" s="54"/>
      <c r="B85" s="55"/>
      <c r="C85" s="56"/>
      <c r="D85" s="17"/>
      <c r="E85" s="17"/>
      <c r="F85" s="17"/>
      <c r="G85" s="20"/>
      <c r="H85" s="20"/>
      <c r="I85" s="20"/>
      <c r="J85" s="20"/>
      <c r="K85" s="20"/>
      <c r="L85" s="21"/>
      <c r="M85" s="25"/>
      <c r="N85" s="25"/>
      <c r="O85" s="20"/>
      <c r="P85" s="20"/>
      <c r="Q85" s="22"/>
      <c r="R85" s="22"/>
      <c r="S85" s="20"/>
      <c r="T85" s="22"/>
      <c r="U85" s="20"/>
      <c r="V85" s="26"/>
      <c r="W85" s="26"/>
      <c r="X85" s="20"/>
      <c r="Y85" s="20"/>
      <c r="Z85" s="21"/>
      <c r="AA85" s="24"/>
      <c r="AB85" s="21"/>
      <c r="AC85" s="9"/>
      <c r="AD85" s="18"/>
      <c r="AE85" s="7"/>
    </row>
    <row r="86">
      <c r="A86" s="54"/>
      <c r="B86" s="55"/>
      <c r="C86" s="56"/>
      <c r="D86" s="17"/>
      <c r="E86" s="17"/>
      <c r="F86" s="17"/>
      <c r="G86" s="20"/>
      <c r="H86" s="20"/>
      <c r="I86" s="20"/>
      <c r="J86" s="20"/>
      <c r="K86" s="20"/>
      <c r="L86" s="21"/>
      <c r="M86" s="25"/>
      <c r="N86" s="25"/>
      <c r="O86" s="20"/>
      <c r="P86" s="20"/>
      <c r="Q86" s="22"/>
      <c r="R86" s="22"/>
      <c r="S86" s="20"/>
      <c r="T86" s="22"/>
      <c r="U86" s="20"/>
      <c r="V86" s="26"/>
      <c r="W86" s="26"/>
      <c r="X86" s="20"/>
      <c r="Y86" s="20"/>
      <c r="Z86" s="21"/>
      <c r="AA86" s="24"/>
      <c r="AB86" s="21"/>
      <c r="AC86" s="9"/>
      <c r="AD86" s="18"/>
      <c r="AE86" s="7"/>
    </row>
    <row r="87">
      <c r="A87" s="54"/>
      <c r="B87" s="55"/>
      <c r="C87" s="56"/>
      <c r="D87" s="17"/>
      <c r="E87" s="17"/>
      <c r="F87" s="17"/>
      <c r="G87" s="57"/>
      <c r="H87" s="57"/>
      <c r="I87" s="57"/>
      <c r="J87" s="57"/>
      <c r="K87" s="57"/>
      <c r="L87" s="58"/>
      <c r="M87" s="59"/>
      <c r="N87" s="59"/>
      <c r="O87" s="57"/>
      <c r="P87" s="57"/>
      <c r="Q87" s="60"/>
      <c r="R87" s="60"/>
      <c r="S87" s="57"/>
      <c r="T87" s="60"/>
      <c r="U87" s="57"/>
      <c r="V87" s="61"/>
      <c r="W87" s="61"/>
      <c r="X87" s="57"/>
      <c r="Y87" s="57"/>
      <c r="Z87" s="57"/>
      <c r="AA87" s="62"/>
      <c r="AB87" s="58"/>
      <c r="AC87" s="9"/>
      <c r="AD87" s="18"/>
      <c r="AE87" s="7"/>
    </row>
    <row r="88">
      <c r="A88" s="54"/>
      <c r="B88" s="55"/>
      <c r="C88" s="56"/>
      <c r="D88" s="17"/>
      <c r="E88" s="17"/>
      <c r="F88" s="17"/>
      <c r="G88" s="57"/>
      <c r="H88" s="57"/>
      <c r="I88" s="57"/>
      <c r="J88" s="57"/>
      <c r="K88" s="57"/>
      <c r="L88" s="58"/>
      <c r="M88" s="59"/>
      <c r="N88" s="59"/>
      <c r="O88" s="57"/>
      <c r="P88" s="57"/>
      <c r="Q88" s="60"/>
      <c r="R88" s="60"/>
      <c r="S88" s="57"/>
      <c r="T88" s="60"/>
      <c r="U88" s="57"/>
      <c r="V88" s="61"/>
      <c r="W88" s="61"/>
      <c r="X88" s="57"/>
      <c r="Y88" s="57"/>
      <c r="Z88" s="57"/>
      <c r="AA88" s="62"/>
      <c r="AB88" s="58"/>
      <c r="AC88" s="9"/>
      <c r="AD88" s="18"/>
      <c r="AE88" s="7"/>
    </row>
    <row r="89">
      <c r="A89" s="54"/>
      <c r="B89" s="55"/>
      <c r="C89" s="56"/>
      <c r="D89" s="17"/>
      <c r="E89" s="17"/>
      <c r="F89" s="17"/>
      <c r="G89" s="57"/>
      <c r="H89" s="57"/>
      <c r="I89" s="57"/>
      <c r="J89" s="57"/>
      <c r="K89" s="57"/>
      <c r="L89" s="58"/>
      <c r="M89" s="59"/>
      <c r="N89" s="59"/>
      <c r="O89" s="57"/>
      <c r="P89" s="57"/>
      <c r="Q89" s="60"/>
      <c r="R89" s="60"/>
      <c r="S89" s="57"/>
      <c r="T89" s="60"/>
      <c r="U89" s="57"/>
      <c r="V89" s="61"/>
      <c r="W89" s="61"/>
      <c r="X89" s="57"/>
      <c r="Y89" s="57"/>
      <c r="Z89" s="58"/>
      <c r="AA89" s="58"/>
      <c r="AB89" s="58"/>
      <c r="AC89" s="9"/>
      <c r="AD89" s="18"/>
      <c r="AE89" s="7"/>
    </row>
    <row r="90">
      <c r="A90" s="54"/>
      <c r="B90" s="55"/>
      <c r="C90" s="56"/>
      <c r="D90" s="17"/>
      <c r="E90" s="17"/>
      <c r="F90" s="17"/>
      <c r="G90" s="57"/>
      <c r="H90" s="57"/>
      <c r="I90" s="57"/>
      <c r="J90" s="57"/>
      <c r="K90" s="57"/>
      <c r="L90" s="58"/>
      <c r="M90" s="59"/>
      <c r="N90" s="59"/>
      <c r="O90" s="57"/>
      <c r="P90" s="57"/>
      <c r="Q90" s="60"/>
      <c r="R90" s="60"/>
      <c r="S90" s="57"/>
      <c r="T90" s="60"/>
      <c r="U90" s="57"/>
      <c r="V90" s="61"/>
      <c r="W90" s="61"/>
      <c r="X90" s="57"/>
      <c r="Y90" s="57"/>
      <c r="Z90" s="57"/>
      <c r="AA90" s="62"/>
      <c r="AB90" s="58"/>
      <c r="AC90" s="9"/>
      <c r="AD90" s="18"/>
      <c r="AE90" s="7"/>
    </row>
    <row r="91">
      <c r="A91" s="54"/>
      <c r="B91" s="55"/>
      <c r="C91" s="56"/>
      <c r="D91" s="17"/>
      <c r="E91" s="17"/>
      <c r="F91" s="17"/>
      <c r="G91" s="57"/>
      <c r="H91" s="57"/>
      <c r="I91" s="57"/>
      <c r="J91" s="57"/>
      <c r="K91" s="57"/>
      <c r="L91" s="58"/>
      <c r="M91" s="59"/>
      <c r="N91" s="59"/>
      <c r="O91" s="57"/>
      <c r="P91" s="57"/>
      <c r="Q91" s="60"/>
      <c r="R91" s="60"/>
      <c r="S91" s="57"/>
      <c r="T91" s="60"/>
      <c r="U91" s="57"/>
      <c r="V91" s="61"/>
      <c r="W91" s="61"/>
      <c r="X91" s="57"/>
      <c r="Y91" s="57"/>
      <c r="Z91" s="58"/>
      <c r="AA91" s="58"/>
      <c r="AB91" s="58"/>
      <c r="AC91" s="9"/>
      <c r="AD91" s="18"/>
      <c r="AE91" s="7"/>
    </row>
    <row r="92">
      <c r="A92" s="54"/>
      <c r="B92" s="55"/>
      <c r="C92" s="56"/>
      <c r="D92" s="17"/>
      <c r="E92" s="17"/>
      <c r="F92" s="17"/>
      <c r="G92" s="57"/>
      <c r="H92" s="57"/>
      <c r="I92" s="57"/>
      <c r="J92" s="57"/>
      <c r="K92" s="57"/>
      <c r="L92" s="58"/>
      <c r="M92" s="59"/>
      <c r="N92" s="59"/>
      <c r="O92" s="57"/>
      <c r="P92" s="57"/>
      <c r="Q92" s="60"/>
      <c r="R92" s="60"/>
      <c r="S92" s="57"/>
      <c r="T92" s="60"/>
      <c r="U92" s="57"/>
      <c r="V92" s="61"/>
      <c r="W92" s="61"/>
      <c r="X92" s="57"/>
      <c r="Y92" s="57"/>
      <c r="Z92" s="58"/>
      <c r="AA92" s="58"/>
      <c r="AB92" s="58"/>
      <c r="AC92" s="9"/>
      <c r="AD92" s="18"/>
      <c r="AE92" s="7"/>
    </row>
    <row r="93">
      <c r="A93" s="54"/>
      <c r="B93" s="55"/>
      <c r="C93" s="56"/>
      <c r="D93" s="17"/>
      <c r="E93" s="17"/>
      <c r="F93" s="17"/>
      <c r="G93" s="57"/>
      <c r="H93" s="57"/>
      <c r="I93" s="57"/>
      <c r="J93" s="57"/>
      <c r="K93" s="57"/>
      <c r="L93" s="58"/>
      <c r="M93" s="59"/>
      <c r="N93" s="59"/>
      <c r="O93" s="57"/>
      <c r="P93" s="57"/>
      <c r="Q93" s="60"/>
      <c r="R93" s="60"/>
      <c r="S93" s="57"/>
      <c r="T93" s="60"/>
      <c r="U93" s="57"/>
      <c r="V93" s="61"/>
      <c r="W93" s="61"/>
      <c r="X93" s="57"/>
      <c r="Y93" s="57"/>
      <c r="Z93" s="58"/>
      <c r="AA93" s="58"/>
      <c r="AB93" s="58"/>
      <c r="AC93" s="9"/>
      <c r="AD93" s="18"/>
      <c r="AE93" s="7"/>
    </row>
    <row r="94">
      <c r="A94" s="54"/>
      <c r="B94" s="55"/>
      <c r="C94" s="56"/>
      <c r="D94" s="17"/>
      <c r="E94" s="17"/>
      <c r="F94" s="17"/>
      <c r="G94" s="57"/>
      <c r="H94" s="57"/>
      <c r="I94" s="57"/>
      <c r="J94" s="57"/>
      <c r="K94" s="57"/>
      <c r="L94" s="58"/>
      <c r="M94" s="59"/>
      <c r="N94" s="59"/>
      <c r="O94" s="57"/>
      <c r="P94" s="57"/>
      <c r="Q94" s="60"/>
      <c r="R94" s="60"/>
      <c r="S94" s="57"/>
      <c r="T94" s="60"/>
      <c r="U94" s="57"/>
      <c r="V94" s="61"/>
      <c r="W94" s="61"/>
      <c r="X94" s="57"/>
      <c r="Y94" s="57"/>
      <c r="Z94" s="58"/>
      <c r="AA94" s="58"/>
      <c r="AB94" s="58"/>
      <c r="AC94" s="9"/>
      <c r="AD94" s="18"/>
      <c r="AE94" s="7"/>
    </row>
    <row r="95">
      <c r="A95" s="54"/>
      <c r="B95" s="55"/>
      <c r="C95" s="56"/>
      <c r="D95" s="17"/>
      <c r="E95" s="17"/>
      <c r="F95" s="17"/>
      <c r="G95" s="57"/>
      <c r="H95" s="57"/>
      <c r="I95" s="57"/>
      <c r="J95" s="57"/>
      <c r="K95" s="57"/>
      <c r="L95" s="58"/>
      <c r="M95" s="59"/>
      <c r="N95" s="59"/>
      <c r="O95" s="57"/>
      <c r="P95" s="57"/>
      <c r="Q95" s="60"/>
      <c r="R95" s="60"/>
      <c r="S95" s="57"/>
      <c r="T95" s="60"/>
      <c r="U95" s="57"/>
      <c r="V95" s="61"/>
      <c r="W95" s="61"/>
      <c r="X95" s="57"/>
      <c r="Y95" s="57"/>
      <c r="Z95" s="57"/>
      <c r="AA95" s="62"/>
      <c r="AB95" s="58"/>
      <c r="AC95" s="9"/>
      <c r="AD95" s="18"/>
      <c r="AE95" s="7"/>
    </row>
    <row r="96">
      <c r="A96" s="54"/>
      <c r="B96" s="55"/>
      <c r="C96" s="56"/>
      <c r="D96" s="17"/>
      <c r="E96" s="17"/>
      <c r="F96" s="17"/>
      <c r="G96" s="57"/>
      <c r="H96" s="57"/>
      <c r="I96" s="57"/>
      <c r="J96" s="57"/>
      <c r="K96" s="57"/>
      <c r="L96" s="58"/>
      <c r="M96" s="59"/>
      <c r="N96" s="59"/>
      <c r="O96" s="57"/>
      <c r="P96" s="57"/>
      <c r="Q96" s="60"/>
      <c r="R96" s="60"/>
      <c r="S96" s="57"/>
      <c r="T96" s="60"/>
      <c r="U96" s="57"/>
      <c r="V96" s="61"/>
      <c r="W96" s="61"/>
      <c r="X96" s="57"/>
      <c r="Y96" s="57"/>
      <c r="Z96" s="57"/>
      <c r="AA96" s="62"/>
      <c r="AB96" s="58"/>
      <c r="AC96" s="9"/>
      <c r="AD96" s="18"/>
      <c r="AE96" s="7"/>
    </row>
    <row r="97">
      <c r="A97" s="54"/>
      <c r="B97" s="55"/>
      <c r="C97" s="56"/>
      <c r="D97" s="17"/>
      <c r="E97" s="17"/>
      <c r="F97" s="17"/>
      <c r="G97" s="57"/>
      <c r="H97" s="57"/>
      <c r="I97" s="57"/>
      <c r="J97" s="57"/>
      <c r="K97" s="57"/>
      <c r="L97" s="58"/>
      <c r="M97" s="59"/>
      <c r="N97" s="59"/>
      <c r="O97" s="57"/>
      <c r="P97" s="57"/>
      <c r="Q97" s="60"/>
      <c r="R97" s="60"/>
      <c r="S97" s="57"/>
      <c r="T97" s="60"/>
      <c r="U97" s="57"/>
      <c r="V97" s="61"/>
      <c r="W97" s="61"/>
      <c r="X97" s="57"/>
      <c r="Y97" s="57"/>
      <c r="Z97" s="58"/>
      <c r="AA97" s="58"/>
      <c r="AB97" s="58"/>
      <c r="AC97" s="9"/>
      <c r="AD97" s="18"/>
      <c r="AE97" s="7"/>
    </row>
    <row r="98">
      <c r="A98" s="54"/>
      <c r="B98" s="55"/>
      <c r="C98" s="56"/>
      <c r="D98" s="17"/>
      <c r="E98" s="17"/>
      <c r="F98" s="17"/>
      <c r="G98" s="57"/>
      <c r="H98" s="57"/>
      <c r="I98" s="57"/>
      <c r="J98" s="57"/>
      <c r="K98" s="57"/>
      <c r="L98" s="58"/>
      <c r="M98" s="59"/>
      <c r="N98" s="59"/>
      <c r="O98" s="57"/>
      <c r="P98" s="57"/>
      <c r="Q98" s="60"/>
      <c r="R98" s="60"/>
      <c r="S98" s="57"/>
      <c r="T98" s="60"/>
      <c r="U98" s="57"/>
      <c r="V98" s="61"/>
      <c r="W98" s="61"/>
      <c r="X98" s="57"/>
      <c r="Y98" s="57"/>
      <c r="Z98" s="58"/>
      <c r="AA98" s="58"/>
      <c r="AB98" s="58"/>
      <c r="AC98" s="9"/>
      <c r="AD98" s="18"/>
      <c r="AE98" s="7"/>
    </row>
    <row r="99">
      <c r="A99" s="54"/>
      <c r="B99" s="55"/>
      <c r="C99" s="56"/>
      <c r="D99" s="17"/>
      <c r="E99" s="17"/>
      <c r="F99" s="17"/>
      <c r="G99" s="57"/>
      <c r="H99" s="57"/>
      <c r="I99" s="57"/>
      <c r="J99" s="57"/>
      <c r="K99" s="57"/>
      <c r="L99" s="58"/>
      <c r="M99" s="59"/>
      <c r="N99" s="59"/>
      <c r="O99" s="57"/>
      <c r="P99" s="57"/>
      <c r="Q99" s="60"/>
      <c r="R99" s="60"/>
      <c r="S99" s="57"/>
      <c r="T99" s="60"/>
      <c r="U99" s="57"/>
      <c r="V99" s="61"/>
      <c r="W99" s="61"/>
      <c r="X99" s="57"/>
      <c r="Y99" s="57"/>
      <c r="Z99" s="57"/>
      <c r="AA99" s="62"/>
      <c r="AB99" s="58"/>
      <c r="AC99" s="9"/>
      <c r="AD99" s="18"/>
      <c r="AE99" s="7"/>
    </row>
    <row r="100">
      <c r="A100" s="54"/>
      <c r="B100" s="55"/>
      <c r="C100" s="56"/>
      <c r="D100" s="17"/>
      <c r="E100" s="17"/>
      <c r="F100" s="17"/>
      <c r="G100" s="57"/>
      <c r="H100" s="57"/>
      <c r="I100" s="57"/>
      <c r="J100" s="57"/>
      <c r="K100" s="57"/>
      <c r="L100" s="58"/>
      <c r="M100" s="59"/>
      <c r="N100" s="59"/>
      <c r="O100" s="57"/>
      <c r="P100" s="57"/>
      <c r="Q100" s="60"/>
      <c r="R100" s="60"/>
      <c r="S100" s="57"/>
      <c r="T100" s="60"/>
      <c r="U100" s="57"/>
      <c r="V100" s="61"/>
      <c r="W100" s="61"/>
      <c r="X100" s="57"/>
      <c r="Y100" s="57"/>
      <c r="Z100" s="57"/>
      <c r="AA100" s="62"/>
      <c r="AB100" s="58"/>
      <c r="AC100" s="9"/>
      <c r="AD100" s="18"/>
      <c r="AE100" s="7"/>
    </row>
    <row r="101">
      <c r="A101" s="54"/>
      <c r="B101" s="55"/>
      <c r="C101" s="56"/>
      <c r="D101" s="17"/>
      <c r="E101" s="17"/>
      <c r="F101" s="17"/>
      <c r="G101" s="57"/>
      <c r="H101" s="57"/>
      <c r="I101" s="57"/>
      <c r="J101" s="57"/>
      <c r="K101" s="57"/>
      <c r="L101" s="58"/>
      <c r="M101" s="59"/>
      <c r="N101" s="59"/>
      <c r="O101" s="57"/>
      <c r="P101" s="57"/>
      <c r="Q101" s="60"/>
      <c r="R101" s="60"/>
      <c r="S101" s="57"/>
      <c r="T101" s="60"/>
      <c r="U101" s="57"/>
      <c r="V101" s="61"/>
      <c r="W101" s="61"/>
      <c r="X101" s="57"/>
      <c r="Y101" s="57"/>
      <c r="Z101" s="58"/>
      <c r="AA101" s="58"/>
      <c r="AB101" s="58"/>
      <c r="AC101" s="9"/>
      <c r="AD101" s="18"/>
      <c r="AE101" s="7"/>
    </row>
    <row r="102">
      <c r="A102" s="54"/>
      <c r="B102" s="55"/>
      <c r="C102" s="56"/>
      <c r="D102" s="17"/>
      <c r="E102" s="17"/>
      <c r="F102" s="17"/>
      <c r="G102" s="57"/>
      <c r="H102" s="57"/>
      <c r="I102" s="57"/>
      <c r="J102" s="57"/>
      <c r="K102" s="57"/>
      <c r="L102" s="58"/>
      <c r="M102" s="59"/>
      <c r="N102" s="59"/>
      <c r="O102" s="57"/>
      <c r="P102" s="57"/>
      <c r="Q102" s="60"/>
      <c r="R102" s="60"/>
      <c r="S102" s="57"/>
      <c r="T102" s="60"/>
      <c r="U102" s="57"/>
      <c r="V102" s="61"/>
      <c r="W102" s="61"/>
      <c r="X102" s="57"/>
      <c r="Y102" s="57"/>
      <c r="Z102" s="58"/>
      <c r="AA102" s="58"/>
      <c r="AB102" s="58"/>
      <c r="AC102" s="9"/>
      <c r="AD102" s="18"/>
      <c r="AE102" s="7"/>
    </row>
    <row r="103">
      <c r="A103" s="54"/>
      <c r="B103" s="55"/>
      <c r="C103" s="56"/>
      <c r="D103" s="17"/>
      <c r="E103" s="17"/>
      <c r="F103" s="17"/>
      <c r="G103" s="57"/>
      <c r="H103" s="57"/>
      <c r="I103" s="57"/>
      <c r="J103" s="57"/>
      <c r="K103" s="57"/>
      <c r="L103" s="58"/>
      <c r="M103" s="59"/>
      <c r="N103" s="59"/>
      <c r="O103" s="57"/>
      <c r="P103" s="57"/>
      <c r="Q103" s="60"/>
      <c r="R103" s="60"/>
      <c r="S103" s="57"/>
      <c r="T103" s="60"/>
      <c r="U103" s="57"/>
      <c r="V103" s="61"/>
      <c r="W103" s="61"/>
      <c r="X103" s="57"/>
      <c r="Y103" s="57"/>
      <c r="Z103" s="57"/>
      <c r="AA103" s="62"/>
      <c r="AB103" s="58"/>
      <c r="AC103" s="9"/>
      <c r="AD103" s="18"/>
      <c r="AE103" s="7"/>
    </row>
    <row r="104">
      <c r="A104" s="54"/>
      <c r="B104" s="55"/>
      <c r="C104" s="56"/>
      <c r="D104" s="17"/>
      <c r="E104" s="17"/>
      <c r="F104" s="17"/>
      <c r="G104" s="57"/>
      <c r="H104" s="57"/>
      <c r="I104" s="57"/>
      <c r="J104" s="57"/>
      <c r="K104" s="57"/>
      <c r="L104" s="58"/>
      <c r="M104" s="59"/>
      <c r="N104" s="59"/>
      <c r="O104" s="57"/>
      <c r="P104" s="57"/>
      <c r="Q104" s="60"/>
      <c r="R104" s="60"/>
      <c r="S104" s="57"/>
      <c r="T104" s="60"/>
      <c r="U104" s="57"/>
      <c r="V104" s="61"/>
      <c r="W104" s="61"/>
      <c r="X104" s="57"/>
      <c r="Y104" s="57"/>
      <c r="Z104" s="57"/>
      <c r="AA104" s="62"/>
      <c r="AB104" s="58"/>
      <c r="AC104" s="9"/>
      <c r="AD104" s="18"/>
      <c r="AE104" s="7"/>
    </row>
    <row r="105">
      <c r="A105" s="54"/>
      <c r="B105" s="55"/>
      <c r="C105" s="56"/>
      <c r="D105" s="17"/>
      <c r="E105" s="17"/>
      <c r="F105" s="17"/>
      <c r="G105" s="57"/>
      <c r="H105" s="57"/>
      <c r="I105" s="57"/>
      <c r="J105" s="57"/>
      <c r="K105" s="57"/>
      <c r="L105" s="58"/>
      <c r="M105" s="59"/>
      <c r="N105" s="59"/>
      <c r="O105" s="57"/>
      <c r="P105" s="57"/>
      <c r="Q105" s="60"/>
      <c r="R105" s="60"/>
      <c r="S105" s="57"/>
      <c r="T105" s="60"/>
      <c r="U105" s="57"/>
      <c r="V105" s="61"/>
      <c r="W105" s="61"/>
      <c r="X105" s="57"/>
      <c r="Y105" s="57"/>
      <c r="Z105" s="58"/>
      <c r="AA105" s="58"/>
      <c r="AB105" s="58"/>
      <c r="AC105" s="9"/>
      <c r="AD105" s="18"/>
      <c r="AE105" s="7"/>
    </row>
    <row r="106">
      <c r="A106" s="54"/>
      <c r="B106" s="55"/>
      <c r="C106" s="56"/>
      <c r="D106" s="17"/>
      <c r="E106" s="17"/>
      <c r="F106" s="17"/>
      <c r="G106" s="57"/>
      <c r="H106" s="57"/>
      <c r="I106" s="57"/>
      <c r="J106" s="57"/>
      <c r="K106" s="57"/>
      <c r="L106" s="58"/>
      <c r="M106" s="59"/>
      <c r="N106" s="59"/>
      <c r="O106" s="57"/>
      <c r="P106" s="57"/>
      <c r="Q106" s="60"/>
      <c r="R106" s="60"/>
      <c r="S106" s="57"/>
      <c r="T106" s="60"/>
      <c r="U106" s="57"/>
      <c r="V106" s="61"/>
      <c r="W106" s="61"/>
      <c r="X106" s="57"/>
      <c r="Y106" s="57"/>
      <c r="Z106" s="57"/>
      <c r="AA106" s="62"/>
      <c r="AB106" s="58"/>
      <c r="AC106" s="9"/>
      <c r="AD106" s="18"/>
      <c r="AE106" s="7"/>
    </row>
    <row r="107">
      <c r="A107" s="54"/>
      <c r="B107" s="55"/>
      <c r="C107" s="56"/>
      <c r="D107" s="17"/>
      <c r="E107" s="17"/>
      <c r="F107" s="17"/>
      <c r="G107" s="57"/>
      <c r="H107" s="57"/>
      <c r="I107" s="57"/>
      <c r="J107" s="57"/>
      <c r="K107" s="57"/>
      <c r="L107" s="58"/>
      <c r="M107" s="59"/>
      <c r="N107" s="59"/>
      <c r="O107" s="57"/>
      <c r="P107" s="57"/>
      <c r="Q107" s="60"/>
      <c r="R107" s="60"/>
      <c r="S107" s="57"/>
      <c r="T107" s="60"/>
      <c r="U107" s="57"/>
      <c r="V107" s="61"/>
      <c r="W107" s="61"/>
      <c r="X107" s="57"/>
      <c r="Y107" s="57"/>
      <c r="Z107" s="58"/>
      <c r="AA107" s="58"/>
      <c r="AB107" s="58"/>
      <c r="AC107" s="9"/>
      <c r="AD107" s="18"/>
      <c r="AE107" s="7"/>
    </row>
    <row r="108">
      <c r="A108" s="54"/>
      <c r="B108" s="55"/>
      <c r="C108" s="56"/>
      <c r="D108" s="17"/>
      <c r="E108" s="17"/>
      <c r="F108" s="17"/>
      <c r="G108" s="57"/>
      <c r="H108" s="57"/>
      <c r="I108" s="57"/>
      <c r="J108" s="57"/>
      <c r="K108" s="57"/>
      <c r="L108" s="58"/>
      <c r="M108" s="59"/>
      <c r="N108" s="59"/>
      <c r="O108" s="57"/>
      <c r="P108" s="57"/>
      <c r="Q108" s="60"/>
      <c r="R108" s="60"/>
      <c r="S108" s="57"/>
      <c r="T108" s="60"/>
      <c r="U108" s="57"/>
      <c r="V108" s="61"/>
      <c r="W108" s="61"/>
      <c r="X108" s="57"/>
      <c r="Y108" s="57"/>
      <c r="Z108" s="57"/>
      <c r="AA108" s="62"/>
      <c r="AB108" s="58"/>
      <c r="AC108" s="9"/>
      <c r="AD108" s="18"/>
      <c r="AE108" s="7"/>
    </row>
    <row r="109">
      <c r="A109" s="54"/>
      <c r="B109" s="55"/>
      <c r="C109" s="56"/>
      <c r="D109" s="17"/>
      <c r="E109" s="17"/>
      <c r="F109" s="17"/>
      <c r="G109" s="57"/>
      <c r="H109" s="57"/>
      <c r="I109" s="57"/>
      <c r="J109" s="57"/>
      <c r="K109" s="57"/>
      <c r="L109" s="58"/>
      <c r="M109" s="59"/>
      <c r="N109" s="59"/>
      <c r="O109" s="57"/>
      <c r="P109" s="57"/>
      <c r="Q109" s="60"/>
      <c r="R109" s="60"/>
      <c r="S109" s="57"/>
      <c r="T109" s="60"/>
      <c r="U109" s="57"/>
      <c r="V109" s="61"/>
      <c r="W109" s="61"/>
      <c r="X109" s="57"/>
      <c r="Y109" s="57"/>
      <c r="Z109" s="58"/>
      <c r="AA109" s="58"/>
      <c r="AB109" s="58"/>
      <c r="AC109" s="9"/>
      <c r="AD109" s="18"/>
      <c r="AE109" s="7"/>
    </row>
    <row r="110">
      <c r="A110" s="54"/>
      <c r="B110" s="55"/>
      <c r="C110" s="56"/>
      <c r="D110" s="17"/>
      <c r="E110" s="17"/>
      <c r="F110" s="17"/>
      <c r="G110" s="57"/>
      <c r="H110" s="57"/>
      <c r="I110" s="57"/>
      <c r="J110" s="57"/>
      <c r="K110" s="57"/>
      <c r="L110" s="58"/>
      <c r="M110" s="59"/>
      <c r="N110" s="59"/>
      <c r="O110" s="57"/>
      <c r="P110" s="57"/>
      <c r="Q110" s="60"/>
      <c r="R110" s="60"/>
      <c r="S110" s="57"/>
      <c r="T110" s="60"/>
      <c r="U110" s="57"/>
      <c r="V110" s="61"/>
      <c r="W110" s="61"/>
      <c r="X110" s="57"/>
      <c r="Y110" s="57"/>
      <c r="Z110" s="58"/>
      <c r="AA110" s="58"/>
      <c r="AB110" s="58"/>
      <c r="AC110" s="9"/>
      <c r="AD110" s="18"/>
      <c r="AE110" s="7"/>
    </row>
    <row r="111">
      <c r="A111" s="54"/>
      <c r="B111" s="55"/>
      <c r="C111" s="56"/>
      <c r="D111" s="17"/>
      <c r="E111" s="17"/>
      <c r="F111" s="17"/>
      <c r="G111" s="57"/>
      <c r="H111" s="57"/>
      <c r="I111" s="57"/>
      <c r="J111" s="57"/>
      <c r="K111" s="57"/>
      <c r="L111" s="58"/>
      <c r="M111" s="59"/>
      <c r="N111" s="59"/>
      <c r="O111" s="57"/>
      <c r="P111" s="57"/>
      <c r="Q111" s="60"/>
      <c r="R111" s="60"/>
      <c r="S111" s="57"/>
      <c r="T111" s="60"/>
      <c r="U111" s="57"/>
      <c r="V111" s="61"/>
      <c r="W111" s="61"/>
      <c r="X111" s="57"/>
      <c r="Y111" s="57"/>
      <c r="Z111" s="58"/>
      <c r="AA111" s="58"/>
      <c r="AB111" s="58"/>
      <c r="AC111" s="9"/>
      <c r="AD111" s="18"/>
      <c r="AE111" s="7"/>
    </row>
    <row r="112">
      <c r="A112" s="54"/>
      <c r="B112" s="55"/>
      <c r="C112" s="56"/>
      <c r="D112" s="17"/>
      <c r="E112" s="17"/>
      <c r="F112" s="17"/>
      <c r="G112" s="57"/>
      <c r="H112" s="57"/>
      <c r="I112" s="57"/>
      <c r="J112" s="57"/>
      <c r="K112" s="57"/>
      <c r="L112" s="58"/>
      <c r="M112" s="59"/>
      <c r="N112" s="59"/>
      <c r="O112" s="57"/>
      <c r="P112" s="57"/>
      <c r="Q112" s="60"/>
      <c r="R112" s="60"/>
      <c r="S112" s="57"/>
      <c r="T112" s="60"/>
      <c r="U112" s="57"/>
      <c r="V112" s="61"/>
      <c r="W112" s="61"/>
      <c r="X112" s="57"/>
      <c r="Y112" s="57"/>
      <c r="Z112" s="58"/>
      <c r="AA112" s="58"/>
      <c r="AB112" s="58"/>
      <c r="AC112" s="9"/>
      <c r="AD112" s="18"/>
      <c r="AE112" s="7"/>
    </row>
    <row r="113">
      <c r="A113" s="54"/>
      <c r="B113" s="55"/>
      <c r="C113" s="56"/>
      <c r="D113" s="17"/>
      <c r="E113" s="17"/>
      <c r="F113" s="17"/>
      <c r="G113" s="57"/>
      <c r="H113" s="57"/>
      <c r="I113" s="57"/>
      <c r="J113" s="57"/>
      <c r="K113" s="57"/>
      <c r="L113" s="58"/>
      <c r="M113" s="59"/>
      <c r="N113" s="59"/>
      <c r="O113" s="57"/>
      <c r="P113" s="57"/>
      <c r="Q113" s="60"/>
      <c r="R113" s="60"/>
      <c r="S113" s="57"/>
      <c r="T113" s="60"/>
      <c r="U113" s="57"/>
      <c r="V113" s="61"/>
      <c r="W113" s="61"/>
      <c r="X113" s="57"/>
      <c r="Y113" s="57"/>
      <c r="Z113" s="58"/>
      <c r="AA113" s="58"/>
      <c r="AB113" s="58"/>
      <c r="AC113" s="9"/>
      <c r="AD113" s="18"/>
      <c r="AE113" s="7"/>
    </row>
    <row r="114">
      <c r="A114" s="54"/>
      <c r="B114" s="55"/>
      <c r="C114" s="56"/>
      <c r="D114" s="17"/>
      <c r="E114" s="17"/>
      <c r="F114" s="17"/>
      <c r="G114" s="57"/>
      <c r="H114" s="57"/>
      <c r="I114" s="57"/>
      <c r="J114" s="57"/>
      <c r="K114" s="57"/>
      <c r="L114" s="58"/>
      <c r="M114" s="59"/>
      <c r="N114" s="59"/>
      <c r="O114" s="57"/>
      <c r="P114" s="57"/>
      <c r="Q114" s="60"/>
      <c r="R114" s="60"/>
      <c r="S114" s="57"/>
      <c r="T114" s="60"/>
      <c r="U114" s="57"/>
      <c r="V114" s="61"/>
      <c r="W114" s="61"/>
      <c r="X114" s="57"/>
      <c r="Y114" s="57"/>
      <c r="Z114" s="58"/>
      <c r="AA114" s="58"/>
      <c r="AB114" s="58"/>
      <c r="AC114" s="9"/>
      <c r="AD114" s="18"/>
      <c r="AE114" s="7"/>
    </row>
    <row r="115">
      <c r="A115" s="54"/>
      <c r="B115" s="55"/>
      <c r="C115" s="56"/>
      <c r="D115" s="17"/>
      <c r="E115" s="17"/>
      <c r="F115" s="17"/>
      <c r="G115" s="57"/>
      <c r="H115" s="57"/>
      <c r="I115" s="57"/>
      <c r="J115" s="57"/>
      <c r="K115" s="57"/>
      <c r="L115" s="58"/>
      <c r="M115" s="59"/>
      <c r="N115" s="59"/>
      <c r="O115" s="57"/>
      <c r="P115" s="57"/>
      <c r="Q115" s="60"/>
      <c r="R115" s="60"/>
      <c r="S115" s="57"/>
      <c r="T115" s="60"/>
      <c r="U115" s="57"/>
      <c r="V115" s="61"/>
      <c r="W115" s="61"/>
      <c r="X115" s="57"/>
      <c r="Y115" s="57"/>
      <c r="Z115" s="57"/>
      <c r="AA115" s="62"/>
      <c r="AB115" s="58"/>
      <c r="AC115" s="9"/>
      <c r="AD115" s="18"/>
      <c r="AE115" s="7"/>
    </row>
    <row r="116">
      <c r="A116" s="54"/>
      <c r="B116" s="55"/>
      <c r="C116" s="56"/>
      <c r="D116" s="17"/>
      <c r="E116" s="17"/>
      <c r="F116" s="17"/>
      <c r="G116" s="57"/>
      <c r="H116" s="57"/>
      <c r="I116" s="57"/>
      <c r="J116" s="57"/>
      <c r="K116" s="57"/>
      <c r="L116" s="58"/>
      <c r="M116" s="59"/>
      <c r="N116" s="59"/>
      <c r="O116" s="57"/>
      <c r="P116" s="57"/>
      <c r="Q116" s="60"/>
      <c r="R116" s="60"/>
      <c r="S116" s="57"/>
      <c r="T116" s="60"/>
      <c r="U116" s="57"/>
      <c r="V116" s="61"/>
      <c r="W116" s="61"/>
      <c r="X116" s="57"/>
      <c r="Y116" s="57"/>
      <c r="Z116" s="57"/>
      <c r="AA116" s="62"/>
      <c r="AB116" s="58"/>
      <c r="AC116" s="9"/>
      <c r="AD116" s="18"/>
      <c r="AE116" s="7"/>
    </row>
    <row r="117">
      <c r="A117" s="54"/>
      <c r="B117" s="55"/>
      <c r="C117" s="56"/>
      <c r="D117" s="17"/>
      <c r="E117" s="17"/>
      <c r="F117" s="17"/>
      <c r="G117" s="57"/>
      <c r="H117" s="57"/>
      <c r="I117" s="57"/>
      <c r="J117" s="57"/>
      <c r="K117" s="57"/>
      <c r="L117" s="58"/>
      <c r="M117" s="59"/>
      <c r="N117" s="59"/>
      <c r="O117" s="57"/>
      <c r="P117" s="57"/>
      <c r="Q117" s="60"/>
      <c r="R117" s="60"/>
      <c r="S117" s="57"/>
      <c r="T117" s="60"/>
      <c r="U117" s="57"/>
      <c r="V117" s="61"/>
      <c r="W117" s="61"/>
      <c r="X117" s="57"/>
      <c r="Y117" s="57"/>
      <c r="Z117" s="57"/>
      <c r="AA117" s="62"/>
      <c r="AB117" s="58"/>
      <c r="AC117" s="9"/>
      <c r="AD117" s="18"/>
      <c r="AE117" s="7"/>
    </row>
    <row r="118">
      <c r="A118" s="54"/>
      <c r="B118" s="55"/>
      <c r="C118" s="56"/>
      <c r="D118" s="17"/>
      <c r="E118" s="17"/>
      <c r="F118" s="17"/>
      <c r="G118" s="57"/>
      <c r="H118" s="57"/>
      <c r="I118" s="57"/>
      <c r="J118" s="57"/>
      <c r="K118" s="57"/>
      <c r="L118" s="58"/>
      <c r="M118" s="59"/>
      <c r="N118" s="59"/>
      <c r="O118" s="57"/>
      <c r="P118" s="57"/>
      <c r="Q118" s="60"/>
      <c r="R118" s="60"/>
      <c r="S118" s="57"/>
      <c r="T118" s="60"/>
      <c r="U118" s="57"/>
      <c r="V118" s="61"/>
      <c r="W118" s="61"/>
      <c r="X118" s="57"/>
      <c r="Y118" s="57"/>
      <c r="Z118" s="58"/>
      <c r="AA118" s="58"/>
      <c r="AB118" s="58"/>
      <c r="AC118" s="9"/>
      <c r="AD118" s="18"/>
      <c r="AE118" s="7"/>
    </row>
    <row r="119">
      <c r="A119" s="54"/>
      <c r="B119" s="55"/>
      <c r="C119" s="56"/>
      <c r="D119" s="17"/>
      <c r="E119" s="17"/>
      <c r="F119" s="17"/>
      <c r="G119" s="57"/>
      <c r="H119" s="57"/>
      <c r="I119" s="57"/>
      <c r="J119" s="57"/>
      <c r="K119" s="57"/>
      <c r="L119" s="58"/>
      <c r="M119" s="59"/>
      <c r="N119" s="59"/>
      <c r="O119" s="57"/>
      <c r="P119" s="57"/>
      <c r="Q119" s="60"/>
      <c r="R119" s="60"/>
      <c r="S119" s="57"/>
      <c r="T119" s="60"/>
      <c r="U119" s="57"/>
      <c r="V119" s="61"/>
      <c r="W119" s="61"/>
      <c r="X119" s="57"/>
      <c r="Y119" s="57"/>
      <c r="Z119" s="58"/>
      <c r="AA119" s="58"/>
      <c r="AB119" s="58"/>
      <c r="AC119" s="9"/>
      <c r="AD119" s="18"/>
      <c r="AE119" s="7"/>
    </row>
    <row r="120">
      <c r="A120" s="54"/>
      <c r="B120" s="55"/>
      <c r="C120" s="56"/>
      <c r="D120" s="17"/>
      <c r="E120" s="17"/>
      <c r="F120" s="17"/>
      <c r="G120" s="57"/>
      <c r="H120" s="57"/>
      <c r="I120" s="57"/>
      <c r="J120" s="57"/>
      <c r="K120" s="57"/>
      <c r="L120" s="58"/>
      <c r="M120" s="59"/>
      <c r="N120" s="59"/>
      <c r="O120" s="57"/>
      <c r="P120" s="57"/>
      <c r="Q120" s="60"/>
      <c r="R120" s="60"/>
      <c r="S120" s="57"/>
      <c r="T120" s="60"/>
      <c r="U120" s="57"/>
      <c r="V120" s="61"/>
      <c r="W120" s="61"/>
      <c r="X120" s="57"/>
      <c r="Y120" s="57"/>
      <c r="Z120" s="58"/>
      <c r="AA120" s="58"/>
      <c r="AB120" s="58"/>
      <c r="AC120" s="9"/>
      <c r="AD120" s="18"/>
      <c r="AE120" s="7"/>
    </row>
    <row r="121">
      <c r="A121" s="54"/>
      <c r="B121" s="55"/>
      <c r="C121" s="56"/>
      <c r="D121" s="17"/>
      <c r="E121" s="17"/>
      <c r="F121" s="17"/>
      <c r="G121" s="57"/>
      <c r="H121" s="57"/>
      <c r="I121" s="57"/>
      <c r="J121" s="57"/>
      <c r="K121" s="57"/>
      <c r="L121" s="58"/>
      <c r="M121" s="59"/>
      <c r="N121" s="59"/>
      <c r="O121" s="57"/>
      <c r="P121" s="57"/>
      <c r="Q121" s="60"/>
      <c r="R121" s="60"/>
      <c r="S121" s="57"/>
      <c r="T121" s="60"/>
      <c r="U121" s="57"/>
      <c r="V121" s="61"/>
      <c r="W121" s="61"/>
      <c r="X121" s="57"/>
      <c r="Y121" s="57"/>
      <c r="Z121" s="57"/>
      <c r="AA121" s="62"/>
      <c r="AB121" s="58"/>
      <c r="AC121" s="9"/>
      <c r="AD121" s="18"/>
      <c r="AE121" s="7"/>
    </row>
    <row r="122">
      <c r="A122" s="54"/>
      <c r="B122" s="55"/>
      <c r="C122" s="56"/>
      <c r="D122" s="17"/>
      <c r="E122" s="17"/>
      <c r="F122" s="17"/>
      <c r="G122" s="57"/>
      <c r="H122" s="57"/>
      <c r="I122" s="57"/>
      <c r="J122" s="57"/>
      <c r="K122" s="57"/>
      <c r="L122" s="58"/>
      <c r="M122" s="59"/>
      <c r="N122" s="59"/>
      <c r="O122" s="57"/>
      <c r="P122" s="57"/>
      <c r="Q122" s="60"/>
      <c r="R122" s="60"/>
      <c r="S122" s="57"/>
      <c r="T122" s="60"/>
      <c r="U122" s="57"/>
      <c r="V122" s="61"/>
      <c r="W122" s="61"/>
      <c r="X122" s="57"/>
      <c r="Y122" s="57"/>
      <c r="Z122" s="57"/>
      <c r="AA122" s="62"/>
      <c r="AB122" s="58"/>
      <c r="AC122" s="9"/>
      <c r="AD122" s="18"/>
      <c r="AE122" s="7"/>
    </row>
    <row r="123">
      <c r="A123" s="54"/>
      <c r="B123" s="55"/>
      <c r="C123" s="56"/>
      <c r="D123" s="17"/>
      <c r="E123" s="17"/>
      <c r="F123" s="17"/>
      <c r="G123" s="57"/>
      <c r="H123" s="57"/>
      <c r="I123" s="57"/>
      <c r="J123" s="57"/>
      <c r="K123" s="57"/>
      <c r="L123" s="58"/>
      <c r="M123" s="59"/>
      <c r="N123" s="59"/>
      <c r="O123" s="57"/>
      <c r="P123" s="57"/>
      <c r="Q123" s="60"/>
      <c r="R123" s="60"/>
      <c r="S123" s="57"/>
      <c r="T123" s="60"/>
      <c r="U123" s="57"/>
      <c r="V123" s="61"/>
      <c r="W123" s="61"/>
      <c r="X123" s="57"/>
      <c r="Y123" s="57"/>
      <c r="Z123" s="58"/>
      <c r="AA123" s="58"/>
      <c r="AB123" s="58"/>
      <c r="AC123" s="9"/>
      <c r="AD123" s="18"/>
      <c r="AE123" s="7"/>
    </row>
    <row r="124">
      <c r="A124" s="54"/>
      <c r="B124" s="55"/>
      <c r="C124" s="56"/>
      <c r="D124" s="17"/>
      <c r="E124" s="17"/>
      <c r="F124" s="17"/>
      <c r="G124" s="57"/>
      <c r="H124" s="57"/>
      <c r="I124" s="57"/>
      <c r="J124" s="57"/>
      <c r="K124" s="57"/>
      <c r="L124" s="58"/>
      <c r="M124" s="59"/>
      <c r="N124" s="59"/>
      <c r="O124" s="57"/>
      <c r="P124" s="57"/>
      <c r="Q124" s="60"/>
      <c r="R124" s="60"/>
      <c r="S124" s="57"/>
      <c r="T124" s="60"/>
      <c r="U124" s="57"/>
      <c r="V124" s="61"/>
      <c r="W124" s="61"/>
      <c r="X124" s="57"/>
      <c r="Y124" s="57"/>
      <c r="Z124" s="58"/>
      <c r="AA124" s="61"/>
      <c r="AB124" s="58"/>
      <c r="AC124" s="9"/>
      <c r="AD124" s="18"/>
      <c r="AE124" s="7"/>
    </row>
    <row r="125">
      <c r="A125" s="54"/>
      <c r="B125" s="55"/>
      <c r="C125" s="56"/>
      <c r="D125" s="17"/>
      <c r="E125" s="17"/>
      <c r="F125" s="17"/>
      <c r="G125" s="57"/>
      <c r="H125" s="57"/>
      <c r="I125" s="57"/>
      <c r="J125" s="57"/>
      <c r="K125" s="57"/>
      <c r="L125" s="58"/>
      <c r="M125" s="59"/>
      <c r="N125" s="59"/>
      <c r="O125" s="57"/>
      <c r="P125" s="57"/>
      <c r="Q125" s="60"/>
      <c r="R125" s="60"/>
      <c r="S125" s="57"/>
      <c r="T125" s="60"/>
      <c r="U125" s="57"/>
      <c r="V125" s="61"/>
      <c r="W125" s="61"/>
      <c r="X125" s="58"/>
      <c r="Y125" s="57"/>
      <c r="Z125" s="58"/>
      <c r="AA125" s="58"/>
      <c r="AB125" s="58"/>
      <c r="AC125" s="9"/>
      <c r="AD125" s="18"/>
      <c r="AE125" s="7"/>
    </row>
    <row r="126">
      <c r="A126" s="54"/>
      <c r="B126" s="55"/>
      <c r="C126" s="56"/>
      <c r="D126" s="17"/>
      <c r="E126" s="17"/>
      <c r="F126" s="17"/>
      <c r="G126" s="57"/>
      <c r="H126" s="57"/>
      <c r="I126" s="57"/>
      <c r="J126" s="57"/>
      <c r="K126" s="57"/>
      <c r="L126" s="58"/>
      <c r="M126" s="59"/>
      <c r="N126" s="59"/>
      <c r="O126" s="57"/>
      <c r="P126" s="57"/>
      <c r="Q126" s="60"/>
      <c r="R126" s="60"/>
      <c r="S126" s="57"/>
      <c r="T126" s="60"/>
      <c r="U126" s="57"/>
      <c r="V126" s="61"/>
      <c r="W126" s="61"/>
      <c r="X126" s="57"/>
      <c r="Y126" s="57"/>
      <c r="Z126" s="57"/>
      <c r="AA126" s="62"/>
      <c r="AB126" s="58"/>
      <c r="AC126" s="9"/>
      <c r="AD126" s="18"/>
      <c r="AE126" s="7"/>
    </row>
    <row r="127">
      <c r="A127" s="54"/>
      <c r="B127" s="55"/>
      <c r="C127" s="56"/>
      <c r="D127" s="17"/>
      <c r="E127" s="17"/>
      <c r="F127" s="17"/>
      <c r="G127" s="57"/>
      <c r="H127" s="57"/>
      <c r="I127" s="57"/>
      <c r="J127" s="57"/>
      <c r="K127" s="57"/>
      <c r="L127" s="58"/>
      <c r="M127" s="59"/>
      <c r="N127" s="59"/>
      <c r="O127" s="57"/>
      <c r="P127" s="57"/>
      <c r="Q127" s="60"/>
      <c r="R127" s="60"/>
      <c r="S127" s="57"/>
      <c r="T127" s="60"/>
      <c r="U127" s="57"/>
      <c r="V127" s="61"/>
      <c r="W127" s="61"/>
      <c r="X127" s="57"/>
      <c r="Y127" s="57"/>
      <c r="Z127" s="57"/>
      <c r="AA127" s="62"/>
      <c r="AB127" s="58"/>
      <c r="AC127" s="9"/>
      <c r="AD127" s="18"/>
      <c r="AE127" s="7"/>
    </row>
    <row r="128">
      <c r="A128" s="54"/>
      <c r="B128" s="55"/>
      <c r="C128" s="56"/>
      <c r="D128" s="17"/>
      <c r="E128" s="17"/>
      <c r="F128" s="17"/>
      <c r="G128" s="57"/>
      <c r="H128" s="57"/>
      <c r="I128" s="57"/>
      <c r="J128" s="57"/>
      <c r="K128" s="57"/>
      <c r="L128" s="58"/>
      <c r="M128" s="59"/>
      <c r="N128" s="59"/>
      <c r="O128" s="57"/>
      <c r="P128" s="57"/>
      <c r="Q128" s="60"/>
      <c r="R128" s="60"/>
      <c r="S128" s="57"/>
      <c r="T128" s="60"/>
      <c r="U128" s="57"/>
      <c r="V128" s="61"/>
      <c r="W128" s="61"/>
      <c r="X128" s="57"/>
      <c r="Y128" s="57"/>
      <c r="Z128" s="58"/>
      <c r="AA128" s="58"/>
      <c r="AB128" s="58"/>
      <c r="AC128" s="9"/>
      <c r="AD128" s="18"/>
      <c r="AE128" s="7"/>
    </row>
    <row r="129">
      <c r="A129" s="54"/>
      <c r="B129" s="55"/>
      <c r="C129" s="56"/>
      <c r="D129" s="17"/>
      <c r="E129" s="17"/>
      <c r="F129" s="17"/>
      <c r="G129" s="57"/>
      <c r="H129" s="57"/>
      <c r="I129" s="57"/>
      <c r="J129" s="57"/>
      <c r="K129" s="57"/>
      <c r="L129" s="58"/>
      <c r="M129" s="59"/>
      <c r="N129" s="59"/>
      <c r="O129" s="57"/>
      <c r="P129" s="57"/>
      <c r="Q129" s="60"/>
      <c r="R129" s="60"/>
      <c r="S129" s="57"/>
      <c r="T129" s="60"/>
      <c r="U129" s="57"/>
      <c r="V129" s="61"/>
      <c r="W129" s="61"/>
      <c r="X129" s="57"/>
      <c r="Y129" s="57"/>
      <c r="Z129" s="58"/>
      <c r="AA129" s="58"/>
      <c r="AB129" s="58"/>
      <c r="AC129" s="9"/>
      <c r="AD129" s="18"/>
      <c r="AE129" s="7"/>
    </row>
    <row r="130">
      <c r="A130" s="54"/>
      <c r="B130" s="55"/>
      <c r="C130" s="56"/>
      <c r="D130" s="17"/>
      <c r="E130" s="17"/>
      <c r="F130" s="17"/>
      <c r="G130" s="57"/>
      <c r="H130" s="57"/>
      <c r="I130" s="57"/>
      <c r="J130" s="57"/>
      <c r="K130" s="57"/>
      <c r="L130" s="58"/>
      <c r="M130" s="59"/>
      <c r="N130" s="59"/>
      <c r="O130" s="57"/>
      <c r="P130" s="57"/>
      <c r="Q130" s="60"/>
      <c r="R130" s="60"/>
      <c r="S130" s="57"/>
      <c r="T130" s="60"/>
      <c r="U130" s="57"/>
      <c r="V130" s="61"/>
      <c r="W130" s="61"/>
      <c r="X130" s="57"/>
      <c r="Y130" s="57"/>
      <c r="Z130" s="58"/>
      <c r="AA130" s="58"/>
      <c r="AB130" s="58"/>
      <c r="AC130" s="9"/>
      <c r="AD130" s="18"/>
      <c r="AE130" s="7"/>
    </row>
    <row r="131">
      <c r="A131" s="54"/>
      <c r="B131" s="55"/>
      <c r="C131" s="56"/>
      <c r="D131" s="17"/>
      <c r="E131" s="17"/>
      <c r="F131" s="17"/>
      <c r="G131" s="57"/>
      <c r="H131" s="57"/>
      <c r="I131" s="57"/>
      <c r="J131" s="57"/>
      <c r="K131" s="57"/>
      <c r="L131" s="58"/>
      <c r="M131" s="59"/>
      <c r="N131" s="59"/>
      <c r="O131" s="57"/>
      <c r="P131" s="57"/>
      <c r="Q131" s="60"/>
      <c r="R131" s="60"/>
      <c r="S131" s="57"/>
      <c r="T131" s="60"/>
      <c r="U131" s="57"/>
      <c r="V131" s="61"/>
      <c r="W131" s="61"/>
      <c r="X131" s="57"/>
      <c r="Y131" s="57"/>
      <c r="Z131" s="57"/>
      <c r="AA131" s="61"/>
      <c r="AB131" s="58"/>
      <c r="AC131" s="9"/>
      <c r="AD131" s="18"/>
      <c r="AE131" s="7"/>
    </row>
    <row r="132">
      <c r="A132" s="54"/>
      <c r="B132" s="55"/>
      <c r="C132" s="56"/>
      <c r="D132" s="17"/>
      <c r="E132" s="17"/>
      <c r="F132" s="17"/>
      <c r="G132" s="57"/>
      <c r="H132" s="57"/>
      <c r="I132" s="57"/>
      <c r="J132" s="57"/>
      <c r="K132" s="57"/>
      <c r="L132" s="58"/>
      <c r="M132" s="59"/>
      <c r="N132" s="59"/>
      <c r="O132" s="57"/>
      <c r="P132" s="57"/>
      <c r="Q132" s="60"/>
      <c r="R132" s="60"/>
      <c r="S132" s="57"/>
      <c r="T132" s="60"/>
      <c r="U132" s="57"/>
      <c r="V132" s="61"/>
      <c r="W132" s="61"/>
      <c r="X132" s="57"/>
      <c r="Y132" s="57"/>
      <c r="Z132" s="58"/>
      <c r="AA132" s="58"/>
      <c r="AB132" s="58"/>
      <c r="AC132" s="9"/>
      <c r="AD132" s="18"/>
      <c r="AE132" s="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3" t="s">
        <v>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67"/>
      <c r="AS1" s="67"/>
      <c r="AT1" s="68"/>
      <c r="AU1" s="68"/>
      <c r="AV1" s="68"/>
      <c r="AW1" s="68"/>
      <c r="AX1" s="68"/>
      <c r="AY1" s="68"/>
      <c r="AZ1" s="68"/>
      <c r="BA1" s="68"/>
      <c r="BB1" s="68"/>
      <c r="BC1" s="68"/>
      <c r="BD1" s="68"/>
      <c r="BE1" s="68"/>
      <c r="BF1" s="68"/>
      <c r="BG1" s="68"/>
      <c r="BH1" s="68"/>
      <c r="BI1" s="68"/>
      <c r="BJ1" s="68"/>
      <c r="BK1" s="68"/>
      <c r="BL1" s="68"/>
      <c r="BM1" s="68"/>
      <c r="BN1" s="68"/>
      <c r="BO1" s="68"/>
      <c r="BP1" s="68"/>
      <c r="BQ1" s="68"/>
      <c r="BR1" s="68"/>
      <c r="BS1" s="68"/>
      <c r="BT1" s="68"/>
      <c r="BU1" s="68"/>
      <c r="BV1" s="68"/>
      <c r="BW1" s="68"/>
      <c r="BX1" s="68"/>
      <c r="BY1" s="68"/>
      <c r="BZ1" s="68"/>
      <c r="CA1" s="68"/>
      <c r="CB1" s="68"/>
      <c r="CC1" s="68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68">
        <v>2028.0</v>
      </c>
      <c r="BD2" s="68">
        <v>2029.0</v>
      </c>
      <c r="BP2" s="68">
        <v>2030.0</v>
      </c>
      <c r="CB2" s="68"/>
      <c r="CC2" s="68"/>
    </row>
    <row r="3">
      <c r="A3" s="71" t="s">
        <v>94</v>
      </c>
      <c r="B3" s="71" t="s">
        <v>1</v>
      </c>
      <c r="C3" s="72" t="s">
        <v>95</v>
      </c>
      <c r="D3" s="73" t="s">
        <v>96</v>
      </c>
      <c r="E3" s="72" t="s">
        <v>97</v>
      </c>
      <c r="F3" s="74" t="s">
        <v>98</v>
      </c>
      <c r="G3" s="72" t="s">
        <v>99</v>
      </c>
      <c r="H3" s="71" t="s">
        <v>100</v>
      </c>
      <c r="I3" s="71" t="s">
        <v>101</v>
      </c>
      <c r="J3" s="71" t="s">
        <v>102</v>
      </c>
      <c r="K3" s="71" t="s">
        <v>103</v>
      </c>
      <c r="L3" s="71" t="s">
        <v>104</v>
      </c>
      <c r="M3" s="71" t="s">
        <v>105</v>
      </c>
      <c r="N3" s="71" t="s">
        <v>106</v>
      </c>
      <c r="O3" s="71" t="s">
        <v>107</v>
      </c>
      <c r="P3" s="71" t="s">
        <v>108</v>
      </c>
      <c r="Q3" s="71" t="s">
        <v>109</v>
      </c>
      <c r="R3" s="71" t="s">
        <v>110</v>
      </c>
      <c r="S3" s="71" t="s">
        <v>111</v>
      </c>
      <c r="T3" s="71" t="s">
        <v>100</v>
      </c>
      <c r="U3" s="71" t="s">
        <v>101</v>
      </c>
      <c r="V3" s="71" t="s">
        <v>102</v>
      </c>
      <c r="W3" s="71" t="s">
        <v>103</v>
      </c>
      <c r="X3" s="71" t="s">
        <v>104</v>
      </c>
      <c r="Y3" s="71" t="s">
        <v>105</v>
      </c>
      <c r="Z3" s="75" t="s">
        <v>106</v>
      </c>
      <c r="AA3" s="71" t="s">
        <v>107</v>
      </c>
      <c r="AB3" s="71" t="s">
        <v>108</v>
      </c>
      <c r="AC3" s="71" t="s">
        <v>109</v>
      </c>
      <c r="AD3" s="71" t="s">
        <v>110</v>
      </c>
      <c r="AE3" s="71" t="s">
        <v>111</v>
      </c>
      <c r="AF3" s="76" t="s">
        <v>100</v>
      </c>
      <c r="AG3" s="76" t="s">
        <v>101</v>
      </c>
      <c r="AH3" s="76" t="s">
        <v>102</v>
      </c>
      <c r="AI3" s="76" t="s">
        <v>103</v>
      </c>
      <c r="AJ3" s="76" t="s">
        <v>104</v>
      </c>
      <c r="AK3" s="76" t="s">
        <v>105</v>
      </c>
      <c r="AL3" s="76" t="s">
        <v>106</v>
      </c>
      <c r="AM3" s="76" t="s">
        <v>107</v>
      </c>
      <c r="AN3" s="76" t="s">
        <v>108</v>
      </c>
      <c r="AO3" s="76" t="s">
        <v>109</v>
      </c>
      <c r="AP3" s="76" t="s">
        <v>110</v>
      </c>
      <c r="AQ3" s="76" t="s">
        <v>111</v>
      </c>
      <c r="AR3" s="76" t="s">
        <v>100</v>
      </c>
      <c r="AS3" s="76" t="s">
        <v>101</v>
      </c>
      <c r="AT3" s="76" t="s">
        <v>102</v>
      </c>
      <c r="AU3" s="76" t="s">
        <v>103</v>
      </c>
      <c r="AV3" s="76" t="s">
        <v>104</v>
      </c>
      <c r="AW3" s="76" t="s">
        <v>105</v>
      </c>
      <c r="AX3" s="76" t="s">
        <v>106</v>
      </c>
      <c r="AY3" s="76" t="s">
        <v>107</v>
      </c>
      <c r="AZ3" s="76" t="s">
        <v>108</v>
      </c>
      <c r="BA3" s="76" t="s">
        <v>109</v>
      </c>
      <c r="BB3" s="76" t="s">
        <v>110</v>
      </c>
      <c r="BC3" s="76" t="s">
        <v>111</v>
      </c>
      <c r="BD3" s="77" t="s">
        <v>100</v>
      </c>
      <c r="BE3" s="77" t="s">
        <v>101</v>
      </c>
      <c r="BF3" s="77" t="s">
        <v>102</v>
      </c>
      <c r="BG3" s="77" t="s">
        <v>103</v>
      </c>
      <c r="BH3" s="77" t="s">
        <v>104</v>
      </c>
      <c r="BI3" s="77" t="s">
        <v>105</v>
      </c>
      <c r="BJ3" s="77" t="s">
        <v>106</v>
      </c>
      <c r="BK3" s="77" t="s">
        <v>107</v>
      </c>
      <c r="BL3" s="77" t="s">
        <v>108</v>
      </c>
      <c r="BM3" s="77" t="s">
        <v>109</v>
      </c>
      <c r="BN3" s="77" t="s">
        <v>110</v>
      </c>
      <c r="BO3" s="77" t="s">
        <v>111</v>
      </c>
      <c r="BP3" s="77" t="s">
        <v>100</v>
      </c>
      <c r="BQ3" s="77" t="s">
        <v>101</v>
      </c>
      <c r="BR3" s="77" t="s">
        <v>102</v>
      </c>
      <c r="BS3" s="77" t="s">
        <v>103</v>
      </c>
      <c r="BT3" s="77" t="s">
        <v>104</v>
      </c>
      <c r="BU3" s="77" t="s">
        <v>105</v>
      </c>
      <c r="BV3" s="77" t="s">
        <v>106</v>
      </c>
      <c r="BW3" s="77" t="s">
        <v>107</v>
      </c>
      <c r="BX3" s="77" t="s">
        <v>108</v>
      </c>
      <c r="BY3" s="77" t="s">
        <v>109</v>
      </c>
      <c r="BZ3" s="77" t="s">
        <v>110</v>
      </c>
      <c r="CA3" s="77" t="s">
        <v>111</v>
      </c>
      <c r="CB3" s="78" t="s">
        <v>112</v>
      </c>
      <c r="CC3" s="79"/>
    </row>
    <row r="4">
      <c r="A4" s="80" t="s">
        <v>84</v>
      </c>
      <c r="B4" s="80">
        <f>VLOOKUP(A4,SILOMS!C:F,4,0)</f>
        <v>2743</v>
      </c>
      <c r="C4" s="81">
        <f>VLOOKUP(A4,SILOMS!O:Q,3,0)</f>
        <v>181.0763889</v>
      </c>
      <c r="D4" s="82">
        <f>IF(C4*24&lt;1500,1500-(C4*24),IF(C4*24&lt;3000,3000-(C4*24),4500-(C4*24)))
</f>
        <v>154.1666667</v>
      </c>
      <c r="E4" s="80">
        <f>VLOOKUP(B4,'Hora por anv'!B:D,3,0)</f>
        <v>93.5</v>
      </c>
      <c r="F4" s="83">
        <f>E4*'Hora por anv'!$H$1</f>
        <v>514.25</v>
      </c>
      <c r="G4" s="84">
        <f t="shared" ref="G4:G42" si="1">D4/E4</f>
        <v>1.648841355</v>
      </c>
      <c r="H4" s="85">
        <v>1.0</v>
      </c>
      <c r="I4" s="85">
        <v>1.0</v>
      </c>
      <c r="J4" s="85">
        <v>1.0</v>
      </c>
      <c r="K4" s="85"/>
      <c r="L4" s="85"/>
      <c r="M4" s="86"/>
      <c r="N4" s="86"/>
      <c r="O4" s="87"/>
      <c r="Q4" s="88" t="s">
        <v>113</v>
      </c>
      <c r="R4" s="89"/>
      <c r="S4" s="87"/>
      <c r="T4" s="90"/>
      <c r="U4" s="90"/>
      <c r="V4" s="90"/>
      <c r="W4" s="90"/>
      <c r="X4" s="90"/>
      <c r="Y4" s="90"/>
      <c r="Z4" s="90"/>
      <c r="AA4" s="91" t="s">
        <v>20</v>
      </c>
      <c r="AB4" s="90"/>
      <c r="AC4" s="90"/>
      <c r="AD4" s="90"/>
      <c r="AE4" s="90"/>
      <c r="AF4" s="92"/>
      <c r="AG4" s="92"/>
      <c r="AH4" s="92"/>
      <c r="AI4" s="92"/>
      <c r="AJ4" s="92"/>
      <c r="AK4" s="93"/>
      <c r="AL4" s="92"/>
      <c r="AM4" s="92"/>
      <c r="AN4" s="92"/>
      <c r="AO4" s="92"/>
      <c r="AP4" s="92"/>
      <c r="AQ4" s="92"/>
      <c r="AR4" s="94"/>
      <c r="AS4" s="94"/>
      <c r="AT4" s="94"/>
      <c r="AU4" s="94"/>
      <c r="AV4" s="94"/>
      <c r="AW4" s="94"/>
      <c r="AX4" s="94"/>
      <c r="AY4" s="94"/>
      <c r="AZ4" s="94"/>
      <c r="BA4" s="94"/>
      <c r="BB4" s="94"/>
      <c r="BC4" s="94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94"/>
      <c r="BQ4" s="94"/>
      <c r="BR4" s="94"/>
      <c r="BS4" s="94"/>
      <c r="BT4" s="94"/>
      <c r="BU4" s="94"/>
      <c r="BV4" s="94"/>
      <c r="BW4" s="94"/>
      <c r="BX4" s="94"/>
      <c r="BY4" s="94"/>
      <c r="BZ4" s="94"/>
      <c r="CA4" s="94"/>
      <c r="CB4" s="95" t="s">
        <v>114</v>
      </c>
      <c r="CC4" s="95" t="s">
        <v>115</v>
      </c>
    </row>
    <row r="5" hidden="1">
      <c r="A5" s="80" t="s">
        <v>66</v>
      </c>
      <c r="B5" s="80" t="b">
        <f>VLOOKUP(A5,SILOMS!C:F,4,0)</f>
        <v>0</v>
      </c>
      <c r="C5" s="81">
        <f>VLOOKUP(A5,SILOMS!O:Q,3,0)</f>
        <v>185.4131944</v>
      </c>
      <c r="D5" s="82">
        <f>IF(C5*24&lt;1500,1500-(C5*24),IF(C5*24&lt;3000,3000-(C5*24),4450-(C5*24)))
</f>
        <v>0.08333333333</v>
      </c>
      <c r="E5" s="80" t="str">
        <f>VLOOKUP(B5,'Hora por anv'!B:D,3,0)</f>
        <v>#N/A</v>
      </c>
      <c r="F5" s="83" t="str">
        <f>E5*'Hora por anv'!$H$1</f>
        <v>#N/A</v>
      </c>
      <c r="G5" s="84" t="str">
        <f t="shared" si="1"/>
        <v>#N/A</v>
      </c>
      <c r="H5" s="85" t="s">
        <v>116</v>
      </c>
      <c r="I5" s="85" t="s">
        <v>116</v>
      </c>
      <c r="J5" s="85" t="s">
        <v>116</v>
      </c>
      <c r="K5" s="85" t="s">
        <v>116</v>
      </c>
      <c r="L5" s="85" t="s">
        <v>116</v>
      </c>
      <c r="M5" s="86"/>
      <c r="N5" s="86"/>
      <c r="O5" s="87"/>
      <c r="Q5" s="88" t="s">
        <v>113</v>
      </c>
      <c r="R5" s="96"/>
      <c r="S5" s="87"/>
      <c r="T5" s="90"/>
      <c r="U5" s="90"/>
      <c r="V5" s="90"/>
      <c r="W5" s="90"/>
      <c r="X5" s="90"/>
      <c r="Y5" s="91" t="s">
        <v>20</v>
      </c>
      <c r="Z5" s="90"/>
      <c r="AA5" s="90"/>
      <c r="AB5" s="90"/>
      <c r="AC5" s="90"/>
      <c r="AD5" s="90"/>
      <c r="AE5" s="90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94"/>
      <c r="AS5" s="94"/>
      <c r="AT5" s="94"/>
      <c r="AU5" s="94"/>
      <c r="AV5" s="94"/>
      <c r="AW5" s="94"/>
      <c r="AX5" s="94"/>
      <c r="AY5" s="94"/>
      <c r="AZ5" s="94"/>
      <c r="BA5" s="94"/>
      <c r="BB5" s="94"/>
      <c r="BC5" s="94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94"/>
      <c r="BQ5" s="94"/>
      <c r="BR5" s="94"/>
      <c r="BS5" s="94"/>
      <c r="BT5" s="94"/>
      <c r="BU5" s="94"/>
      <c r="BV5" s="94"/>
      <c r="BW5" s="94"/>
      <c r="BX5" s="94"/>
      <c r="BY5" s="94"/>
      <c r="BZ5" s="94"/>
      <c r="CA5" s="94"/>
      <c r="CB5" s="97" t="s">
        <v>117</v>
      </c>
      <c r="CC5" s="98" t="s">
        <v>118</v>
      </c>
    </row>
    <row r="6">
      <c r="A6" s="80" t="s">
        <v>92</v>
      </c>
      <c r="B6" s="80">
        <f>VLOOKUP(A6,SILOMS!C:F,4,0)</f>
        <v>2736</v>
      </c>
      <c r="C6" s="81">
        <f>VLOOKUP(A6,SILOMS!O:Q,3,0)</f>
        <v>162.0625</v>
      </c>
      <c r="D6" s="82">
        <f t="shared" ref="D6:D7" si="2">IF(C6*24&lt;1500,1500-(C6*24),IF(C6*24&lt;3000,3000-(C6*24),4000-(C6*24)))
</f>
        <v>110.5</v>
      </c>
      <c r="E6" s="80">
        <f>VLOOKUP(B6,'Hora por anv'!B:D,3,0)</f>
        <v>49.72969697</v>
      </c>
      <c r="F6" s="83">
        <f>E6*'Hora por anv'!$H$1</f>
        <v>273.5133333</v>
      </c>
      <c r="G6" s="84">
        <f t="shared" si="1"/>
        <v>2.222012333</v>
      </c>
      <c r="H6" s="85">
        <v>1.0</v>
      </c>
      <c r="I6" s="85">
        <v>1.0</v>
      </c>
      <c r="J6" s="85">
        <v>1.0</v>
      </c>
      <c r="K6" s="85"/>
      <c r="L6" s="85"/>
      <c r="M6" s="86"/>
      <c r="N6" s="86"/>
      <c r="O6" s="87"/>
      <c r="Q6" s="88"/>
      <c r="R6" s="87"/>
      <c r="S6" s="87"/>
      <c r="T6" s="90"/>
      <c r="U6" s="90"/>
      <c r="V6" s="90"/>
      <c r="W6" s="90"/>
      <c r="X6" s="90"/>
      <c r="Y6" s="90"/>
      <c r="Z6" s="99"/>
      <c r="AA6" s="90"/>
      <c r="AB6" s="91" t="s">
        <v>20</v>
      </c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94"/>
      <c r="AS6" s="94"/>
      <c r="AT6" s="94"/>
      <c r="AU6" s="94"/>
      <c r="AV6" s="94"/>
      <c r="AW6" s="94"/>
      <c r="AX6" s="94"/>
      <c r="AY6" s="94"/>
      <c r="AZ6" s="94"/>
      <c r="BA6" s="94"/>
      <c r="BB6" s="94"/>
      <c r="BC6" s="94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94"/>
      <c r="BQ6" s="94"/>
      <c r="BR6" s="94"/>
      <c r="BS6" s="94"/>
      <c r="BT6" s="94"/>
      <c r="BU6" s="94"/>
      <c r="BV6" s="94"/>
      <c r="BW6" s="94"/>
      <c r="BX6" s="94"/>
      <c r="BY6" s="94"/>
      <c r="BZ6" s="94"/>
      <c r="CA6" s="94"/>
      <c r="CB6" s="100" t="s">
        <v>119</v>
      </c>
      <c r="CC6" s="101" t="s">
        <v>120</v>
      </c>
    </row>
    <row r="7">
      <c r="A7" s="102" t="s">
        <v>78</v>
      </c>
      <c r="B7" s="102">
        <f>VLOOKUP(A7,SILOMS!C:F,4,0)</f>
        <v>2732</v>
      </c>
      <c r="C7" s="81">
        <f>VLOOKUP(A7,SILOMS!O:Q,3,0)</f>
        <v>161.1944444</v>
      </c>
      <c r="D7" s="82">
        <f t="shared" si="2"/>
        <v>131.3333333</v>
      </c>
      <c r="E7" s="80">
        <f>VLOOKUP(B7,'Hora por anv'!B:D,3,0)</f>
        <v>49.72969697</v>
      </c>
      <c r="F7" s="83">
        <f>E7*'Hora por anv'!$H$1</f>
        <v>273.5133333</v>
      </c>
      <c r="G7" s="84">
        <f t="shared" si="1"/>
        <v>2.640943769</v>
      </c>
      <c r="H7" s="85" t="s">
        <v>116</v>
      </c>
      <c r="I7" s="85" t="s">
        <v>116</v>
      </c>
      <c r="J7" s="85" t="s">
        <v>116</v>
      </c>
      <c r="K7" s="103" t="s">
        <v>116</v>
      </c>
      <c r="L7" s="103" t="s">
        <v>116</v>
      </c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9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2"/>
      <c r="AL7" s="92"/>
      <c r="AM7" s="92"/>
      <c r="AN7" s="92"/>
      <c r="AO7" s="92"/>
      <c r="AP7" s="92"/>
      <c r="AQ7" s="92"/>
      <c r="AR7" s="94"/>
      <c r="AS7" s="94"/>
      <c r="AT7" s="94"/>
      <c r="AU7" s="94"/>
      <c r="AV7" s="94"/>
      <c r="AW7" s="94"/>
      <c r="AX7" s="94"/>
      <c r="AY7" s="94"/>
      <c r="AZ7" s="94"/>
      <c r="BA7" s="94"/>
      <c r="BB7" s="94"/>
      <c r="BC7" s="94"/>
      <c r="BD7" s="93"/>
      <c r="BE7" s="93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94"/>
      <c r="BQ7" s="94"/>
      <c r="BR7" s="94"/>
      <c r="BS7" s="94"/>
      <c r="BT7" s="94"/>
      <c r="BU7" s="94"/>
      <c r="BV7" s="94"/>
      <c r="BW7" s="94"/>
      <c r="BX7" s="94"/>
      <c r="BY7" s="94"/>
      <c r="BZ7" s="94"/>
      <c r="CA7" s="94"/>
      <c r="CB7" s="100" t="s">
        <v>121</v>
      </c>
      <c r="CC7" s="97" t="s">
        <v>122</v>
      </c>
    </row>
    <row r="8">
      <c r="A8" s="80" t="s">
        <v>86</v>
      </c>
      <c r="B8" s="80">
        <f>VLOOKUP(A8,SILOMS!C:F,4,0)</f>
        <v>2709</v>
      </c>
      <c r="C8" s="81">
        <f>VLOOKUP(A8,SILOMS!O:Q,3,0)</f>
        <v>113.4201389</v>
      </c>
      <c r="D8" s="82">
        <f>IF(C8*24&lt;1500,1500-(C8*24),IF(C8*24&lt;2903,2903-(C8*24),4000-(C8*24)))
</f>
        <v>180.9166667</v>
      </c>
      <c r="E8" s="80">
        <f>VLOOKUP(B8,'Hora por anv'!B:D,3,0)</f>
        <v>49.75727273</v>
      </c>
      <c r="F8" s="83">
        <f>E8*'Hora por anv'!$H$1</f>
        <v>273.665</v>
      </c>
      <c r="G8" s="84">
        <f t="shared" si="1"/>
        <v>3.635984385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 t="s">
        <v>113</v>
      </c>
      <c r="R8" s="87"/>
      <c r="S8" s="87"/>
      <c r="T8" s="90"/>
      <c r="U8" s="94"/>
      <c r="V8" s="90"/>
      <c r="W8" s="90"/>
      <c r="X8" s="90">
        <v>34.2</v>
      </c>
      <c r="Y8" s="90">
        <v>22.0</v>
      </c>
      <c r="Z8" s="99"/>
      <c r="AA8" s="104"/>
      <c r="AB8" s="90"/>
      <c r="AC8" s="90"/>
      <c r="AD8" s="105" t="s">
        <v>123</v>
      </c>
      <c r="AE8" s="90">
        <v>27.0</v>
      </c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94"/>
      <c r="AS8" s="94"/>
      <c r="AT8" s="94"/>
      <c r="AU8" s="94"/>
      <c r="AV8" s="94"/>
      <c r="AW8" s="94"/>
      <c r="AX8" s="94"/>
      <c r="AY8" s="94"/>
      <c r="AZ8" s="94"/>
      <c r="BA8" s="94"/>
      <c r="BB8" s="94"/>
      <c r="BC8" s="94"/>
      <c r="BD8" s="93"/>
      <c r="BE8" s="93"/>
      <c r="BF8" s="92"/>
      <c r="BG8" s="93"/>
      <c r="BH8" s="93"/>
      <c r="BI8" s="93"/>
      <c r="BJ8" s="93"/>
      <c r="BK8" s="93"/>
      <c r="BL8" s="93"/>
      <c r="BM8" s="93"/>
      <c r="BN8" s="93"/>
      <c r="BO8" s="93"/>
      <c r="BP8" s="94"/>
      <c r="BQ8" s="94"/>
      <c r="BR8" s="94"/>
      <c r="BS8" s="94"/>
      <c r="BT8" s="94"/>
      <c r="BU8" s="94"/>
      <c r="BV8" s="94"/>
      <c r="BW8" s="94"/>
      <c r="BX8" s="94"/>
      <c r="BY8" s="94"/>
      <c r="BZ8" s="94"/>
      <c r="CA8" s="94"/>
      <c r="CB8" s="95" t="s">
        <v>124</v>
      </c>
      <c r="CC8" s="97" t="s">
        <v>125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80">
        <f>VLOOKUP(B9,'Hora por anv'!B:D,3,0)</f>
        <v>49.72969697</v>
      </c>
      <c r="F9" s="83">
        <f>E9*'Hora por anv'!$H$1</f>
        <v>273.5133333</v>
      </c>
      <c r="G9" s="84">
        <f t="shared" si="1"/>
        <v>4.105528067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>
        <v>17.3</v>
      </c>
      <c r="Y9" s="90">
        <v>16.0</v>
      </c>
      <c r="Z9" s="99"/>
      <c r="AA9" s="90"/>
      <c r="AB9" s="90"/>
      <c r="AC9" s="90"/>
      <c r="AD9" s="105" t="s">
        <v>123</v>
      </c>
      <c r="AE9" s="90">
        <v>19.5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94"/>
      <c r="AS9" s="94"/>
      <c r="AT9" s="94"/>
      <c r="AU9" s="94"/>
      <c r="AV9" s="94"/>
      <c r="AW9" s="94"/>
      <c r="AX9" s="94"/>
      <c r="AY9" s="91" t="s">
        <v>20</v>
      </c>
      <c r="AZ9" s="94"/>
      <c r="BA9" s="94"/>
      <c r="BB9" s="94"/>
      <c r="BC9" s="94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94"/>
      <c r="BQ9" s="94"/>
      <c r="BR9" s="94"/>
      <c r="BS9" s="94"/>
      <c r="BT9" s="94"/>
      <c r="BU9" s="94"/>
      <c r="BV9" s="94"/>
      <c r="BW9" s="94"/>
      <c r="BX9" s="94"/>
      <c r="BY9" s="94"/>
      <c r="BZ9" s="94"/>
      <c r="CA9" s="94"/>
      <c r="CB9" s="106" t="s">
        <v>126</v>
      </c>
      <c r="CC9" s="107" t="s">
        <v>127</v>
      </c>
    </row>
    <row r="10">
      <c r="A10" s="80" t="s">
        <v>76</v>
      </c>
      <c r="B10" s="80">
        <f>VLOOKUP(A10,SILOMS!C:F,4,0)</f>
        <v>2722</v>
      </c>
      <c r="C10" s="81">
        <f>VLOOKUP(A10,SILOMS!O:Q,3,0)</f>
        <v>169.96875</v>
      </c>
      <c r="D10" s="82">
        <f>IF(C10*24&lt;1500,1500-(C10*24),IF(C10*24&lt;3000,3000-(C10*24),4400-(C10*24)))
</f>
        <v>320.75</v>
      </c>
      <c r="E10" s="80">
        <f>VLOOKUP(B10,'Hora por anv'!B:D,3,0)</f>
        <v>58.87090909</v>
      </c>
      <c r="F10" s="83">
        <f>E10*'Hora por anv'!$H$1</f>
        <v>323.79</v>
      </c>
      <c r="G10" s="84">
        <f t="shared" si="1"/>
        <v>5.448361592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87"/>
      <c r="S10" s="87"/>
      <c r="T10" s="90"/>
      <c r="U10" s="90"/>
      <c r="V10" s="90"/>
      <c r="W10" s="90"/>
      <c r="X10" s="90"/>
      <c r="Y10" s="90"/>
      <c r="Z10" s="99"/>
      <c r="AA10" s="90"/>
      <c r="AB10" s="90"/>
      <c r="AC10" s="90"/>
      <c r="AD10" s="90"/>
      <c r="AE10" s="108" t="s">
        <v>20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94"/>
      <c r="AS10" s="94"/>
      <c r="AT10" s="94"/>
      <c r="AU10" s="94"/>
      <c r="AV10" s="94"/>
      <c r="AW10" s="94"/>
      <c r="AX10" s="94"/>
      <c r="AY10" s="94"/>
      <c r="AZ10" s="94"/>
      <c r="BA10" s="94"/>
      <c r="BB10" s="94"/>
      <c r="BC10" s="94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94"/>
      <c r="BQ10" s="94"/>
      <c r="BR10" s="94"/>
      <c r="BS10" s="94"/>
      <c r="BT10" s="94"/>
      <c r="BU10" s="94"/>
      <c r="BV10" s="94"/>
      <c r="BW10" s="94"/>
      <c r="BX10" s="94"/>
      <c r="BY10" s="94"/>
      <c r="BZ10" s="94"/>
      <c r="CA10" s="94"/>
      <c r="CB10" s="109"/>
      <c r="CC10" s="101" t="s">
        <v>128</v>
      </c>
    </row>
    <row r="11">
      <c r="A11" s="80" t="s">
        <v>39</v>
      </c>
      <c r="B11" s="80">
        <f>VLOOKUP(A11,SILOMS!C:F,4,0)</f>
        <v>2719</v>
      </c>
      <c r="C11" s="81">
        <f>VLOOKUP(A11,SILOMS!O:Q,3,0)</f>
        <v>177.6041667</v>
      </c>
      <c r="D11" s="82">
        <f>IF(C11*24&lt;1500,1500-(C11*24),IF(C11*24&lt;3000,3000-(C11*24),4700-(C11*24)))
</f>
        <v>437.5</v>
      </c>
      <c r="E11" s="80">
        <f>VLOOKUP(B11,'Hora por anv'!B:D,3,0)</f>
        <v>58.87090909</v>
      </c>
      <c r="F11" s="83">
        <f>E11*'Hora por anv'!$H$1</f>
        <v>323.79</v>
      </c>
      <c r="G11" s="84">
        <f t="shared" si="1"/>
        <v>7.431514253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110" t="s">
        <v>129</v>
      </c>
      <c r="R11" s="87"/>
      <c r="S11" s="87"/>
      <c r="T11" s="90"/>
      <c r="U11" s="90"/>
      <c r="V11" s="90"/>
      <c r="W11" s="90"/>
      <c r="X11" s="90"/>
      <c r="Y11" s="90"/>
      <c r="Z11" s="99">
        <f>(D11-F11)/42.71</f>
        <v>2.662374151</v>
      </c>
      <c r="AA11" s="90"/>
      <c r="AB11" s="90"/>
      <c r="AC11" s="90"/>
      <c r="AD11" s="90"/>
      <c r="AE11" s="90"/>
      <c r="AF11" s="92"/>
      <c r="AG11" s="92"/>
      <c r="AH11" s="91" t="s">
        <v>130</v>
      </c>
      <c r="AI11" s="92"/>
      <c r="AJ11" s="92"/>
      <c r="AK11" s="92"/>
      <c r="AL11" s="92"/>
      <c r="AM11" s="92"/>
      <c r="AN11" s="92"/>
      <c r="AO11" s="92"/>
      <c r="AP11" s="92"/>
      <c r="AQ11" s="92"/>
      <c r="AR11" s="94"/>
      <c r="AS11" s="94"/>
      <c r="AT11" s="94"/>
      <c r="AU11" s="94"/>
      <c r="AV11" s="94"/>
      <c r="AW11" s="94"/>
      <c r="AX11" s="94"/>
      <c r="AY11" s="94"/>
      <c r="AZ11" s="94"/>
      <c r="BA11" s="94"/>
      <c r="BB11" s="94"/>
      <c r="BC11" s="94"/>
      <c r="BD11" s="93"/>
      <c r="BE11" s="92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94"/>
      <c r="BQ11" s="94"/>
      <c r="BR11" s="94"/>
      <c r="BS11" s="94"/>
      <c r="BT11" s="94"/>
      <c r="BU11" s="94"/>
      <c r="BV11" s="94"/>
      <c r="BW11" s="94"/>
      <c r="BX11" s="94"/>
      <c r="BY11" s="94"/>
      <c r="BZ11" s="94"/>
      <c r="CA11" s="94"/>
      <c r="CB11" s="109"/>
      <c r="CC11" s="107" t="s">
        <v>131</v>
      </c>
    </row>
    <row r="12">
      <c r="A12" s="80" t="s">
        <v>80</v>
      </c>
      <c r="B12" s="80">
        <f>VLOOKUP(A12,SILOMS!C:F,4,0)</f>
        <v>2723</v>
      </c>
      <c r="C12" s="81">
        <f>VLOOKUP(A12,SILOMS!O:Q,3,0)</f>
        <v>117.9444444</v>
      </c>
      <c r="D12" s="82">
        <f>IF(C12*24&lt;1500,1500-(C12*24),IF(C12*24&lt;3239,3239-(C12*24),4000-(C12*24)))
</f>
        <v>408.3333333</v>
      </c>
      <c r="E12" s="80">
        <f>VLOOKUP(B12,'Hora por anv'!B:D,3,0)</f>
        <v>52.33272727</v>
      </c>
      <c r="F12" s="83">
        <f>E12*'Hora por anv'!$H$1</f>
        <v>287.83</v>
      </c>
      <c r="G12" s="84">
        <f t="shared" si="1"/>
        <v>7.802638131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88" t="s">
        <v>113</v>
      </c>
      <c r="R12" s="87"/>
      <c r="S12" s="87"/>
      <c r="T12" s="90"/>
      <c r="U12" s="90"/>
      <c r="V12" s="90"/>
      <c r="W12" s="90"/>
      <c r="X12" s="104">
        <v>17.5</v>
      </c>
      <c r="Y12" s="90">
        <v>14.5</v>
      </c>
      <c r="Z12" s="99">
        <f>(D12-F12)/38.75</f>
        <v>3.109763441</v>
      </c>
      <c r="AA12" s="90"/>
      <c r="AB12" s="90"/>
      <c r="AC12" s="90"/>
      <c r="AD12" s="90"/>
      <c r="AE12" s="90"/>
      <c r="AF12" s="92"/>
      <c r="AG12" s="92"/>
      <c r="AH12" s="105" t="s">
        <v>123</v>
      </c>
      <c r="AI12" s="92"/>
      <c r="AJ12" s="92"/>
      <c r="AK12" s="92"/>
      <c r="AL12" s="92"/>
      <c r="AM12" s="92"/>
      <c r="AN12" s="92"/>
      <c r="AO12" s="92"/>
      <c r="AP12" s="92"/>
      <c r="AQ12" s="92"/>
      <c r="AR12" s="94"/>
      <c r="AS12" s="94"/>
      <c r="AT12" s="94"/>
      <c r="AU12" s="94"/>
      <c r="AV12" s="94"/>
      <c r="AW12" s="94"/>
      <c r="AX12" s="91" t="s">
        <v>20</v>
      </c>
      <c r="AY12" s="94"/>
      <c r="AZ12" s="94"/>
      <c r="BA12" s="94"/>
      <c r="BB12" s="94"/>
      <c r="BC12" s="94"/>
      <c r="BD12" s="93"/>
      <c r="BE12" s="92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94"/>
      <c r="BQ12" s="94"/>
      <c r="BR12" s="94"/>
      <c r="BS12" s="94"/>
      <c r="BT12" s="94"/>
      <c r="BU12" s="94"/>
      <c r="BV12" s="94"/>
      <c r="BW12" s="94"/>
      <c r="BX12" s="94"/>
      <c r="BY12" s="94"/>
      <c r="BZ12" s="94"/>
      <c r="CA12" s="94"/>
      <c r="CB12" s="100" t="s">
        <v>132</v>
      </c>
      <c r="CC12" s="101" t="s">
        <v>133</v>
      </c>
    </row>
    <row r="13">
      <c r="A13" s="80" t="s">
        <v>89</v>
      </c>
      <c r="B13" s="80" t="b">
        <f>VLOOKUP(A13,SILOMS!C:F,4,0)</f>
        <v>0</v>
      </c>
      <c r="C13" s="81">
        <f>VLOOKUP(A13,SILOMS!O:Q,3,0)</f>
        <v>118.0347222</v>
      </c>
      <c r="D13" s="82">
        <f>IF(C13*24&lt;1500,1500-(C13*24),IF(C13*24&lt;2832,2832-(C13*24),4000-(C13*24)))
</f>
        <v>1167.166667</v>
      </c>
      <c r="E13" s="80" t="str">
        <f>VLOOKUP(B13,'Hora por anv'!B:D,3,0)</f>
        <v>#N/A</v>
      </c>
      <c r="F13" s="83" t="str">
        <f>E13*'Hora por anv'!$H$1</f>
        <v>#N/A</v>
      </c>
      <c r="G13" s="84" t="str">
        <f t="shared" si="1"/>
        <v>#N/A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111"/>
      <c r="S13" s="87"/>
      <c r="T13" s="90"/>
      <c r="U13" s="90"/>
      <c r="V13" s="90"/>
      <c r="W13" s="90"/>
      <c r="X13" s="90">
        <v>19.2</v>
      </c>
      <c r="Y13" s="105" t="s">
        <v>123</v>
      </c>
      <c r="Z13" s="99" t="str">
        <f t="shared" ref="Z13:Z14" si="3">(D13-F13)/31.86</f>
        <v>#N/A</v>
      </c>
      <c r="AA13" s="112" t="s">
        <v>91</v>
      </c>
      <c r="AB13" s="113"/>
      <c r="AC13" s="114"/>
      <c r="AD13" s="90"/>
      <c r="AE13" s="90"/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94"/>
      <c r="AS13" s="94"/>
      <c r="AT13" s="94"/>
      <c r="AU13" s="94"/>
      <c r="AV13" s="94"/>
      <c r="AW13" s="94"/>
      <c r="AX13" s="94"/>
      <c r="AY13" s="94"/>
      <c r="AZ13" s="94"/>
      <c r="BA13" s="94"/>
      <c r="BB13" s="94"/>
      <c r="BC13" s="91" t="s">
        <v>20</v>
      </c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94"/>
      <c r="BQ13" s="94"/>
      <c r="BR13" s="94"/>
      <c r="BS13" s="94"/>
      <c r="BT13" s="94"/>
      <c r="BU13" s="94"/>
      <c r="BV13" s="94"/>
      <c r="BW13" s="94"/>
      <c r="BX13" s="94"/>
      <c r="BY13" s="94"/>
      <c r="BZ13" s="94"/>
      <c r="CA13" s="94"/>
      <c r="CB13" s="115"/>
      <c r="CC13" s="95" t="s">
        <v>134</v>
      </c>
    </row>
    <row r="14">
      <c r="A14" s="80" t="s">
        <v>35</v>
      </c>
      <c r="B14" s="80">
        <f>VLOOKUP(A14,SILOMS!C:F,4,0)</f>
        <v>2703</v>
      </c>
      <c r="C14" s="81">
        <f>VLOOKUP(A14,SILOMS!O:Q,3,0)</f>
        <v>171.5520833</v>
      </c>
      <c r="D14" s="82">
        <f>IF(C14*24&lt;1500,1500-(C14*24),IF(C14*24&lt;3000,3000-(C14*24),4500-(C14*24)))
</f>
        <v>382.75</v>
      </c>
      <c r="E14" s="80">
        <f>VLOOKUP(B14,'Hora por anv'!B:D,3,0)</f>
        <v>39.70818182</v>
      </c>
      <c r="F14" s="83">
        <f>E14*'Hora por anv'!$H$1</f>
        <v>218.395</v>
      </c>
      <c r="G14" s="84">
        <f t="shared" si="1"/>
        <v>9.639071407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110" t="s">
        <v>129</v>
      </c>
      <c r="R14" s="87"/>
      <c r="S14" s="87"/>
      <c r="T14" s="90"/>
      <c r="U14" s="90"/>
      <c r="V14" s="90"/>
      <c r="W14" s="90"/>
      <c r="X14" s="90"/>
      <c r="Y14" s="90"/>
      <c r="Z14" s="99">
        <f t="shared" si="3"/>
        <v>5.1586629</v>
      </c>
      <c r="AA14" s="90"/>
      <c r="AB14" s="90"/>
      <c r="AC14" s="90"/>
      <c r="AD14" s="104"/>
      <c r="AE14" s="90"/>
      <c r="AF14" s="92"/>
      <c r="AG14" s="92"/>
      <c r="AH14" s="92"/>
      <c r="AI14" s="92"/>
      <c r="AJ14" s="92"/>
      <c r="AK14" s="91" t="s">
        <v>20</v>
      </c>
      <c r="AL14" s="92"/>
      <c r="AM14" s="92"/>
      <c r="AN14" s="92"/>
      <c r="AO14" s="92"/>
      <c r="AP14" s="92"/>
      <c r="AQ14" s="92"/>
      <c r="AR14" s="94"/>
      <c r="AS14" s="94"/>
      <c r="AT14" s="94"/>
      <c r="AU14" s="94"/>
      <c r="AV14" s="94"/>
      <c r="AW14" s="94"/>
      <c r="AX14" s="94"/>
      <c r="AY14" s="94"/>
      <c r="AZ14" s="94"/>
      <c r="BA14" s="94"/>
      <c r="BB14" s="94"/>
      <c r="BC14" s="94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94"/>
      <c r="BQ14" s="94"/>
      <c r="BR14" s="94"/>
      <c r="BS14" s="94"/>
      <c r="BT14" s="94"/>
      <c r="BU14" s="94"/>
      <c r="BV14" s="94"/>
      <c r="BW14" s="94"/>
      <c r="BX14" s="94"/>
      <c r="BY14" s="94"/>
      <c r="BZ14" s="94"/>
      <c r="CA14" s="94"/>
      <c r="CB14" s="95" t="s">
        <v>135</v>
      </c>
      <c r="CC14" s="116" t="s">
        <v>136</v>
      </c>
    </row>
    <row r="15">
      <c r="A15" s="80" t="s">
        <v>42</v>
      </c>
      <c r="B15" s="80">
        <f>VLOOKUP(A15,SILOMS!C:F,4,0)</f>
        <v>2742</v>
      </c>
      <c r="C15" s="117">
        <f>VLOOKUP(A15,SILOMS!O:Q,3,0)</f>
        <v>31.19791667</v>
      </c>
      <c r="D15" s="82">
        <f>IF(C15*24&lt;1500,1500-(C15*24),IF(C15*24&lt;3000,3000-(C15*24),4000-(C15*24)))
</f>
        <v>751.25</v>
      </c>
      <c r="E15" s="80">
        <f>VLOOKUP(B15,'Hora por anv'!B:D,3,0)</f>
        <v>55.63636364</v>
      </c>
      <c r="F15" s="83">
        <f>E15*'Hora por anv'!$H$1</f>
        <v>306</v>
      </c>
      <c r="G15" s="84">
        <f t="shared" si="1"/>
        <v>13.50285948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20"/>
      <c r="Q15" s="96"/>
      <c r="R15" s="96"/>
      <c r="S15" s="96"/>
      <c r="T15" s="94"/>
      <c r="U15" s="94"/>
      <c r="V15" s="94"/>
      <c r="W15" s="94"/>
      <c r="X15" s="94">
        <v>28.1</v>
      </c>
      <c r="Y15" s="90">
        <v>27.0</v>
      </c>
      <c r="Z15" s="121">
        <f>(D15-F15)/46.25</f>
        <v>9.627027027</v>
      </c>
      <c r="AA15" s="94"/>
      <c r="AB15" s="94"/>
      <c r="AC15" s="94"/>
      <c r="AD15" s="94"/>
      <c r="AE15" s="94"/>
      <c r="AF15" s="93"/>
      <c r="AG15" s="122"/>
      <c r="AH15" s="93"/>
      <c r="AI15" s="93"/>
      <c r="AJ15" s="93"/>
      <c r="AK15" s="93"/>
      <c r="AL15" s="93"/>
      <c r="AM15" s="93"/>
      <c r="AN15" s="123"/>
      <c r="AO15" s="124" t="s">
        <v>123</v>
      </c>
      <c r="AP15" s="92"/>
      <c r="AQ15" s="93"/>
      <c r="AR15" s="94"/>
      <c r="AS15" s="94"/>
      <c r="AT15" s="94"/>
      <c r="AU15" s="94"/>
      <c r="AV15" s="94"/>
      <c r="AW15" s="94"/>
      <c r="AX15" s="94"/>
      <c r="AY15" s="94"/>
      <c r="AZ15" s="94"/>
      <c r="BA15" s="94"/>
      <c r="BB15" s="94"/>
      <c r="BC15" s="94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105" t="s">
        <v>123</v>
      </c>
      <c r="BP15" s="94"/>
      <c r="BQ15" s="94"/>
      <c r="BR15" s="94"/>
      <c r="BS15" s="94"/>
      <c r="BT15" s="94"/>
      <c r="BU15" s="94"/>
      <c r="BV15" s="94"/>
      <c r="BW15" s="94"/>
      <c r="BX15" s="94"/>
      <c r="BY15" s="94"/>
      <c r="BZ15" s="94"/>
      <c r="CA15" s="94"/>
      <c r="CB15" s="125" t="s">
        <v>137</v>
      </c>
      <c r="CC15" s="109"/>
    </row>
    <row r="16">
      <c r="A16" s="80" t="s">
        <v>72</v>
      </c>
      <c r="B16" s="80">
        <f>VLOOKUP(A16,SILOMS!C:F,4,0)</f>
        <v>2704</v>
      </c>
      <c r="C16" s="81">
        <f>VLOOKUP(A16,SILOMS!O:Q,3,0)</f>
        <v>202.3645833</v>
      </c>
      <c r="D16" s="82">
        <f>IF(C16*24&lt;1500,1500-(C16*24),IF(C16*24&lt;3000,3000-(C16*24),5000-(C16*24)))
</f>
        <v>143.25</v>
      </c>
      <c r="E16" s="80">
        <f>VLOOKUP(B16,'Hora por anv'!B:D,3,0)</f>
        <v>10.21090909</v>
      </c>
      <c r="F16" s="83">
        <f>E16*'Hora por anv'!$H$1</f>
        <v>56.16</v>
      </c>
      <c r="G16" s="84">
        <f t="shared" si="1"/>
        <v>14.02911325</v>
      </c>
      <c r="H16" s="85">
        <v>1.0</v>
      </c>
      <c r="I16" s="85">
        <v>1.0</v>
      </c>
      <c r="J16" s="85">
        <v>1.0</v>
      </c>
      <c r="K16" s="85"/>
      <c r="L16" s="105" t="s">
        <v>123</v>
      </c>
      <c r="M16" s="86"/>
      <c r="N16" s="86"/>
      <c r="O16" s="91" t="s">
        <v>20</v>
      </c>
      <c r="Q16" s="88" t="s">
        <v>113</v>
      </c>
      <c r="R16" s="87"/>
      <c r="S16" s="87"/>
      <c r="T16" s="90"/>
      <c r="U16" s="90"/>
      <c r="V16" s="90"/>
      <c r="W16" s="90"/>
      <c r="X16" s="90"/>
      <c r="Y16" s="90"/>
      <c r="Z16" s="126">
        <f>(D16-F16)/14.32</f>
        <v>6.081703911</v>
      </c>
      <c r="AA16" s="90"/>
      <c r="AB16" s="90"/>
      <c r="AC16" s="90"/>
      <c r="AD16" s="90"/>
      <c r="AE16" s="90"/>
      <c r="AF16" s="92"/>
      <c r="AG16" s="92"/>
      <c r="AH16" s="92"/>
      <c r="AI16" s="92"/>
      <c r="AJ16" s="92"/>
      <c r="AK16" s="92"/>
      <c r="AL16" s="91" t="s">
        <v>20</v>
      </c>
      <c r="AM16" s="92"/>
      <c r="AN16" s="92"/>
      <c r="AO16" s="92"/>
      <c r="AP16" s="92"/>
      <c r="AQ16" s="92"/>
      <c r="AR16" s="94"/>
      <c r="AS16" s="94"/>
      <c r="AT16" s="94"/>
      <c r="AU16" s="94"/>
      <c r="AV16" s="94"/>
      <c r="AW16" s="94"/>
      <c r="AX16" s="94"/>
      <c r="AY16" s="94"/>
      <c r="AZ16" s="94"/>
      <c r="BA16" s="94"/>
      <c r="BB16" s="94"/>
      <c r="BC16" s="94"/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94"/>
      <c r="BQ16" s="94"/>
      <c r="BR16" s="94"/>
      <c r="BS16" s="94"/>
      <c r="BT16" s="94"/>
      <c r="BU16" s="94"/>
      <c r="BV16" s="94"/>
      <c r="BW16" s="94"/>
      <c r="BX16" s="94"/>
      <c r="BY16" s="94"/>
      <c r="BZ16" s="94"/>
      <c r="CA16" s="94"/>
      <c r="CB16" s="109"/>
      <c r="CC16" s="101" t="s">
        <v>138</v>
      </c>
    </row>
    <row r="17">
      <c r="A17" s="127" t="s">
        <v>74</v>
      </c>
      <c r="B17" s="80">
        <f>VLOOKUP(A17,SILOMS!C:F,4,0)</f>
        <v>2739</v>
      </c>
      <c r="C17" s="81">
        <f>VLOOKUP(A17,SILOMS!O:Q,3,0)</f>
        <v>49.80555556</v>
      </c>
      <c r="D17" s="82">
        <f>IF(C17*24&lt;1500,1500-(C17*24),IF(C17*24&lt;3000,3000-(C17*24),4000-(C17*24)))
</f>
        <v>304.6666667</v>
      </c>
      <c r="E17" s="80">
        <f>VLOOKUP(B17,'Hora por anv'!B:D,3,0)</f>
        <v>21.29818182</v>
      </c>
      <c r="F17" s="83">
        <f>E17*'Hora por anv'!$H$1</f>
        <v>117.14</v>
      </c>
      <c r="G17" s="84">
        <f t="shared" si="1"/>
        <v>14.30482044</v>
      </c>
      <c r="H17" s="85">
        <v>1.0</v>
      </c>
      <c r="I17" s="85">
        <v>1.0</v>
      </c>
      <c r="J17" s="85">
        <v>1.0</v>
      </c>
      <c r="K17" s="85"/>
      <c r="L17" s="85"/>
      <c r="M17" s="86"/>
      <c r="N17" s="86"/>
      <c r="O17" s="87"/>
      <c r="Q17" s="88" t="s">
        <v>113</v>
      </c>
      <c r="R17" s="87"/>
      <c r="S17" s="87"/>
      <c r="T17" s="90"/>
      <c r="U17" s="90"/>
      <c r="V17" s="90"/>
      <c r="W17" s="90"/>
      <c r="X17" s="90">
        <v>57.1</v>
      </c>
      <c r="Y17" s="90">
        <v>47.0</v>
      </c>
      <c r="Z17" s="99">
        <f>(D17-F17)/33.81</f>
        <v>5.546485261</v>
      </c>
      <c r="AA17" s="90"/>
      <c r="AB17" s="90"/>
      <c r="AC17" s="90"/>
      <c r="AD17" s="90"/>
      <c r="AE17" s="90"/>
      <c r="AF17" s="92"/>
      <c r="AG17" s="92"/>
      <c r="AH17" s="92"/>
      <c r="AI17" s="92"/>
      <c r="AJ17" s="92"/>
      <c r="AK17" s="105" t="s">
        <v>123</v>
      </c>
      <c r="AL17" s="92"/>
      <c r="AM17" s="128"/>
      <c r="AN17" s="92"/>
      <c r="AO17" s="92"/>
      <c r="AP17" s="92"/>
      <c r="AQ17" s="92"/>
      <c r="AR17" s="94"/>
      <c r="AS17" s="94"/>
      <c r="AT17" s="94"/>
      <c r="AU17" s="94"/>
      <c r="AV17" s="94"/>
      <c r="AW17" s="94"/>
      <c r="AX17" s="94"/>
      <c r="AY17" s="94"/>
      <c r="AZ17" s="94"/>
      <c r="BA17" s="94"/>
      <c r="BB17" s="94"/>
      <c r="BC17" s="94"/>
      <c r="BD17" s="93"/>
      <c r="BE17" s="93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94"/>
      <c r="BQ17" s="94"/>
      <c r="BR17" s="94"/>
      <c r="BS17" s="94"/>
      <c r="BT17" s="94"/>
      <c r="BU17" s="94"/>
      <c r="BV17" s="94"/>
      <c r="BW17" s="94"/>
      <c r="BX17" s="94"/>
      <c r="BY17" s="94"/>
      <c r="BZ17" s="94"/>
      <c r="CA17" s="94"/>
      <c r="CB17" s="109"/>
      <c r="CC17" s="116" t="s">
        <v>122</v>
      </c>
    </row>
    <row r="18">
      <c r="A18" s="80" t="s">
        <v>87</v>
      </c>
      <c r="B18" s="80">
        <f>VLOOKUP(A18,SILOMS!C:F,4,0)</f>
        <v>2720</v>
      </c>
      <c r="C18" s="81">
        <f>VLOOKUP(A18,SILOMS!O:Q,3,0)</f>
        <v>132.3576389</v>
      </c>
      <c r="D18" s="82">
        <f>IF(C18*24&lt;1500,1500-(C18*24),IF(C18*24&lt;2764.75,2764.75-(C18*24),4000-(C18*24)))
</f>
        <v>823.4166667</v>
      </c>
      <c r="E18" s="80">
        <f>VLOOKUP(B18,'Hora por anv'!B:D,3,0)</f>
        <v>49.75727273</v>
      </c>
      <c r="F18" s="83">
        <f>E18*'Hora por anv'!$H$1</f>
        <v>273.665</v>
      </c>
      <c r="G18" s="84">
        <f t="shared" si="1"/>
        <v>16.5486696</v>
      </c>
      <c r="H18" s="85">
        <v>1.0</v>
      </c>
      <c r="I18" s="85">
        <v>1.0</v>
      </c>
      <c r="J18" s="85">
        <v>1.0</v>
      </c>
      <c r="K18" s="85" t="s">
        <v>116</v>
      </c>
      <c r="L18" s="85" t="s">
        <v>116</v>
      </c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0"/>
      <c r="Y18" s="90"/>
      <c r="Z18" s="99">
        <f>(D18-F18)/40.42</f>
        <v>13.60098136</v>
      </c>
      <c r="AA18" s="90"/>
      <c r="AB18" s="90"/>
      <c r="AC18" s="90"/>
      <c r="AD18" s="90"/>
      <c r="AE18" s="90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94"/>
      <c r="AS18" s="91" t="s">
        <v>20</v>
      </c>
      <c r="AT18" s="94"/>
      <c r="AU18" s="94"/>
      <c r="AV18" s="94"/>
      <c r="AW18" s="94"/>
      <c r="AX18" s="94"/>
      <c r="AY18" s="94"/>
      <c r="AZ18" s="94"/>
      <c r="BA18" s="94"/>
      <c r="BB18" s="94"/>
      <c r="BC18" s="94"/>
      <c r="BD18" s="93"/>
      <c r="BE18" s="93"/>
      <c r="BF18" s="93"/>
      <c r="BG18" s="93"/>
      <c r="BH18" s="93"/>
      <c r="BI18" s="93"/>
      <c r="BJ18" s="93"/>
      <c r="BK18" s="93"/>
      <c r="BL18" s="93"/>
      <c r="BM18" s="93"/>
      <c r="BN18" s="93"/>
      <c r="BO18" s="93"/>
      <c r="BP18" s="94"/>
      <c r="BQ18" s="94"/>
      <c r="BR18" s="94"/>
      <c r="BS18" s="94"/>
      <c r="BT18" s="94"/>
      <c r="BU18" s="94"/>
      <c r="BV18" s="94"/>
      <c r="BW18" s="94"/>
      <c r="BX18" s="94"/>
      <c r="BY18" s="94"/>
      <c r="BZ18" s="94"/>
      <c r="CA18" s="94"/>
      <c r="CB18" s="95" t="s">
        <v>139</v>
      </c>
      <c r="CC18" s="95" t="s">
        <v>140</v>
      </c>
    </row>
    <row r="19">
      <c r="A19" s="80" t="s">
        <v>51</v>
      </c>
      <c r="B19" s="80">
        <f>VLOOKUP(A19,SILOMS!C:F,4,0)</f>
        <v>2733</v>
      </c>
      <c r="C19" s="81">
        <f>VLOOKUP(A19,SILOMS!O:Q,3,0)</f>
        <v>172.1493056</v>
      </c>
      <c r="D19" s="82">
        <f>IF(C19*24&lt;1500,1500-(C19*24),IF(C19*24&lt;4034,4034-(C19*24),4500-(C19*24)))
</f>
        <v>368.4166667</v>
      </c>
      <c r="E19" s="80">
        <f>VLOOKUP(B19,'Hora por anv'!B:D,3,0)</f>
        <v>21.29818182</v>
      </c>
      <c r="F19" s="83">
        <f>E19*'Hora por anv'!$H$1</f>
        <v>117.14</v>
      </c>
      <c r="G19" s="84">
        <f t="shared" si="1"/>
        <v>17.29803369</v>
      </c>
      <c r="H19" s="85">
        <v>1.0</v>
      </c>
      <c r="I19" s="85">
        <v>1.0</v>
      </c>
      <c r="J19" s="85">
        <v>1.0</v>
      </c>
      <c r="K19" s="85"/>
      <c r="L19" s="85"/>
      <c r="M19" s="86"/>
      <c r="N19" s="86"/>
      <c r="O19" s="87"/>
      <c r="Q19" s="110" t="s">
        <v>129</v>
      </c>
      <c r="R19" s="87"/>
      <c r="S19" s="87"/>
      <c r="T19" s="90"/>
      <c r="U19" s="90"/>
      <c r="V19" s="90"/>
      <c r="W19" s="90"/>
      <c r="X19" s="130" t="s">
        <v>141</v>
      </c>
      <c r="Y19" s="90"/>
      <c r="Z19" s="99">
        <f>(D19-F19)/33.81</f>
        <v>7.432022084</v>
      </c>
      <c r="AA19" s="90"/>
      <c r="AB19" s="90"/>
      <c r="AC19" s="90"/>
      <c r="AD19" s="90"/>
      <c r="AE19" s="90"/>
      <c r="AF19" s="92"/>
      <c r="AG19" s="129"/>
      <c r="AH19" s="92"/>
      <c r="AI19" s="92"/>
      <c r="AJ19" s="92"/>
      <c r="AK19" s="92"/>
      <c r="AL19" s="92"/>
      <c r="AM19" s="91" t="s">
        <v>20</v>
      </c>
      <c r="AN19" s="92"/>
      <c r="AO19" s="92"/>
      <c r="AP19" s="92"/>
      <c r="AQ19" s="92"/>
      <c r="AR19" s="94"/>
      <c r="AS19" s="94"/>
      <c r="AT19" s="94"/>
      <c r="AU19" s="94"/>
      <c r="AV19" s="94"/>
      <c r="AW19" s="94"/>
      <c r="AX19" s="94"/>
      <c r="AY19" s="94"/>
      <c r="AZ19" s="94"/>
      <c r="BA19" s="94"/>
      <c r="BB19" s="94"/>
      <c r="BC19" s="94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94"/>
      <c r="BQ19" s="94"/>
      <c r="BR19" s="94"/>
      <c r="BS19" s="94"/>
      <c r="BT19" s="94"/>
      <c r="BU19" s="94"/>
      <c r="BV19" s="94"/>
      <c r="BW19" s="94"/>
      <c r="BX19" s="94"/>
      <c r="BY19" s="94"/>
      <c r="BZ19" s="94"/>
      <c r="CA19" s="94"/>
      <c r="CB19" s="97" t="s">
        <v>142</v>
      </c>
      <c r="CC19" s="107" t="s">
        <v>143</v>
      </c>
    </row>
    <row r="20">
      <c r="A20" s="102" t="s">
        <v>70</v>
      </c>
      <c r="B20" s="102">
        <f>VLOOKUP(A20,SILOMS!C:F,4,0)</f>
        <v>2741</v>
      </c>
      <c r="C20" s="81">
        <f>VLOOKUP(A20,SILOMS!O:Q,3,0)</f>
        <v>128.9722222</v>
      </c>
      <c r="D20" s="82">
        <f t="shared" ref="D20:D29" si="4">IF(C20*24&lt;1500,1500-(C20*24),IF(C20*24&lt;3000,3000-(C20*24),4000-(C20*24)))
</f>
        <v>904.6666667</v>
      </c>
      <c r="E20" s="80">
        <f>VLOOKUP(B20,'Hora por anv'!B:D,3,0)</f>
        <v>49.72969697</v>
      </c>
      <c r="F20" s="83">
        <f>E20*'Hora por anv'!$H$1</f>
        <v>273.5133333</v>
      </c>
      <c r="G20" s="84">
        <f t="shared" si="1"/>
        <v>18.19167865</v>
      </c>
      <c r="H20" s="85">
        <v>1.0</v>
      </c>
      <c r="I20" s="85">
        <v>1.0</v>
      </c>
      <c r="J20" s="85">
        <v>1.0</v>
      </c>
      <c r="K20" s="85"/>
      <c r="L20" s="85"/>
      <c r="M20" s="119"/>
      <c r="N20" s="86"/>
      <c r="O20" s="111"/>
      <c r="P20" s="131" t="s">
        <v>123</v>
      </c>
      <c r="Q20" s="88" t="s">
        <v>113</v>
      </c>
      <c r="R20" s="87"/>
      <c r="S20" s="87"/>
      <c r="T20" s="90"/>
      <c r="U20" s="90"/>
      <c r="V20" s="90"/>
      <c r="W20" s="90"/>
      <c r="X20" s="90"/>
      <c r="Y20" s="90"/>
      <c r="Z20" s="99">
        <f>(D20-F20)/41.36</f>
        <v>15.25999355</v>
      </c>
      <c r="AA20" s="132" t="s">
        <v>144</v>
      </c>
      <c r="AB20" s="113"/>
      <c r="AC20" s="113"/>
      <c r="AD20" s="114"/>
      <c r="AE20" s="90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2"/>
      <c r="AQ20" s="92"/>
      <c r="AR20" s="94"/>
      <c r="AS20" s="94"/>
      <c r="AT20" s="94"/>
      <c r="AU20" s="91" t="s">
        <v>20</v>
      </c>
      <c r="AV20" s="94"/>
      <c r="AW20" s="94"/>
      <c r="AX20" s="94"/>
      <c r="AY20" s="94"/>
      <c r="AZ20" s="94"/>
      <c r="BA20" s="94"/>
      <c r="BB20" s="94"/>
      <c r="BC20" s="94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94"/>
      <c r="BQ20" s="94"/>
      <c r="BR20" s="94"/>
      <c r="BS20" s="94"/>
      <c r="BT20" s="94"/>
      <c r="BU20" s="94"/>
      <c r="BV20" s="94"/>
      <c r="BW20" s="94"/>
      <c r="BX20" s="94"/>
      <c r="BY20" s="94"/>
      <c r="BZ20" s="94"/>
      <c r="CA20" s="94"/>
      <c r="CB20" s="86" t="s">
        <v>145</v>
      </c>
      <c r="CC20" s="95"/>
    </row>
    <row r="21">
      <c r="A21" s="80" t="s">
        <v>93</v>
      </c>
      <c r="B21" s="80">
        <f>VLOOKUP(A21,SILOMS!C:F,4,0)</f>
        <v>2708</v>
      </c>
      <c r="C21" s="81">
        <f>VLOOKUP(A21,SILOMS!O:Q,3,0)</f>
        <v>93.46875</v>
      </c>
      <c r="D21" s="82">
        <f t="shared" si="4"/>
        <v>756.75</v>
      </c>
      <c r="E21" s="80">
        <f>VLOOKUP(B21,'Hora por anv'!B:D,3,0)</f>
        <v>39.70818182</v>
      </c>
      <c r="F21" s="83">
        <f>E21*'Hora por anv'!$H$1</f>
        <v>218.395</v>
      </c>
      <c r="G21" s="84">
        <f t="shared" si="1"/>
        <v>19.05778521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0">
        <v>22.5</v>
      </c>
      <c r="Y21" s="90">
        <v>25.0</v>
      </c>
      <c r="Z21" s="99">
        <f>(D21-F21)/31.86</f>
        <v>16.8975204</v>
      </c>
      <c r="AA21" s="90"/>
      <c r="AB21" s="90"/>
      <c r="AC21" s="90"/>
      <c r="AD21" s="90"/>
      <c r="AE21" s="90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3"/>
      <c r="AR21" s="94"/>
      <c r="AS21" s="94"/>
      <c r="AT21" s="94"/>
      <c r="AU21" s="94"/>
      <c r="AV21" s="105" t="s">
        <v>123</v>
      </c>
      <c r="AW21" s="94"/>
      <c r="AX21" s="94"/>
      <c r="AY21" s="94"/>
      <c r="AZ21" s="94"/>
      <c r="BA21" s="94"/>
      <c r="BB21" s="94"/>
      <c r="BC21" s="94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93"/>
      <c r="BP21" s="94"/>
      <c r="BQ21" s="94"/>
      <c r="BR21" s="94"/>
      <c r="BS21" s="91" t="s">
        <v>20</v>
      </c>
      <c r="BT21" s="94"/>
      <c r="BU21" s="94"/>
      <c r="BV21" s="94"/>
      <c r="BW21" s="94"/>
      <c r="BX21" s="94"/>
      <c r="BY21" s="94"/>
      <c r="BZ21" s="94"/>
      <c r="CA21" s="94"/>
      <c r="CB21" s="115"/>
      <c r="CC21" s="101"/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si="4"/>
        <v>1207.5</v>
      </c>
      <c r="E22" s="80">
        <f>VLOOKUP(B22,'Hora por anv'!B:D,3,0)</f>
        <v>49.72969697</v>
      </c>
      <c r="F22" s="83">
        <f>E22*'Hora por anv'!$H$1</f>
        <v>273.5133333</v>
      </c>
      <c r="G22" s="84">
        <f t="shared" si="1"/>
        <v>24.281266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4"/>
      <c r="Y22" s="94">
        <v>30.0</v>
      </c>
      <c r="Z22" s="99">
        <f>(D22-F22)/41.36</f>
        <v>22.58188266</v>
      </c>
      <c r="AA22" s="94"/>
      <c r="AB22" s="94"/>
      <c r="AC22" s="94"/>
      <c r="AD22" s="94"/>
      <c r="AE22" s="94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94"/>
      <c r="AS22" s="94"/>
      <c r="AT22" s="94"/>
      <c r="AU22" s="94"/>
      <c r="AV22" s="94"/>
      <c r="AW22" s="94"/>
      <c r="AX22" s="94"/>
      <c r="AY22" s="94"/>
      <c r="AZ22" s="94"/>
      <c r="BA22" s="94"/>
      <c r="BB22" s="105" t="s">
        <v>123</v>
      </c>
      <c r="BC22" s="94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94"/>
      <c r="BQ22" s="94"/>
      <c r="BR22" s="94"/>
      <c r="BS22" s="94"/>
      <c r="BT22" s="94"/>
      <c r="BU22" s="94"/>
      <c r="BV22" s="94"/>
      <c r="BW22" s="94"/>
      <c r="BX22" s="94"/>
      <c r="BY22" s="94"/>
      <c r="BZ22" s="94"/>
      <c r="CA22" s="94"/>
      <c r="CB22" s="100" t="s">
        <v>146</v>
      </c>
      <c r="CC22" s="109"/>
    </row>
    <row r="23" hidden="1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4"/>
        <v>1440.833333</v>
      </c>
      <c r="E23" s="80" t="str">
        <f>VLOOKUP(B23,'Hora por anv'!B:D,3,0)</f>
        <v>#N/A</v>
      </c>
      <c r="F23" s="83" t="str">
        <f>E23*'Hora por anv'!$H$1</f>
        <v>#N/A</v>
      </c>
      <c r="G23" s="84" t="str">
        <f t="shared" si="1"/>
        <v>#N/A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4"/>
      <c r="Y23" s="94"/>
      <c r="Z23" s="94"/>
      <c r="AA23" s="94"/>
      <c r="AB23" s="94"/>
      <c r="AC23" s="94"/>
      <c r="AD23" s="94"/>
      <c r="AE23" s="94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94"/>
      <c r="AS23" s="94"/>
      <c r="AT23" s="94"/>
      <c r="AU23" s="94"/>
      <c r="AV23" s="94"/>
      <c r="AW23" s="94"/>
      <c r="AX23" s="94"/>
      <c r="AY23" s="94"/>
      <c r="AZ23" s="94"/>
      <c r="BA23" s="94"/>
      <c r="BB23" s="94"/>
      <c r="BC23" s="94"/>
      <c r="BD23" s="93"/>
      <c r="BE23" s="105" t="s">
        <v>123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94"/>
      <c r="BQ23" s="94"/>
      <c r="BR23" s="94"/>
      <c r="BS23" s="94"/>
      <c r="BT23" s="94"/>
      <c r="BU23" s="94"/>
      <c r="BV23" s="94"/>
      <c r="BW23" s="94"/>
      <c r="BX23" s="94"/>
      <c r="BY23" s="94"/>
      <c r="BZ23" s="94"/>
      <c r="CA23" s="94"/>
      <c r="CB23" s="116"/>
      <c r="CC23" s="109"/>
    </row>
    <row r="24" hidden="1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4"/>
        <v>1232.833333</v>
      </c>
      <c r="E24" s="80" t="str">
        <f>VLOOKUP(B24,'Hora por anv'!B:D,3,0)</f>
        <v>#N/A</v>
      </c>
      <c r="F24" s="83" t="str">
        <f>E24*'Hora por anv'!$H$1</f>
        <v>#N/A</v>
      </c>
      <c r="G24" s="84" t="str">
        <f t="shared" si="1"/>
        <v>#N/A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4"/>
      <c r="Y24" s="133" t="s">
        <v>147</v>
      </c>
      <c r="Z24" s="113"/>
      <c r="AA24" s="113"/>
      <c r="AB24" s="113"/>
      <c r="AC24" s="113"/>
      <c r="AD24" s="113"/>
      <c r="AE24" s="11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94"/>
      <c r="AS24" s="94"/>
      <c r="AT24" s="94"/>
      <c r="AU24" s="94"/>
      <c r="AV24" s="94"/>
      <c r="AW24" s="94"/>
      <c r="AX24" s="94"/>
      <c r="AY24" s="94"/>
      <c r="AZ24" s="94"/>
      <c r="BA24" s="94"/>
      <c r="BB24" s="94"/>
      <c r="BC24" s="94"/>
      <c r="BD24" s="93"/>
      <c r="BE24" s="93"/>
      <c r="BF24" s="93"/>
      <c r="BG24" s="93"/>
      <c r="BH24" s="93"/>
      <c r="BI24" s="93"/>
      <c r="BJ24" s="93"/>
      <c r="BK24" s="105" t="s">
        <v>123</v>
      </c>
      <c r="BL24" s="93"/>
      <c r="BM24" s="93"/>
      <c r="BN24" s="93"/>
      <c r="BO24" s="93"/>
      <c r="BP24" s="94"/>
      <c r="BQ24" s="94"/>
      <c r="BR24" s="94"/>
      <c r="BS24" s="94"/>
      <c r="BT24" s="94"/>
      <c r="BU24" s="94"/>
      <c r="BV24" s="94"/>
      <c r="BW24" s="94"/>
      <c r="BX24" s="94"/>
      <c r="BY24" s="94"/>
      <c r="BZ24" s="94"/>
      <c r="CA24" s="94"/>
      <c r="CB24" s="134" t="s">
        <v>148</v>
      </c>
      <c r="CC24" s="116"/>
    </row>
    <row r="25">
      <c r="A25" s="80" t="s">
        <v>75</v>
      </c>
      <c r="B25" s="80">
        <f>VLOOKUP(A25,SILOMS!C:F,4,0)</f>
        <v>2702</v>
      </c>
      <c r="C25" s="81">
        <f>VLOOKUP(A25,SILOMS!O:Q,3,0)</f>
        <v>19.86458333</v>
      </c>
      <c r="D25" s="82">
        <f t="shared" si="4"/>
        <v>1023.25</v>
      </c>
      <c r="E25" s="80">
        <f>VLOOKUP(B25,'Hora por anv'!B:D,3,0)</f>
        <v>39.70818182</v>
      </c>
      <c r="F25" s="83">
        <f>E25*'Hora por anv'!$H$1</f>
        <v>218.395</v>
      </c>
      <c r="G25" s="84">
        <f t="shared" si="1"/>
        <v>25.76924838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35"/>
      <c r="Q25" s="88" t="s">
        <v>113</v>
      </c>
      <c r="R25" s="96"/>
      <c r="S25" s="96"/>
      <c r="T25" s="94"/>
      <c r="U25" s="94"/>
      <c r="V25" s="94"/>
      <c r="W25" s="136" t="s">
        <v>149</v>
      </c>
      <c r="X25" s="90"/>
      <c r="Y25" s="90">
        <v>38.0</v>
      </c>
      <c r="Z25" s="99">
        <f>(D25-F25)/31.86</f>
        <v>25.26224105</v>
      </c>
      <c r="AA25" s="94"/>
      <c r="AB25" s="94"/>
      <c r="AC25" s="94"/>
      <c r="AD25" s="94"/>
      <c r="AE25" s="94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94"/>
      <c r="AS25" s="94"/>
      <c r="AT25" s="94"/>
      <c r="AU25" s="94"/>
      <c r="AV25" s="94"/>
      <c r="AW25" s="94"/>
      <c r="AX25" s="94"/>
      <c r="AY25" s="94"/>
      <c r="AZ25" s="94"/>
      <c r="BA25" s="94"/>
      <c r="BB25" s="94"/>
      <c r="BC25" s="94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94"/>
      <c r="BQ25" s="94"/>
      <c r="BR25" s="94"/>
      <c r="BS25" s="94"/>
      <c r="BT25" s="94"/>
      <c r="BU25" s="94"/>
      <c r="BV25" s="94"/>
      <c r="BW25" s="94"/>
      <c r="BX25" s="94"/>
      <c r="BY25" s="94"/>
      <c r="BZ25" s="94"/>
      <c r="CA25" s="94"/>
      <c r="CB25" s="95" t="s">
        <v>150</v>
      </c>
      <c r="CC25" s="95" t="s">
        <v>151</v>
      </c>
    </row>
    <row r="26">
      <c r="A26" s="80" t="s">
        <v>56</v>
      </c>
      <c r="B26" s="80">
        <f>VLOOKUP(A26,SILOMS!C:F,4,0)</f>
        <v>2738</v>
      </c>
      <c r="C26" s="117">
        <f>VLOOKUP(A26,SILOMS!O:Q,3,0)</f>
        <v>0.9479166667</v>
      </c>
      <c r="D26" s="82">
        <f t="shared" si="4"/>
        <v>1477.25</v>
      </c>
      <c r="E26" s="80">
        <f>VLOOKUP(B26,'Hora por anv'!B:D,3,0)</f>
        <v>49.72969697</v>
      </c>
      <c r="F26" s="83">
        <f>E26*'Hora por anv'!$H$1</f>
        <v>273.5133333</v>
      </c>
      <c r="G26" s="84">
        <f t="shared" si="1"/>
        <v>29.70559022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96"/>
      <c r="R26" s="96"/>
      <c r="S26" s="96"/>
      <c r="T26" s="94"/>
      <c r="U26" s="94"/>
      <c r="V26" s="94"/>
      <c r="W26" s="94"/>
      <c r="X26" s="94"/>
      <c r="Y26" s="94"/>
      <c r="Z26" s="99">
        <f>(D26-F26)/41.36</f>
        <v>29.10388459</v>
      </c>
      <c r="AA26" s="94"/>
      <c r="AB26" s="94"/>
      <c r="AC26" s="94"/>
      <c r="AD26" s="94"/>
      <c r="AE26" s="94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94"/>
      <c r="AS26" s="94"/>
      <c r="AT26" s="94"/>
      <c r="AU26" s="94"/>
      <c r="AV26" s="94"/>
      <c r="AW26" s="94"/>
      <c r="AX26" s="94"/>
      <c r="AY26" s="94"/>
      <c r="AZ26" s="94"/>
      <c r="BA26" s="94"/>
      <c r="BB26" s="94"/>
      <c r="BC26" s="94"/>
      <c r="BD26" s="105" t="s">
        <v>123</v>
      </c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94"/>
      <c r="BQ26" s="94"/>
      <c r="BR26" s="94"/>
      <c r="BS26" s="94"/>
      <c r="BT26" s="94"/>
      <c r="BU26" s="94"/>
      <c r="BV26" s="94"/>
      <c r="BW26" s="94"/>
      <c r="BX26" s="94"/>
      <c r="BY26" s="94"/>
      <c r="BZ26" s="94"/>
      <c r="CA26" s="94"/>
      <c r="CB26" s="137"/>
      <c r="CC26" s="109"/>
    </row>
    <row r="27" hidden="1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4"/>
        <v>1500</v>
      </c>
      <c r="E27" s="80" t="str">
        <f>VLOOKUP(B27,'Hora por anv'!B:D,3,0)</f>
        <v>#N/A</v>
      </c>
      <c r="F27" s="83" t="str">
        <f>E27*'Hora por anv'!$H$1</f>
        <v>#N/A</v>
      </c>
      <c r="G27" s="84" t="str">
        <f t="shared" si="1"/>
        <v>#N/A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141" t="s">
        <v>152</v>
      </c>
      <c r="Y27" s="113"/>
      <c r="Z27" s="113"/>
      <c r="AA27" s="113"/>
      <c r="AB27" s="113"/>
      <c r="AC27" s="113"/>
      <c r="AD27" s="113"/>
      <c r="AE27" s="11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94"/>
      <c r="AS27" s="94"/>
      <c r="AT27" s="94"/>
      <c r="AU27" s="94"/>
      <c r="AV27" s="94"/>
      <c r="AW27" s="94"/>
      <c r="AX27" s="94"/>
      <c r="AY27" s="94"/>
      <c r="AZ27" s="94"/>
      <c r="BA27" s="94"/>
      <c r="BB27" s="94"/>
      <c r="BC27" s="94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94"/>
      <c r="BQ27" s="94"/>
      <c r="BR27" s="94"/>
      <c r="BS27" s="94"/>
      <c r="BT27" s="94"/>
      <c r="BU27" s="94"/>
      <c r="BV27" s="94"/>
      <c r="BW27" s="94"/>
      <c r="BX27" s="94"/>
      <c r="BY27" s="94"/>
      <c r="BZ27" s="94"/>
      <c r="CA27" s="94"/>
      <c r="CB27" s="116"/>
      <c r="CC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4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94"/>
      <c r="AS28" s="94"/>
      <c r="AT28" s="94"/>
      <c r="AU28" s="94"/>
      <c r="AV28" s="94"/>
      <c r="AW28" s="94"/>
      <c r="AX28" s="94"/>
      <c r="AY28" s="94"/>
      <c r="AZ28" s="94"/>
      <c r="BA28" s="94"/>
      <c r="BB28" s="94"/>
      <c r="BC28" s="94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94"/>
      <c r="BQ28" s="94"/>
      <c r="BR28" s="94"/>
      <c r="BS28" s="94"/>
      <c r="BT28" s="94"/>
      <c r="BU28" s="94"/>
      <c r="BV28" s="94"/>
      <c r="BW28" s="94"/>
      <c r="BX28" s="94"/>
      <c r="BY28" s="94"/>
      <c r="BZ28" s="94"/>
      <c r="CA28" s="94"/>
      <c r="CB28" s="116"/>
      <c r="CC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4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94"/>
      <c r="AS29" s="94"/>
      <c r="AT29" s="94"/>
      <c r="AU29" s="94"/>
      <c r="AV29" s="94"/>
      <c r="AW29" s="94"/>
      <c r="AX29" s="94"/>
      <c r="AY29" s="94"/>
      <c r="AZ29" s="94"/>
      <c r="BA29" s="94"/>
      <c r="BB29" s="94"/>
      <c r="BC29" s="94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94"/>
      <c r="BQ29" s="94"/>
      <c r="BR29" s="94"/>
      <c r="BS29" s="94"/>
      <c r="BT29" s="94"/>
      <c r="BU29" s="94"/>
      <c r="BV29" s="94"/>
      <c r="BW29" s="94"/>
      <c r="BX29" s="94"/>
      <c r="BY29" s="94"/>
      <c r="BZ29" s="94"/>
      <c r="CA29" s="94"/>
      <c r="CB29" s="116"/>
      <c r="CC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94"/>
      <c r="AS30" s="94"/>
      <c r="AT30" s="94"/>
      <c r="AU30" s="94"/>
      <c r="AV30" s="94"/>
      <c r="AW30" s="94"/>
      <c r="AX30" s="94"/>
      <c r="AY30" s="94"/>
      <c r="AZ30" s="94"/>
      <c r="BA30" s="94"/>
      <c r="BB30" s="94"/>
      <c r="BC30" s="94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94"/>
      <c r="BQ30" s="94"/>
      <c r="BR30" s="94"/>
      <c r="BS30" s="94"/>
      <c r="BT30" s="94"/>
      <c r="BU30" s="94"/>
      <c r="BV30" s="94"/>
      <c r="BW30" s="94"/>
      <c r="BX30" s="94"/>
      <c r="BY30" s="94"/>
      <c r="BZ30" s="94"/>
      <c r="CA30" s="94"/>
      <c r="CB30" s="144" t="s">
        <v>154</v>
      </c>
      <c r="CC30" s="101"/>
    </row>
    <row r="31">
      <c r="A31" s="145" t="s">
        <v>54</v>
      </c>
      <c r="B31" s="80">
        <f>VLOOKUP(A31,SILOMS!C:F,4,0)</f>
        <v>2727</v>
      </c>
      <c r="C31" s="117">
        <f>VLOOKUP(A31,SILOMS!O:Q,3,0)</f>
        <v>0.4930555556</v>
      </c>
      <c r="D31" s="82">
        <f t="shared" ref="D31:D32" si="5">IF(C31*24&lt;1500,1500-(C31*24),IF(C31*24&lt;3000,3000-(C31*24),4000-(C31*24)))
</f>
        <v>1488.166667</v>
      </c>
      <c r="E31" s="80">
        <f>VLOOKUP(B31,'Hora por anv'!B:D,3,0)</f>
        <v>46.27272727</v>
      </c>
      <c r="F31" s="83">
        <f>E31*'Hora por anv'!$H$1</f>
        <v>254.5</v>
      </c>
      <c r="G31" s="84">
        <f t="shared" si="1"/>
        <v>32.16077276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121">
        <f>(D31-F31)/22.5</f>
        <v>54.82962963</v>
      </c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94"/>
      <c r="AS31" s="94"/>
      <c r="AT31" s="94"/>
      <c r="AU31" s="94"/>
      <c r="AV31" s="94"/>
      <c r="AW31" s="94"/>
      <c r="AX31" s="94"/>
      <c r="AY31" s="94"/>
      <c r="AZ31" s="94"/>
      <c r="BA31" s="94"/>
      <c r="BB31" s="94"/>
      <c r="BC31" s="94"/>
      <c r="BD31" s="93"/>
      <c r="BE31" s="93"/>
      <c r="BF31" s="105" t="s">
        <v>123</v>
      </c>
      <c r="BG31" s="93"/>
      <c r="BH31" s="93"/>
      <c r="BI31" s="93"/>
      <c r="BJ31" s="93"/>
      <c r="BK31" s="92"/>
      <c r="BL31" s="93"/>
      <c r="BM31" s="93"/>
      <c r="BN31" s="93"/>
      <c r="BO31" s="93"/>
      <c r="BP31" s="94"/>
      <c r="BQ31" s="94"/>
      <c r="BR31" s="94"/>
      <c r="BS31" s="94"/>
      <c r="BT31" s="94"/>
      <c r="BU31" s="94"/>
      <c r="BV31" s="94"/>
      <c r="BW31" s="94"/>
      <c r="BX31" s="94"/>
      <c r="BY31" s="94"/>
      <c r="BZ31" s="94"/>
      <c r="CA31" s="94"/>
      <c r="CB31" s="137"/>
      <c r="CC31" s="142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5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94"/>
      <c r="AS32" s="94"/>
      <c r="AT32" s="94"/>
      <c r="AU32" s="94"/>
      <c r="AV32" s="94"/>
      <c r="AW32" s="94"/>
      <c r="AX32" s="94"/>
      <c r="AY32" s="94"/>
      <c r="AZ32" s="94"/>
      <c r="BA32" s="94"/>
      <c r="BB32" s="94"/>
      <c r="BC32" s="94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94"/>
      <c r="BQ32" s="94"/>
      <c r="BR32" s="94"/>
      <c r="BS32" s="94"/>
      <c r="BT32" s="94"/>
      <c r="BU32" s="94"/>
      <c r="BV32" s="94"/>
      <c r="BW32" s="94"/>
      <c r="BX32" s="94"/>
      <c r="BY32" s="94"/>
      <c r="BZ32" s="94"/>
      <c r="CA32" s="94"/>
      <c r="CB32" s="116"/>
      <c r="CC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94"/>
      <c r="AS33" s="94"/>
      <c r="AT33" s="94"/>
      <c r="AU33" s="94"/>
      <c r="AV33" s="94"/>
      <c r="AW33" s="94"/>
      <c r="AX33" s="94"/>
      <c r="AY33" s="94"/>
      <c r="AZ33" s="94"/>
      <c r="BA33" s="94"/>
      <c r="BB33" s="94"/>
      <c r="BC33" s="94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94"/>
      <c r="BQ33" s="94"/>
      <c r="BR33" s="94"/>
      <c r="BS33" s="94"/>
      <c r="BT33" s="94"/>
      <c r="BU33" s="94"/>
      <c r="BV33" s="94"/>
      <c r="BW33" s="94"/>
      <c r="BX33" s="94"/>
      <c r="BY33" s="94"/>
      <c r="BZ33" s="94"/>
      <c r="CA33" s="94"/>
      <c r="CB33" s="146" t="s">
        <v>155</v>
      </c>
      <c r="CC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6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94"/>
      <c r="AS34" s="94"/>
      <c r="AT34" s="94"/>
      <c r="AU34" s="94"/>
      <c r="AV34" s="94"/>
      <c r="AW34" s="94"/>
      <c r="AX34" s="94"/>
      <c r="AY34" s="94"/>
      <c r="AZ34" s="94"/>
      <c r="BA34" s="94"/>
      <c r="BB34" s="94"/>
      <c r="BC34" s="94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94"/>
      <c r="BQ34" s="94"/>
      <c r="BR34" s="94"/>
      <c r="BS34" s="94"/>
      <c r="BT34" s="94"/>
      <c r="BU34" s="94"/>
      <c r="BV34" s="94"/>
      <c r="BW34" s="94"/>
      <c r="BX34" s="94"/>
      <c r="BY34" s="94"/>
      <c r="BZ34" s="94"/>
      <c r="CA34" s="94"/>
      <c r="CB34" s="116"/>
      <c r="CC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6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4"/>
      <c r="AS35" s="94"/>
      <c r="AT35" s="94"/>
      <c r="AU35" s="94"/>
      <c r="AV35" s="94"/>
      <c r="AW35" s="94"/>
      <c r="AX35" s="94"/>
      <c r="AY35" s="94"/>
      <c r="AZ35" s="94"/>
      <c r="BA35" s="94"/>
      <c r="BB35" s="94"/>
      <c r="BC35" s="94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94"/>
      <c r="BQ35" s="94"/>
      <c r="BR35" s="94"/>
      <c r="BS35" s="94"/>
      <c r="BT35" s="94"/>
      <c r="BU35" s="94"/>
      <c r="BV35" s="94"/>
      <c r="BW35" s="94"/>
      <c r="BX35" s="94"/>
      <c r="BY35" s="94"/>
      <c r="BZ35" s="94"/>
      <c r="CA35" s="94"/>
      <c r="CB35" s="97"/>
      <c r="CC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6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94"/>
      <c r="AS36" s="94"/>
      <c r="AT36" s="94"/>
      <c r="AU36" s="94"/>
      <c r="AV36" s="94"/>
      <c r="AW36" s="94"/>
      <c r="AX36" s="94"/>
      <c r="AY36" s="94"/>
      <c r="AZ36" s="94"/>
      <c r="BA36" s="94"/>
      <c r="BB36" s="94"/>
      <c r="BC36" s="94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94"/>
      <c r="BQ36" s="94"/>
      <c r="BR36" s="94"/>
      <c r="BS36" s="94"/>
      <c r="BT36" s="94"/>
      <c r="BU36" s="94"/>
      <c r="BV36" s="94"/>
      <c r="BW36" s="94"/>
      <c r="BX36" s="94"/>
      <c r="BY36" s="94"/>
      <c r="BZ36" s="94"/>
      <c r="CA36" s="94"/>
      <c r="CB36" s="137"/>
      <c r="CC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6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4"/>
      <c r="AS37" s="94"/>
      <c r="AT37" s="94"/>
      <c r="AU37" s="94"/>
      <c r="AV37" s="94"/>
      <c r="AW37" s="94"/>
      <c r="AX37" s="94"/>
      <c r="AY37" s="94"/>
      <c r="AZ37" s="94"/>
      <c r="BA37" s="94"/>
      <c r="BB37" s="94"/>
      <c r="BC37" s="94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94"/>
      <c r="BQ37" s="94"/>
      <c r="BR37" s="94"/>
      <c r="BS37" s="94"/>
      <c r="BT37" s="94"/>
      <c r="BU37" s="94"/>
      <c r="BV37" s="94"/>
      <c r="BW37" s="94"/>
      <c r="BX37" s="94"/>
      <c r="BY37" s="94"/>
      <c r="BZ37" s="94"/>
      <c r="CA37" s="94"/>
      <c r="CB37" s="98"/>
      <c r="CC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6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94"/>
      <c r="AS38" s="94"/>
      <c r="AT38" s="94"/>
      <c r="AU38" s="94"/>
      <c r="AV38" s="94"/>
      <c r="AW38" s="94"/>
      <c r="AX38" s="94"/>
      <c r="AY38" s="94"/>
      <c r="AZ38" s="94"/>
      <c r="BA38" s="94"/>
      <c r="BB38" s="94"/>
      <c r="BC38" s="94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94"/>
      <c r="BQ38" s="94"/>
      <c r="BR38" s="94"/>
      <c r="BS38" s="94"/>
      <c r="BT38" s="94"/>
      <c r="BU38" s="94"/>
      <c r="BV38" s="94"/>
      <c r="BW38" s="94"/>
      <c r="BX38" s="94"/>
      <c r="BY38" s="94"/>
      <c r="BZ38" s="94"/>
      <c r="CA38" s="94"/>
      <c r="CB38" s="116"/>
      <c r="CC38" s="109"/>
    </row>
    <row r="39">
      <c r="A39" s="80" t="s">
        <v>60</v>
      </c>
      <c r="B39" s="80">
        <f>VLOOKUP(A39,SILOMS!C:F,4,0)</f>
        <v>2731</v>
      </c>
      <c r="C39" s="81">
        <f>VLOOKUP(A39,SILOMS!O:Q,3,0)</f>
        <v>14.79166667</v>
      </c>
      <c r="D39" s="82">
        <f t="shared" si="6"/>
        <v>1145</v>
      </c>
      <c r="E39" s="80">
        <f>VLOOKUP(B39,'Hora por anv'!B:D,3,0)</f>
        <v>21.29818182</v>
      </c>
      <c r="F39" s="83">
        <f>E39*'Hora por anv'!$H$1</f>
        <v>117.14</v>
      </c>
      <c r="G39" s="84">
        <f t="shared" si="1"/>
        <v>53.76045757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96"/>
      <c r="Q39" s="88" t="s">
        <v>113</v>
      </c>
      <c r="R39" s="96"/>
      <c r="S39" s="96"/>
      <c r="T39" s="94"/>
      <c r="U39" s="94"/>
      <c r="V39" s="94"/>
      <c r="W39" s="94"/>
      <c r="X39" s="94"/>
      <c r="Y39" s="94"/>
      <c r="Z39" s="99">
        <f>(D39-F39)/33.81</f>
        <v>30.40106477</v>
      </c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94"/>
      <c r="AS39" s="94"/>
      <c r="AT39" s="94"/>
      <c r="AU39" s="94"/>
      <c r="AV39" s="94"/>
      <c r="AW39" s="94"/>
      <c r="AX39" s="94"/>
      <c r="AY39" s="94"/>
      <c r="AZ39" s="94"/>
      <c r="BA39" s="94"/>
      <c r="BB39" s="94"/>
      <c r="BC39" s="94"/>
      <c r="BD39" s="93"/>
      <c r="BE39" s="93"/>
      <c r="BF39" s="93"/>
      <c r="BG39" s="93"/>
      <c r="BH39" s="93"/>
      <c r="BI39" s="93"/>
      <c r="BJ39" s="93"/>
      <c r="BK39" s="93"/>
      <c r="BL39" s="93"/>
      <c r="BM39" s="93"/>
      <c r="BN39" s="93"/>
      <c r="BO39" s="93"/>
      <c r="BP39" s="94"/>
      <c r="BQ39" s="94"/>
      <c r="BR39" s="94"/>
      <c r="BS39" s="94"/>
      <c r="BT39" s="94"/>
      <c r="BU39" s="94"/>
      <c r="BV39" s="94"/>
      <c r="BW39" s="94"/>
      <c r="BX39" s="94"/>
      <c r="BY39" s="105" t="s">
        <v>123</v>
      </c>
      <c r="BZ39" s="94"/>
      <c r="CA39" s="94"/>
      <c r="CB39" s="137"/>
      <c r="CC39" s="109"/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6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94"/>
      <c r="AS40" s="94"/>
      <c r="AT40" s="94"/>
      <c r="AU40" s="94"/>
      <c r="AV40" s="94"/>
      <c r="AW40" s="94"/>
      <c r="AX40" s="94"/>
      <c r="AY40" s="94"/>
      <c r="AZ40" s="94"/>
      <c r="BA40" s="94"/>
      <c r="BB40" s="94"/>
      <c r="BC40" s="94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94"/>
      <c r="BQ40" s="94"/>
      <c r="BR40" s="94"/>
      <c r="BS40" s="94"/>
      <c r="BT40" s="94"/>
      <c r="BU40" s="94"/>
      <c r="BV40" s="94"/>
      <c r="BW40" s="94"/>
      <c r="BX40" s="94"/>
      <c r="BY40" s="94"/>
      <c r="BZ40" s="94"/>
      <c r="CA40" s="94"/>
      <c r="CB40" s="116"/>
      <c r="CC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6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4"/>
      <c r="AS41" s="94"/>
      <c r="AT41" s="94"/>
      <c r="AU41" s="94"/>
      <c r="AV41" s="94"/>
      <c r="AW41" s="94"/>
      <c r="AX41" s="94"/>
      <c r="AY41" s="94"/>
      <c r="AZ41" s="94"/>
      <c r="BA41" s="94"/>
      <c r="BB41" s="94"/>
      <c r="BC41" s="94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94"/>
      <c r="BQ41" s="94"/>
      <c r="BR41" s="94"/>
      <c r="BS41" s="94"/>
      <c r="BT41" s="94"/>
      <c r="BU41" s="94"/>
      <c r="BV41" s="94"/>
      <c r="BW41" s="94"/>
      <c r="BX41" s="94"/>
      <c r="BY41" s="94"/>
      <c r="BZ41" s="94"/>
      <c r="CA41" s="94"/>
      <c r="CB41" s="97" t="s">
        <v>156</v>
      </c>
      <c r="CC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6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94"/>
      <c r="AS42" s="94"/>
      <c r="AT42" s="94"/>
      <c r="AU42" s="94"/>
      <c r="AV42" s="94"/>
      <c r="AW42" s="94"/>
      <c r="AX42" s="94"/>
      <c r="AY42" s="94"/>
      <c r="AZ42" s="94"/>
      <c r="BA42" s="94"/>
      <c r="BB42" s="94"/>
      <c r="BC42" s="94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94"/>
      <c r="BQ42" s="94"/>
      <c r="BR42" s="94"/>
      <c r="BS42" s="94"/>
      <c r="BT42" s="94"/>
      <c r="BU42" s="94"/>
      <c r="BV42" s="94"/>
      <c r="BW42" s="94"/>
      <c r="BX42" s="94"/>
      <c r="BY42" s="94"/>
      <c r="BZ42" s="94"/>
      <c r="CA42" s="94"/>
      <c r="CB42" s="116"/>
      <c r="CC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166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  <c r="AT43" s="7"/>
      <c r="AU43" s="7"/>
      <c r="AV43" s="7"/>
      <c r="AW43" s="7"/>
      <c r="AX43" s="7"/>
      <c r="AY43" s="7"/>
      <c r="AZ43" s="7"/>
      <c r="BA43" s="7"/>
      <c r="BB43" s="7"/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  <c r="BP43" s="7"/>
      <c r="BQ43" s="7"/>
      <c r="BR43" s="7"/>
      <c r="BS43" s="7"/>
      <c r="BT43" s="7"/>
      <c r="BU43" s="7"/>
      <c r="BV43" s="7"/>
      <c r="BW43" s="7"/>
      <c r="BX43" s="7"/>
      <c r="BY43" s="7"/>
      <c r="BZ43" s="7"/>
      <c r="CA43" s="7"/>
      <c r="CB43" s="7"/>
      <c r="CC43" s="7"/>
    </row>
    <row r="44">
      <c r="A44" s="9"/>
      <c r="B44" s="9"/>
      <c r="C44" s="9"/>
      <c r="D44" s="9"/>
      <c r="E44" s="9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166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  <c r="AT44" s="7"/>
      <c r="AU44" s="7"/>
      <c r="AV44" s="7"/>
      <c r="AW44" s="7"/>
      <c r="AX44" s="7"/>
      <c r="AY44" s="7"/>
      <c r="AZ44" s="7"/>
      <c r="BA44" s="7"/>
      <c r="BB44" s="7"/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  <c r="BP44" s="7"/>
      <c r="BQ44" s="7"/>
      <c r="BR44" s="7"/>
      <c r="BS44" s="7"/>
      <c r="BT44" s="7"/>
      <c r="BU44" s="7"/>
      <c r="BV44" s="7"/>
      <c r="BW44" s="7"/>
      <c r="BX44" s="7"/>
      <c r="BY44" s="7"/>
      <c r="BZ44" s="7"/>
      <c r="CA44" s="7"/>
      <c r="CB44" s="7"/>
      <c r="CC44" s="7"/>
    </row>
    <row r="45">
      <c r="A45" s="9"/>
      <c r="B45" s="9"/>
      <c r="C45" s="9"/>
      <c r="D45" s="9"/>
      <c r="E45" s="9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166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  <c r="AT45" s="7"/>
      <c r="AU45" s="7"/>
      <c r="AV45" s="7"/>
      <c r="AW45" s="7"/>
      <c r="AX45" s="7"/>
      <c r="AY45" s="7"/>
      <c r="AZ45" s="7"/>
      <c r="BA45" s="7"/>
      <c r="BB45" s="7"/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  <c r="BP45" s="7"/>
      <c r="BQ45" s="7"/>
      <c r="BR45" s="7"/>
      <c r="BS45" s="7"/>
      <c r="BT45" s="7"/>
      <c r="BU45" s="7"/>
      <c r="BV45" s="7"/>
      <c r="BW45" s="7"/>
      <c r="BX45" s="7"/>
      <c r="BY45" s="7"/>
      <c r="BZ45" s="7"/>
      <c r="CA45" s="7"/>
      <c r="CB45" s="7"/>
      <c r="CC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166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  <c r="AT46" s="7"/>
      <c r="AU46" s="7"/>
      <c r="AV46" s="7"/>
      <c r="AW46" s="7"/>
      <c r="AX46" s="7"/>
      <c r="AY46" s="7"/>
      <c r="AZ46" s="7"/>
      <c r="BA46" s="7"/>
      <c r="BB46" s="7"/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  <c r="BP46" s="7"/>
      <c r="BQ46" s="7"/>
      <c r="BR46" s="7"/>
      <c r="BS46" s="7"/>
      <c r="BT46" s="7"/>
      <c r="BU46" s="7"/>
      <c r="BV46" s="7"/>
      <c r="BW46" s="7"/>
      <c r="BX46" s="7"/>
      <c r="BY46" s="7"/>
      <c r="BZ46" s="7"/>
      <c r="CA46" s="7"/>
      <c r="CB46" s="7"/>
      <c r="CC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166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  <c r="AT47" s="7"/>
      <c r="AU47" s="7"/>
      <c r="AV47" s="7"/>
      <c r="AW47" s="7"/>
      <c r="AX47" s="7"/>
      <c r="AY47" s="7"/>
      <c r="AZ47" s="7"/>
      <c r="BA47" s="7"/>
      <c r="BB47" s="7"/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  <c r="BP47" s="7"/>
      <c r="BQ47" s="7"/>
      <c r="BR47" s="7"/>
      <c r="BS47" s="7"/>
      <c r="BT47" s="7"/>
      <c r="BU47" s="7"/>
      <c r="BV47" s="7"/>
      <c r="BW47" s="7"/>
      <c r="BX47" s="7"/>
      <c r="BY47" s="7"/>
      <c r="BZ47" s="7"/>
      <c r="CA47" s="7"/>
      <c r="CB47" s="7"/>
      <c r="CC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73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69"/>
      <c r="AT48" s="169"/>
      <c r="AU48" s="170"/>
      <c r="AV48" s="170"/>
      <c r="AW48" s="170"/>
      <c r="AX48" s="170"/>
      <c r="AY48" s="170"/>
      <c r="AZ48" s="170"/>
      <c r="BA48" s="170"/>
      <c r="BB48" s="170"/>
      <c r="BC48" s="170"/>
      <c r="BD48" s="170"/>
      <c r="BE48" s="170"/>
      <c r="BF48" s="170"/>
      <c r="BG48" s="170"/>
      <c r="BH48" s="170"/>
      <c r="BI48" s="170"/>
      <c r="BJ48" s="170"/>
      <c r="BK48" s="170"/>
      <c r="BL48" s="170"/>
      <c r="BM48" s="170"/>
      <c r="BN48" s="170"/>
      <c r="BO48" s="170"/>
      <c r="BP48" s="170"/>
      <c r="BQ48" s="170"/>
      <c r="BR48" s="170"/>
      <c r="BS48" s="170"/>
      <c r="BT48" s="170"/>
      <c r="BU48" s="170"/>
      <c r="BV48" s="170"/>
      <c r="BW48" s="170"/>
      <c r="BX48" s="170"/>
      <c r="BY48" s="170"/>
      <c r="BZ48" s="170"/>
      <c r="CA48" s="170"/>
      <c r="CB48" s="170"/>
      <c r="CC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7"/>
      <c r="Y49" s="7"/>
      <c r="Z49" s="166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  <c r="AT49" s="7"/>
      <c r="AU49" s="7"/>
      <c r="AV49" s="7"/>
      <c r="AW49" s="7"/>
      <c r="AX49" s="7"/>
      <c r="AY49" s="7"/>
      <c r="AZ49" s="7"/>
      <c r="BA49" s="7"/>
      <c r="BB49" s="7"/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  <c r="BP49" s="7"/>
      <c r="BQ49" s="7"/>
      <c r="BR49" s="7"/>
      <c r="BS49" s="7"/>
      <c r="BT49" s="7"/>
      <c r="BU49" s="7"/>
      <c r="BV49" s="7"/>
      <c r="BW49" s="7"/>
      <c r="BX49" s="7"/>
      <c r="BY49" s="7"/>
      <c r="BZ49" s="7"/>
      <c r="CA49" s="7"/>
      <c r="CB49" s="7"/>
      <c r="CC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7"/>
      <c r="Y50" s="7"/>
      <c r="Z50" s="166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  <c r="AT50" s="7"/>
      <c r="AU50" s="7"/>
      <c r="AV50" s="7"/>
      <c r="AW50" s="7"/>
      <c r="AX50" s="7"/>
      <c r="AY50" s="7"/>
      <c r="AZ50" s="7"/>
      <c r="BA50" s="7"/>
      <c r="BB50" s="7"/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  <c r="BP50" s="7"/>
      <c r="BQ50" s="7"/>
      <c r="BR50" s="7"/>
      <c r="BS50" s="7"/>
      <c r="BT50" s="7"/>
      <c r="BU50" s="7"/>
      <c r="BV50" s="7"/>
      <c r="BW50" s="7"/>
      <c r="BX50" s="7"/>
      <c r="BY50" s="7"/>
      <c r="BZ50" s="7"/>
      <c r="CA50" s="7"/>
      <c r="CB50" s="7"/>
      <c r="CC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7"/>
      <c r="Y51" s="7"/>
      <c r="Z51" s="166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  <c r="AT51" s="7"/>
      <c r="AU51" s="7"/>
      <c r="AV51" s="7"/>
      <c r="AW51" s="7"/>
      <c r="AX51" s="7"/>
      <c r="AY51" s="7"/>
      <c r="AZ51" s="7"/>
      <c r="BA51" s="7"/>
      <c r="BB51" s="7"/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  <c r="BP51" s="7"/>
      <c r="BQ51" s="7"/>
      <c r="BR51" s="7"/>
      <c r="BS51" s="7"/>
      <c r="BT51" s="7"/>
      <c r="BU51" s="7"/>
      <c r="BV51" s="7"/>
      <c r="BW51" s="7"/>
      <c r="BX51" s="7"/>
      <c r="BY51" s="7"/>
      <c r="BZ51" s="7"/>
      <c r="CA51" s="7"/>
      <c r="CB51" s="7"/>
      <c r="CC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7"/>
      <c r="Y52" s="7"/>
      <c r="Z52" s="166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  <c r="AT52" s="7"/>
      <c r="AU52" s="7"/>
      <c r="AV52" s="7"/>
      <c r="AW52" s="7"/>
      <c r="AX52" s="7"/>
      <c r="AY52" s="7"/>
      <c r="AZ52" s="7"/>
      <c r="BA52" s="7"/>
      <c r="BB52" s="7"/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  <c r="BP52" s="7"/>
      <c r="BQ52" s="7"/>
      <c r="BR52" s="7"/>
      <c r="BS52" s="7"/>
      <c r="BT52" s="7"/>
      <c r="BU52" s="7"/>
      <c r="BV52" s="7"/>
      <c r="BW52" s="7"/>
      <c r="BX52" s="7"/>
      <c r="BY52" s="7"/>
      <c r="BZ52" s="7"/>
      <c r="CA52" s="7"/>
      <c r="CB52" s="7"/>
      <c r="CC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166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  <c r="AT53" s="7"/>
      <c r="AU53" s="7"/>
      <c r="AV53" s="7"/>
      <c r="AW53" s="7"/>
      <c r="AX53" s="7"/>
      <c r="AY53" s="7"/>
      <c r="AZ53" s="7"/>
      <c r="BA53" s="7"/>
      <c r="BB53" s="7"/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  <c r="BP53" s="7"/>
      <c r="BQ53" s="7"/>
      <c r="BR53" s="7"/>
      <c r="BS53" s="7"/>
      <c r="BT53" s="7"/>
      <c r="BU53" s="7"/>
      <c r="BV53" s="7"/>
      <c r="BW53" s="7"/>
      <c r="BX53" s="7"/>
      <c r="BY53" s="7"/>
      <c r="BZ53" s="7"/>
      <c r="CA53" s="7"/>
      <c r="CB53" s="7"/>
      <c r="CC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166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  <c r="AT54" s="7"/>
      <c r="AU54" s="7"/>
      <c r="AV54" s="7"/>
      <c r="AW54" s="7"/>
      <c r="AX54" s="7"/>
      <c r="AY54" s="7"/>
      <c r="AZ54" s="7"/>
      <c r="BA54" s="7"/>
      <c r="BB54" s="7"/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  <c r="BP54" s="7"/>
      <c r="BQ54" s="7"/>
      <c r="BR54" s="7"/>
      <c r="BS54" s="7"/>
      <c r="BT54" s="7"/>
      <c r="BU54" s="7"/>
      <c r="BV54" s="7"/>
      <c r="BW54" s="7"/>
      <c r="BX54" s="7"/>
      <c r="BY54" s="7"/>
      <c r="BZ54" s="7"/>
      <c r="CA54" s="7"/>
      <c r="CB54" s="7"/>
      <c r="CC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166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  <c r="AT55" s="7"/>
      <c r="AU55" s="177"/>
      <c r="AV55" s="177"/>
      <c r="AW55" s="177"/>
      <c r="AX55" s="177"/>
      <c r="AY55" s="177"/>
      <c r="AZ55" s="177"/>
      <c r="BA55" s="177"/>
      <c r="BB55" s="177"/>
      <c r="BC55" s="177"/>
      <c r="BD55" s="177"/>
      <c r="BE55" s="177"/>
      <c r="BF55" s="177"/>
      <c r="BG55" s="177"/>
      <c r="BH55" s="177"/>
      <c r="BI55" s="177"/>
      <c r="BJ55" s="177"/>
      <c r="BK55" s="177"/>
      <c r="BL55" s="177"/>
      <c r="BM55" s="177"/>
      <c r="BN55" s="177"/>
      <c r="BO55" s="177"/>
      <c r="BP55" s="177"/>
      <c r="BQ55" s="177"/>
      <c r="BR55" s="177"/>
      <c r="BS55" s="177"/>
      <c r="BT55" s="177"/>
      <c r="BU55" s="177"/>
      <c r="BV55" s="177"/>
      <c r="BW55" s="177"/>
      <c r="BX55" s="177"/>
      <c r="BY55" s="177"/>
      <c r="BZ55" s="177"/>
      <c r="CA55" s="177"/>
      <c r="CB55" s="177"/>
      <c r="CC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166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  <c r="AT56" s="7"/>
      <c r="AU56" s="7"/>
      <c r="AV56" s="7"/>
      <c r="AW56" s="7"/>
      <c r="AX56" s="7"/>
      <c r="AY56" s="7"/>
      <c r="AZ56" s="7"/>
      <c r="BA56" s="7"/>
      <c r="BB56" s="7"/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  <c r="BP56" s="7"/>
      <c r="BQ56" s="7"/>
      <c r="BR56" s="7"/>
      <c r="BS56" s="7"/>
      <c r="BT56" s="7"/>
      <c r="BU56" s="7"/>
      <c r="BV56" s="7"/>
      <c r="BW56" s="7"/>
      <c r="BX56" s="7"/>
      <c r="BY56" s="7"/>
      <c r="BZ56" s="7"/>
      <c r="CA56" s="7"/>
      <c r="CB56" s="7"/>
      <c r="CC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166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  <c r="AT57" s="7"/>
      <c r="AU57" s="7"/>
      <c r="AV57" s="7"/>
      <c r="AW57" s="7"/>
      <c r="AX57" s="7"/>
      <c r="AY57" s="7"/>
      <c r="AZ57" s="7"/>
      <c r="BA57" s="7"/>
      <c r="BB57" s="7"/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  <c r="BP57" s="7"/>
      <c r="BQ57" s="7"/>
      <c r="BR57" s="7"/>
      <c r="BS57" s="7"/>
      <c r="BT57" s="7"/>
      <c r="BU57" s="7"/>
      <c r="BV57" s="7"/>
      <c r="BW57" s="7"/>
      <c r="BX57" s="7"/>
      <c r="BY57" s="7"/>
      <c r="BZ57" s="7"/>
      <c r="CA57" s="7"/>
      <c r="CB57" s="7"/>
      <c r="CC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166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  <c r="AT58" s="7"/>
      <c r="AU58" s="7"/>
      <c r="AV58" s="7"/>
      <c r="AW58" s="7"/>
      <c r="AX58" s="7"/>
      <c r="AY58" s="7"/>
      <c r="AZ58" s="7"/>
      <c r="BA58" s="7"/>
      <c r="BB58" s="7"/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  <c r="BP58" s="7"/>
      <c r="BQ58" s="7"/>
      <c r="BR58" s="7"/>
      <c r="BS58" s="7"/>
      <c r="BT58" s="7"/>
      <c r="BU58" s="7"/>
      <c r="BV58" s="7"/>
      <c r="BW58" s="7"/>
      <c r="BX58" s="7"/>
      <c r="BY58" s="7"/>
      <c r="BZ58" s="7"/>
      <c r="CA58" s="7"/>
      <c r="CB58" s="7"/>
      <c r="CC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166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  <c r="AT59" s="7"/>
      <c r="AU59" s="7"/>
      <c r="AV59" s="7"/>
      <c r="AW59" s="7"/>
      <c r="AX59" s="7"/>
      <c r="AY59" s="7"/>
      <c r="AZ59" s="7"/>
      <c r="BA59" s="7"/>
      <c r="BB59" s="7"/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  <c r="BP59" s="7"/>
      <c r="BQ59" s="7"/>
      <c r="BR59" s="7"/>
      <c r="BS59" s="7"/>
      <c r="BT59" s="7"/>
      <c r="BU59" s="7"/>
      <c r="BV59" s="7"/>
      <c r="BW59" s="7"/>
      <c r="BX59" s="7"/>
      <c r="BY59" s="7"/>
      <c r="BZ59" s="7"/>
      <c r="CA59" s="7"/>
      <c r="CB59" s="7"/>
      <c r="CC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7"/>
      <c r="Y60" s="7"/>
      <c r="Z60" s="166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  <c r="AT60" s="182"/>
      <c r="AU60" s="7"/>
      <c r="AV60" s="7"/>
      <c r="AW60" s="7"/>
      <c r="AX60" s="7"/>
      <c r="AY60" s="7"/>
      <c r="AZ60" s="7"/>
      <c r="BA60" s="7"/>
      <c r="BB60" s="7"/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  <c r="BP60" s="7"/>
      <c r="BQ60" s="7"/>
      <c r="BR60" s="7"/>
      <c r="BS60" s="7"/>
      <c r="BT60" s="7"/>
      <c r="BU60" s="7"/>
      <c r="BV60" s="7"/>
      <c r="BW60" s="7"/>
      <c r="BX60" s="7"/>
      <c r="BY60" s="7"/>
      <c r="BZ60" s="7"/>
      <c r="CA60" s="7"/>
      <c r="CB60" s="7"/>
      <c r="CC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166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  <c r="AT61" s="182"/>
      <c r="AU61" s="7"/>
      <c r="AV61" s="7"/>
      <c r="AW61" s="7"/>
      <c r="AX61" s="7"/>
      <c r="AY61" s="7"/>
      <c r="AZ61" s="7"/>
      <c r="BA61" s="7"/>
      <c r="BB61" s="7"/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  <c r="BP61" s="7"/>
      <c r="BQ61" s="7"/>
      <c r="BR61" s="7"/>
      <c r="BS61" s="7"/>
      <c r="BT61" s="7"/>
      <c r="BU61" s="7"/>
      <c r="BV61" s="7"/>
      <c r="BW61" s="7"/>
      <c r="BX61" s="7"/>
      <c r="BY61" s="7"/>
      <c r="BZ61" s="7"/>
      <c r="CA61" s="7"/>
      <c r="CB61" s="7"/>
      <c r="CC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166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  <c r="AT62" s="183"/>
      <c r="AU62" s="7"/>
      <c r="AV62" s="7"/>
      <c r="AW62" s="7"/>
      <c r="AX62" s="7"/>
      <c r="AY62" s="7"/>
      <c r="AZ62" s="7"/>
      <c r="BA62" s="7"/>
      <c r="BB62" s="7"/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  <c r="BP62" s="7"/>
      <c r="BQ62" s="7"/>
      <c r="BR62" s="7"/>
      <c r="BS62" s="7"/>
      <c r="BT62" s="7"/>
      <c r="BU62" s="7"/>
      <c r="BV62" s="7"/>
      <c r="BW62" s="7"/>
      <c r="BX62" s="7"/>
      <c r="BY62" s="7"/>
      <c r="BZ62" s="7"/>
      <c r="CA62" s="7"/>
      <c r="CB62" s="7"/>
      <c r="CC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166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  <c r="AT63" s="184"/>
      <c r="AU63" s="7"/>
      <c r="AV63" s="7"/>
      <c r="AW63" s="7"/>
      <c r="AX63" s="7"/>
      <c r="AY63" s="7"/>
      <c r="AZ63" s="7"/>
      <c r="BA63" s="7"/>
      <c r="BB63" s="7"/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  <c r="BP63" s="7"/>
      <c r="BQ63" s="7"/>
      <c r="BR63" s="7"/>
      <c r="BS63" s="7"/>
      <c r="BT63" s="7"/>
      <c r="BU63" s="7"/>
      <c r="BV63" s="7"/>
      <c r="BW63" s="7"/>
      <c r="BX63" s="7"/>
      <c r="BY63" s="7"/>
      <c r="BZ63" s="7"/>
      <c r="CA63" s="7"/>
      <c r="CB63" s="7"/>
      <c r="CC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166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  <c r="AT64" s="185"/>
      <c r="AU64" s="7"/>
      <c r="AV64" s="7"/>
      <c r="AW64" s="7"/>
      <c r="AX64" s="7"/>
      <c r="AY64" s="7"/>
      <c r="AZ64" s="7"/>
      <c r="BA64" s="7"/>
      <c r="BB64" s="7"/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  <c r="BP64" s="7"/>
      <c r="BQ64" s="7"/>
      <c r="BR64" s="7"/>
      <c r="BS64" s="7"/>
      <c r="BT64" s="7"/>
      <c r="BU64" s="7"/>
      <c r="BV64" s="7"/>
      <c r="BW64" s="7"/>
      <c r="BX64" s="7"/>
      <c r="BY64" s="7"/>
      <c r="BZ64" s="7"/>
      <c r="CA64" s="7"/>
      <c r="CB64" s="7"/>
      <c r="CC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166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  <c r="AT65" s="7"/>
      <c r="AU65" s="7"/>
      <c r="AV65" s="7"/>
      <c r="AW65" s="7"/>
      <c r="AX65" s="7"/>
      <c r="AY65" s="7"/>
      <c r="AZ65" s="7"/>
      <c r="BA65" s="7"/>
      <c r="BB65" s="7"/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  <c r="BP65" s="7"/>
      <c r="BQ65" s="7"/>
      <c r="BR65" s="7"/>
      <c r="BS65" s="7"/>
      <c r="BT65" s="7"/>
      <c r="BU65" s="7"/>
      <c r="BV65" s="7"/>
      <c r="BW65" s="7"/>
      <c r="BX65" s="7"/>
      <c r="BY65" s="7"/>
      <c r="BZ65" s="7"/>
      <c r="CA65" s="7"/>
      <c r="CB65" s="7"/>
      <c r="CC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166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  <c r="AT66" s="18"/>
      <c r="AU66" s="7"/>
      <c r="AV66" s="7"/>
      <c r="AW66" s="7"/>
      <c r="AX66" s="7"/>
      <c r="AY66" s="7"/>
      <c r="AZ66" s="7"/>
      <c r="BA66" s="7"/>
      <c r="BB66" s="7"/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  <c r="BP66" s="7"/>
      <c r="BQ66" s="7"/>
      <c r="BR66" s="7"/>
      <c r="BS66" s="7"/>
      <c r="BT66" s="7"/>
      <c r="BU66" s="7"/>
      <c r="BV66" s="7"/>
      <c r="BW66" s="7"/>
      <c r="BX66" s="7"/>
      <c r="BY66" s="7"/>
      <c r="BZ66" s="7"/>
      <c r="CA66" s="7"/>
      <c r="CB66" s="7"/>
      <c r="CC66" s="7"/>
    </row>
    <row r="67">
      <c r="A67" s="7"/>
      <c r="B67" s="7"/>
      <c r="C67" s="7"/>
      <c r="D67" s="186"/>
      <c r="E67" s="186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166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  <c r="AT67" s="7"/>
      <c r="AU67" s="7"/>
      <c r="AV67" s="7"/>
      <c r="AW67" s="7"/>
      <c r="AX67" s="7"/>
      <c r="AY67" s="7"/>
      <c r="AZ67" s="7"/>
      <c r="BA67" s="7"/>
      <c r="BB67" s="7"/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  <c r="BP67" s="7"/>
      <c r="BQ67" s="7"/>
      <c r="BR67" s="7"/>
      <c r="BS67" s="7"/>
      <c r="BT67" s="7"/>
      <c r="BU67" s="7"/>
      <c r="BV67" s="7"/>
      <c r="BW67" s="7"/>
      <c r="BX67" s="7"/>
      <c r="BY67" s="7"/>
      <c r="BZ67" s="7"/>
      <c r="CA67" s="7"/>
      <c r="CB67" s="7"/>
      <c r="CC67" s="7"/>
    </row>
    <row r="68">
      <c r="A68" s="7"/>
      <c r="B68" s="7"/>
      <c r="C68" s="7"/>
      <c r="D68" s="169"/>
      <c r="E68" s="18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166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  <c r="AT68" s="7"/>
      <c r="AU68" s="7"/>
      <c r="AV68" s="7"/>
      <c r="AW68" s="7"/>
      <c r="AX68" s="7"/>
      <c r="AY68" s="7"/>
      <c r="AZ68" s="7"/>
      <c r="BA68" s="7"/>
      <c r="BB68" s="7"/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  <c r="BP68" s="7"/>
      <c r="BQ68" s="7"/>
      <c r="BR68" s="7"/>
      <c r="BS68" s="7"/>
      <c r="BT68" s="7"/>
      <c r="BU68" s="7"/>
      <c r="BV68" s="7"/>
      <c r="BW68" s="7"/>
      <c r="BX68" s="7"/>
      <c r="BY68" s="7"/>
      <c r="BZ68" s="7"/>
      <c r="CA68" s="7"/>
      <c r="CB68" s="7"/>
      <c r="CC68" s="7"/>
    </row>
    <row r="69">
      <c r="A69" s="7"/>
      <c r="B69" s="7"/>
      <c r="C69" s="7"/>
      <c r="D69" s="169"/>
      <c r="E69" s="188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166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  <c r="AW69" s="7"/>
      <c r="AX69" s="7"/>
      <c r="AY69" s="7"/>
      <c r="AZ69" s="7"/>
      <c r="BA69" s="7"/>
      <c r="BB69" s="7"/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  <c r="BP69" s="7"/>
      <c r="BQ69" s="7"/>
      <c r="BR69" s="7"/>
      <c r="BS69" s="7"/>
      <c r="BT69" s="7"/>
      <c r="BU69" s="7"/>
      <c r="BV69" s="7"/>
      <c r="BW69" s="7"/>
      <c r="BX69" s="7"/>
      <c r="BY69" s="7"/>
      <c r="BZ69" s="7"/>
      <c r="CA69" s="7"/>
      <c r="CB69" s="7"/>
      <c r="CC69" s="7"/>
    </row>
    <row r="70">
      <c r="A70" s="7"/>
      <c r="B70" s="7"/>
      <c r="C70" s="7"/>
      <c r="D70" s="189"/>
      <c r="E70" s="170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166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  <c r="AT70" s="7"/>
      <c r="AU70" s="7"/>
      <c r="AV70" s="7"/>
      <c r="AW70" s="7"/>
      <c r="AX70" s="7"/>
      <c r="AY70" s="7"/>
      <c r="AZ70" s="7"/>
      <c r="BA70" s="7"/>
      <c r="BB70" s="7"/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  <c r="BP70" s="7"/>
      <c r="BQ70" s="7"/>
      <c r="BR70" s="7"/>
      <c r="BS70" s="7"/>
      <c r="BT70" s="7"/>
      <c r="BU70" s="7"/>
      <c r="BV70" s="7"/>
      <c r="BW70" s="7"/>
      <c r="BX70" s="7"/>
      <c r="BY70" s="7"/>
      <c r="BZ70" s="7"/>
      <c r="CA70" s="7"/>
      <c r="CB70" s="7"/>
      <c r="CC70" s="7"/>
    </row>
    <row r="71">
      <c r="A71" s="7"/>
      <c r="B71" s="7"/>
      <c r="C71" s="7"/>
      <c r="D71" s="187"/>
      <c r="E71" s="18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166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  <c r="AT71" s="7"/>
      <c r="AU71" s="7"/>
      <c r="AV71" s="7"/>
      <c r="AW71" s="7"/>
      <c r="AX71" s="7"/>
      <c r="AY71" s="7"/>
      <c r="AZ71" s="7"/>
      <c r="BA71" s="7"/>
      <c r="BB71" s="7"/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  <c r="BP71" s="7"/>
      <c r="BQ71" s="7"/>
      <c r="BR71" s="7"/>
      <c r="BS71" s="7"/>
      <c r="BT71" s="7"/>
      <c r="BU71" s="7"/>
      <c r="BV71" s="7"/>
      <c r="BW71" s="7"/>
      <c r="BX71" s="7"/>
      <c r="BY71" s="7"/>
      <c r="BZ71" s="7"/>
      <c r="CA71" s="7"/>
      <c r="CB71" s="7"/>
      <c r="CC71" s="7"/>
    </row>
    <row r="72">
      <c r="A72" s="7"/>
      <c r="B72" s="7"/>
      <c r="C72" s="7"/>
      <c r="D72" s="189"/>
      <c r="E72" s="190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166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  <c r="AT72" s="7"/>
      <c r="AU72" s="7"/>
      <c r="AV72" s="7"/>
      <c r="AW72" s="7"/>
      <c r="AX72" s="7"/>
      <c r="AY72" s="7"/>
      <c r="AZ72" s="7"/>
      <c r="BA72" s="7"/>
      <c r="BB72" s="7"/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  <c r="BP72" s="7"/>
      <c r="BQ72" s="7"/>
      <c r="BR72" s="7"/>
      <c r="BS72" s="7"/>
      <c r="BT72" s="7"/>
      <c r="BU72" s="7"/>
      <c r="BV72" s="7"/>
      <c r="BW72" s="7"/>
      <c r="BX72" s="7"/>
      <c r="BY72" s="7"/>
      <c r="BZ72" s="7"/>
      <c r="CA72" s="7"/>
      <c r="CB72" s="7"/>
      <c r="CC72" s="7"/>
    </row>
    <row r="73">
      <c r="A73" s="7"/>
      <c r="B73" s="7"/>
      <c r="C73" s="7"/>
      <c r="D73" s="191"/>
      <c r="E73" s="188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166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  <c r="AT73" s="7"/>
      <c r="AU73" s="7"/>
      <c r="AV73" s="7"/>
      <c r="AW73" s="7"/>
      <c r="AX73" s="7"/>
      <c r="AY73" s="7"/>
      <c r="AZ73" s="7"/>
      <c r="BA73" s="7"/>
      <c r="BB73" s="7"/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  <c r="BP73" s="7"/>
      <c r="BQ73" s="7"/>
      <c r="BR73" s="7"/>
      <c r="BS73" s="7"/>
      <c r="BT73" s="7"/>
      <c r="BU73" s="7"/>
      <c r="BV73" s="7"/>
      <c r="BW73" s="7"/>
      <c r="BX73" s="7"/>
      <c r="BY73" s="7"/>
      <c r="BZ73" s="7"/>
      <c r="CA73" s="7"/>
      <c r="CB73" s="7"/>
      <c r="CC73" s="7"/>
    </row>
    <row r="74">
      <c r="A74" s="7"/>
      <c r="B74" s="7"/>
      <c r="C74" s="7"/>
      <c r="D74" s="9"/>
      <c r="E74" s="18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166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7"/>
      <c r="AW74" s="7"/>
      <c r="AX74" s="7"/>
      <c r="AY74" s="7"/>
      <c r="AZ74" s="7"/>
      <c r="BA74" s="7"/>
      <c r="BB74" s="7"/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  <c r="BP74" s="7"/>
      <c r="BQ74" s="7"/>
      <c r="BR74" s="7"/>
      <c r="BS74" s="7"/>
      <c r="BT74" s="7"/>
      <c r="BU74" s="7"/>
      <c r="BV74" s="7"/>
      <c r="BW74" s="7"/>
      <c r="BX74" s="7"/>
      <c r="BY74" s="7"/>
      <c r="BZ74" s="7"/>
      <c r="CA74" s="7"/>
      <c r="CB74" s="7"/>
      <c r="CC74" s="7"/>
    </row>
    <row r="75">
      <c r="A75" s="7"/>
      <c r="B75" s="7"/>
      <c r="C75" s="7"/>
      <c r="D75" s="187"/>
      <c r="E75" s="169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166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  <c r="AT75" s="7"/>
      <c r="AU75" s="7"/>
      <c r="AV75" s="7"/>
      <c r="AW75" s="7"/>
      <c r="AX75" s="7"/>
      <c r="AY75" s="7"/>
      <c r="AZ75" s="7"/>
      <c r="BA75" s="7"/>
      <c r="BB75" s="7"/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  <c r="BP75" s="7"/>
      <c r="BQ75" s="7"/>
      <c r="BR75" s="7"/>
      <c r="BS75" s="7"/>
      <c r="BT75" s="7"/>
      <c r="BU75" s="7"/>
      <c r="BV75" s="7"/>
      <c r="BW75" s="7"/>
      <c r="BX75" s="7"/>
      <c r="BY75" s="7"/>
      <c r="BZ75" s="7"/>
      <c r="CA75" s="7"/>
      <c r="CB75" s="7"/>
      <c r="CC75" s="7"/>
    </row>
    <row r="76">
      <c r="A76" s="7"/>
      <c r="B76" s="7"/>
      <c r="C76" s="7"/>
      <c r="D76" s="170"/>
      <c r="E76" s="188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166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  <c r="AT76" s="7"/>
      <c r="AU76" s="7"/>
      <c r="AV76" s="7"/>
      <c r="AW76" s="7"/>
      <c r="AX76" s="7"/>
      <c r="AY76" s="7"/>
      <c r="AZ76" s="7"/>
      <c r="BA76" s="7"/>
      <c r="BB76" s="7"/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  <c r="BP76" s="7"/>
      <c r="BQ76" s="7"/>
      <c r="BR76" s="7"/>
      <c r="BS76" s="7"/>
      <c r="BT76" s="7"/>
      <c r="BU76" s="7"/>
      <c r="BV76" s="7"/>
      <c r="BW76" s="7"/>
      <c r="BX76" s="7"/>
      <c r="BY76" s="7"/>
      <c r="BZ76" s="7"/>
      <c r="CA76" s="7"/>
      <c r="CB76" s="7"/>
      <c r="CC76" s="7"/>
    </row>
    <row r="77">
      <c r="A77" s="7"/>
      <c r="B77" s="7"/>
      <c r="C77" s="7"/>
      <c r="D77" s="170"/>
      <c r="E77" s="190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166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  <c r="AT77" s="7"/>
      <c r="AU77" s="7"/>
      <c r="AV77" s="7"/>
      <c r="AW77" s="7"/>
      <c r="AX77" s="7"/>
      <c r="AY77" s="7"/>
      <c r="AZ77" s="7"/>
      <c r="BA77" s="7"/>
      <c r="BB77" s="7"/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  <c r="BP77" s="7"/>
      <c r="BQ77" s="7"/>
      <c r="BR77" s="7"/>
      <c r="BS77" s="7"/>
      <c r="BT77" s="7"/>
      <c r="BU77" s="7"/>
      <c r="BV77" s="7"/>
      <c r="BW77" s="7"/>
      <c r="BX77" s="7"/>
      <c r="BY77" s="7"/>
      <c r="BZ77" s="7"/>
      <c r="CA77" s="7"/>
      <c r="CB77" s="7"/>
      <c r="CC77" s="7"/>
    </row>
    <row r="78">
      <c r="A78" s="7"/>
      <c r="B78" s="7"/>
      <c r="C78" s="7"/>
      <c r="D78" s="189"/>
      <c r="E78" s="190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166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  <c r="AT78" s="7"/>
      <c r="AU78" s="7"/>
      <c r="AV78" s="7"/>
      <c r="AW78" s="7"/>
      <c r="AX78" s="7"/>
      <c r="AY78" s="7"/>
      <c r="AZ78" s="7"/>
      <c r="BA78" s="7"/>
      <c r="BB78" s="7"/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  <c r="BP78" s="7"/>
      <c r="BQ78" s="7"/>
      <c r="BR78" s="7"/>
      <c r="BS78" s="7"/>
      <c r="BT78" s="7"/>
      <c r="BU78" s="7"/>
      <c r="BV78" s="7"/>
      <c r="BW78" s="7"/>
      <c r="BX78" s="7"/>
      <c r="BY78" s="7"/>
      <c r="BZ78" s="7"/>
      <c r="CA78" s="7"/>
      <c r="CB78" s="7"/>
      <c r="CC78" s="7"/>
    </row>
    <row r="79">
      <c r="A79" s="7"/>
      <c r="B79" s="7"/>
      <c r="C79" s="7"/>
      <c r="D79" s="187"/>
      <c r="E79" s="192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166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  <c r="AT79" s="7"/>
      <c r="AU79" s="7"/>
      <c r="AV79" s="7"/>
      <c r="AW79" s="7"/>
      <c r="AX79" s="7"/>
      <c r="AY79" s="7"/>
      <c r="AZ79" s="7"/>
      <c r="BA79" s="7"/>
      <c r="BB79" s="7"/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  <c r="BP79" s="7"/>
      <c r="BQ79" s="7"/>
      <c r="BR79" s="7"/>
      <c r="BS79" s="7"/>
      <c r="BT79" s="7"/>
      <c r="BU79" s="7"/>
      <c r="BV79" s="7"/>
      <c r="BW79" s="7"/>
      <c r="BX79" s="7"/>
      <c r="BY79" s="7"/>
      <c r="BZ79" s="7"/>
      <c r="CA79" s="7"/>
      <c r="CB79" s="7"/>
      <c r="CC79" s="7"/>
    </row>
    <row r="80">
      <c r="A80" s="7"/>
      <c r="B80" s="7"/>
      <c r="C80" s="7"/>
      <c r="D80" s="170"/>
      <c r="E80" s="192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166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  <c r="AT80" s="7"/>
      <c r="AU80" s="7"/>
      <c r="AV80" s="7"/>
      <c r="AW80" s="7"/>
      <c r="AX80" s="7"/>
      <c r="AY80" s="7"/>
      <c r="AZ80" s="7"/>
      <c r="BA80" s="7"/>
      <c r="BB80" s="7"/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  <c r="BP80" s="7"/>
      <c r="BQ80" s="7"/>
      <c r="BR80" s="7"/>
      <c r="BS80" s="7"/>
      <c r="BT80" s="7"/>
      <c r="BU80" s="7"/>
      <c r="BV80" s="7"/>
      <c r="BW80" s="7"/>
      <c r="BX80" s="7"/>
      <c r="BY80" s="7"/>
      <c r="BZ80" s="7"/>
      <c r="CA80" s="7"/>
      <c r="CB80" s="7"/>
      <c r="CC80" s="7"/>
    </row>
    <row r="81">
      <c r="A81" s="7"/>
      <c r="B81" s="7"/>
      <c r="C81" s="7"/>
      <c r="D81" s="192"/>
      <c r="E81" s="170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166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  <c r="BP81" s="7"/>
      <c r="BQ81" s="7"/>
      <c r="BR81" s="7"/>
      <c r="BS81" s="7"/>
      <c r="BT81" s="7"/>
      <c r="BU81" s="7"/>
      <c r="BV81" s="7"/>
      <c r="BW81" s="7"/>
      <c r="BX81" s="7"/>
      <c r="BY81" s="7"/>
      <c r="BZ81" s="7"/>
      <c r="CA81" s="7"/>
      <c r="CB81" s="7"/>
      <c r="CC81" s="7"/>
    </row>
    <row r="82">
      <c r="A82" s="7"/>
      <c r="B82" s="7"/>
      <c r="C82" s="7"/>
      <c r="D82" s="9"/>
      <c r="E82" s="190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166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  <c r="BP82" s="7"/>
      <c r="BQ82" s="7"/>
      <c r="BR82" s="7"/>
      <c r="BS82" s="7"/>
      <c r="BT82" s="7"/>
      <c r="BU82" s="7"/>
      <c r="BV82" s="7"/>
      <c r="BW82" s="7"/>
      <c r="BX82" s="7"/>
      <c r="BY82" s="7"/>
      <c r="BZ82" s="7"/>
      <c r="CA82" s="7"/>
      <c r="CB82" s="7"/>
      <c r="CC82" s="7"/>
    </row>
    <row r="83">
      <c r="A83" s="7"/>
      <c r="B83" s="7"/>
      <c r="C83" s="7"/>
      <c r="D83" s="193"/>
      <c r="E83" s="18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166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  <c r="AT83" s="7"/>
      <c r="AU83" s="7"/>
      <c r="AV83" s="7"/>
      <c r="AW83" s="7"/>
      <c r="AX83" s="7"/>
      <c r="AY83" s="7"/>
      <c r="AZ83" s="7"/>
      <c r="BA83" s="7"/>
      <c r="BB83" s="7"/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  <c r="BP83" s="7"/>
      <c r="BQ83" s="7"/>
      <c r="BR83" s="7"/>
      <c r="BS83" s="7"/>
      <c r="BT83" s="7"/>
      <c r="BU83" s="7"/>
      <c r="BV83" s="7"/>
      <c r="BW83" s="7"/>
      <c r="BX83" s="7"/>
      <c r="BY83" s="7"/>
      <c r="BZ83" s="7"/>
      <c r="CA83" s="7"/>
      <c r="CB83" s="7"/>
      <c r="CC83" s="7"/>
    </row>
    <row r="84">
      <c r="A84" s="7"/>
      <c r="B84" s="7"/>
      <c r="C84" s="7"/>
      <c r="D84" s="170"/>
      <c r="E84" s="190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166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7"/>
      <c r="AW84" s="7"/>
      <c r="AX84" s="7"/>
      <c r="AY84" s="7"/>
      <c r="AZ84" s="7"/>
      <c r="BA84" s="7"/>
      <c r="BB84" s="7"/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  <c r="BP84" s="7"/>
      <c r="BQ84" s="7"/>
      <c r="BR84" s="7"/>
      <c r="BS84" s="7"/>
      <c r="BT84" s="7"/>
      <c r="BU84" s="7"/>
      <c r="BV84" s="7"/>
      <c r="BW84" s="7"/>
      <c r="BX84" s="7"/>
      <c r="BY84" s="7"/>
      <c r="BZ84" s="7"/>
      <c r="CA84" s="7"/>
      <c r="CB84" s="7"/>
      <c r="CC84" s="7"/>
    </row>
    <row r="85">
      <c r="A85" s="7"/>
      <c r="B85" s="7"/>
      <c r="C85" s="7"/>
      <c r="D85" s="169"/>
      <c r="E85" s="18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166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7"/>
      <c r="AW85" s="7"/>
      <c r="AX85" s="7"/>
      <c r="AY85" s="7"/>
      <c r="AZ85" s="7"/>
      <c r="BA85" s="7"/>
      <c r="BB85" s="7"/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  <c r="BP85" s="7"/>
      <c r="BQ85" s="7"/>
      <c r="BR85" s="7"/>
      <c r="BS85" s="7"/>
      <c r="BT85" s="7"/>
      <c r="BU85" s="7"/>
      <c r="BV85" s="7"/>
      <c r="BW85" s="7"/>
      <c r="BX85" s="7"/>
      <c r="BY85" s="7"/>
      <c r="BZ85" s="7"/>
      <c r="CA85" s="7"/>
      <c r="CB85" s="7"/>
      <c r="CC85" s="7"/>
    </row>
    <row r="86">
      <c r="A86" s="7"/>
      <c r="B86" s="7"/>
      <c r="C86" s="7"/>
      <c r="D86" s="189"/>
      <c r="E86" s="170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166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7"/>
      <c r="AW86" s="7"/>
      <c r="AX86" s="7"/>
      <c r="AY86" s="7"/>
      <c r="AZ86" s="7"/>
      <c r="BA86" s="7"/>
      <c r="BB86" s="7"/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  <c r="BP86" s="7"/>
      <c r="BQ86" s="7"/>
      <c r="BR86" s="7"/>
      <c r="BS86" s="7"/>
      <c r="BT86" s="7"/>
      <c r="BU86" s="7"/>
      <c r="BV86" s="7"/>
      <c r="BW86" s="7"/>
      <c r="BX86" s="7"/>
      <c r="BY86" s="7"/>
      <c r="BZ86" s="7"/>
      <c r="CA86" s="7"/>
      <c r="CB86" s="7"/>
      <c r="CC86" s="7"/>
    </row>
    <row r="87">
      <c r="A87" s="7"/>
      <c r="B87" s="7"/>
      <c r="C87" s="7"/>
      <c r="D87" s="192"/>
      <c r="E87" s="170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166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7"/>
      <c r="AW87" s="7"/>
      <c r="AX87" s="7"/>
      <c r="AY87" s="7"/>
      <c r="AZ87" s="7"/>
      <c r="BA87" s="7"/>
      <c r="BB87" s="7"/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  <c r="BP87" s="7"/>
      <c r="BQ87" s="7"/>
      <c r="BR87" s="7"/>
      <c r="BS87" s="7"/>
      <c r="BT87" s="7"/>
      <c r="BU87" s="7"/>
      <c r="BV87" s="7"/>
      <c r="BW87" s="7"/>
      <c r="BX87" s="7"/>
      <c r="BY87" s="7"/>
      <c r="BZ87" s="7"/>
      <c r="CA87" s="7"/>
      <c r="CB87" s="7"/>
      <c r="CC87" s="7"/>
    </row>
    <row r="88">
      <c r="A88" s="7"/>
      <c r="B88" s="7"/>
      <c r="C88" s="7"/>
      <c r="D88" s="192"/>
      <c r="E88" s="192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166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7"/>
      <c r="AW88" s="7"/>
      <c r="AX88" s="7"/>
      <c r="AY88" s="7"/>
      <c r="AZ88" s="7"/>
      <c r="BA88" s="7"/>
      <c r="BB88" s="7"/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  <c r="BP88" s="7"/>
      <c r="BQ88" s="7"/>
      <c r="BR88" s="7"/>
      <c r="BS88" s="7"/>
      <c r="BT88" s="7"/>
      <c r="BU88" s="7"/>
      <c r="BV88" s="7"/>
      <c r="BW88" s="7"/>
      <c r="BX88" s="7"/>
      <c r="BY88" s="7"/>
      <c r="BZ88" s="7"/>
      <c r="CA88" s="7"/>
      <c r="CB88" s="7"/>
      <c r="CC88" s="7"/>
    </row>
    <row r="89">
      <c r="A89" s="7"/>
      <c r="B89" s="7"/>
      <c r="C89" s="7"/>
      <c r="D89" s="192"/>
      <c r="E89" s="194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166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7"/>
      <c r="AW89" s="7"/>
      <c r="AX89" s="7"/>
      <c r="AY89" s="7"/>
      <c r="AZ89" s="7"/>
      <c r="BA89" s="7"/>
      <c r="BB89" s="7"/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  <c r="BP89" s="7"/>
      <c r="BQ89" s="7"/>
      <c r="BR89" s="7"/>
      <c r="BS89" s="7"/>
      <c r="BT89" s="7"/>
      <c r="BU89" s="7"/>
      <c r="BV89" s="7"/>
      <c r="BW89" s="7"/>
      <c r="BX89" s="7"/>
      <c r="BY89" s="7"/>
      <c r="BZ89" s="7"/>
      <c r="CA89" s="7"/>
      <c r="CB89" s="7"/>
      <c r="CC89" s="7"/>
    </row>
    <row r="90">
      <c r="A90" s="7"/>
      <c r="B90" s="7"/>
      <c r="C90" s="7"/>
      <c r="D90" s="192"/>
      <c r="E90" s="170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166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7"/>
      <c r="AW90" s="7"/>
      <c r="AX90" s="7"/>
      <c r="AY90" s="7"/>
      <c r="AZ90" s="7"/>
      <c r="BA90" s="7"/>
      <c r="BB90" s="7"/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  <c r="BP90" s="7"/>
      <c r="BQ90" s="7"/>
      <c r="BR90" s="7"/>
      <c r="BS90" s="7"/>
      <c r="BT90" s="7"/>
      <c r="BU90" s="7"/>
      <c r="BV90" s="7"/>
      <c r="BW90" s="7"/>
      <c r="BX90" s="7"/>
      <c r="BY90" s="7"/>
      <c r="BZ90" s="7"/>
      <c r="CA90" s="7"/>
      <c r="CB90" s="7"/>
      <c r="CC90" s="7"/>
    </row>
    <row r="91">
      <c r="A91" s="7"/>
      <c r="B91" s="7"/>
      <c r="C91" s="7"/>
      <c r="D91" s="192"/>
      <c r="E91" s="194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166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7"/>
      <c r="AW91" s="7"/>
      <c r="AX91" s="7"/>
      <c r="AY91" s="7"/>
      <c r="AZ91" s="7"/>
      <c r="BA91" s="7"/>
      <c r="BB91" s="7"/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  <c r="BP91" s="7"/>
      <c r="BQ91" s="7"/>
      <c r="BR91" s="7"/>
      <c r="BS91" s="7"/>
      <c r="BT91" s="7"/>
      <c r="BU91" s="7"/>
      <c r="BV91" s="7"/>
      <c r="BW91" s="7"/>
      <c r="BX91" s="7"/>
      <c r="BY91" s="7"/>
      <c r="BZ91" s="7"/>
      <c r="CA91" s="7"/>
      <c r="CB91" s="7"/>
      <c r="CC91" s="7"/>
    </row>
    <row r="92">
      <c r="A92" s="7"/>
      <c r="B92" s="7"/>
      <c r="C92" s="7"/>
      <c r="D92" s="192"/>
      <c r="E92" s="170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166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7"/>
      <c r="AW92" s="7"/>
      <c r="AX92" s="7"/>
      <c r="AY92" s="7"/>
      <c r="AZ92" s="7"/>
      <c r="BA92" s="7"/>
      <c r="BB92" s="7"/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  <c r="BP92" s="7"/>
      <c r="BQ92" s="7"/>
      <c r="BR92" s="7"/>
      <c r="BS92" s="7"/>
      <c r="BT92" s="7"/>
      <c r="BU92" s="7"/>
      <c r="BV92" s="7"/>
      <c r="BW92" s="7"/>
      <c r="BX92" s="7"/>
      <c r="BY92" s="7"/>
      <c r="BZ92" s="7"/>
      <c r="CA92" s="7"/>
      <c r="CB92" s="7"/>
      <c r="CC92" s="7"/>
    </row>
    <row r="93">
      <c r="A93" s="7"/>
      <c r="B93" s="7"/>
      <c r="C93" s="7"/>
      <c r="D93" s="192"/>
      <c r="E93" s="170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166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7"/>
      <c r="AW93" s="7"/>
      <c r="AX93" s="7"/>
      <c r="AY93" s="7"/>
      <c r="AZ93" s="7"/>
      <c r="BA93" s="7"/>
      <c r="BB93" s="7"/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  <c r="BP93" s="7"/>
      <c r="BQ93" s="7"/>
      <c r="BR93" s="7"/>
      <c r="BS93" s="7"/>
      <c r="BT93" s="7"/>
      <c r="BU93" s="7"/>
      <c r="BV93" s="7"/>
      <c r="BW93" s="7"/>
      <c r="BX93" s="7"/>
      <c r="BY93" s="7"/>
      <c r="BZ93" s="7"/>
      <c r="CA93" s="7"/>
      <c r="CB93" s="7"/>
      <c r="CC93" s="7"/>
    </row>
    <row r="94">
      <c r="A94" s="7"/>
      <c r="B94" s="7"/>
      <c r="C94" s="7"/>
      <c r="D94" s="187"/>
      <c r="E94" s="190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166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7"/>
      <c r="AW94" s="7"/>
      <c r="AX94" s="7"/>
      <c r="AY94" s="7"/>
      <c r="AZ94" s="7"/>
      <c r="BA94" s="7"/>
      <c r="BB94" s="7"/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  <c r="BP94" s="7"/>
      <c r="BQ94" s="7"/>
      <c r="BR94" s="7"/>
      <c r="BS94" s="7"/>
      <c r="BT94" s="7"/>
      <c r="BU94" s="7"/>
      <c r="BV94" s="7"/>
      <c r="BW94" s="7"/>
      <c r="BX94" s="7"/>
      <c r="BY94" s="7"/>
      <c r="BZ94" s="7"/>
      <c r="CA94" s="7"/>
      <c r="CB94" s="7"/>
      <c r="CC94" s="7"/>
    </row>
    <row r="95">
      <c r="A95" s="7"/>
      <c r="B95" s="7"/>
      <c r="C95" s="7"/>
      <c r="D95" s="192"/>
      <c r="E95" s="170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166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7"/>
      <c r="AW95" s="7"/>
      <c r="AX95" s="7"/>
      <c r="AY95" s="7"/>
      <c r="AZ95" s="7"/>
      <c r="BA95" s="7"/>
      <c r="BB95" s="7"/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  <c r="BP95" s="7"/>
      <c r="BQ95" s="7"/>
      <c r="BR95" s="7"/>
      <c r="BS95" s="7"/>
      <c r="BT95" s="7"/>
      <c r="BU95" s="7"/>
      <c r="BV95" s="7"/>
      <c r="BW95" s="7"/>
      <c r="BX95" s="7"/>
      <c r="BY95" s="7"/>
      <c r="BZ95" s="7"/>
      <c r="CA95" s="7"/>
      <c r="CB95" s="7"/>
      <c r="CC95" s="7"/>
    </row>
    <row r="96">
      <c r="A96" s="7"/>
      <c r="B96" s="7"/>
      <c r="C96" s="7"/>
      <c r="D96" s="192"/>
      <c r="E96" s="170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166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7"/>
      <c r="AW96" s="7"/>
      <c r="AX96" s="7"/>
      <c r="AY96" s="7"/>
      <c r="AZ96" s="7"/>
      <c r="BA96" s="7"/>
      <c r="BB96" s="7"/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  <c r="BP96" s="7"/>
      <c r="BQ96" s="7"/>
      <c r="BR96" s="7"/>
      <c r="BS96" s="7"/>
      <c r="BT96" s="7"/>
      <c r="BU96" s="7"/>
      <c r="BV96" s="7"/>
      <c r="BW96" s="7"/>
      <c r="BX96" s="7"/>
      <c r="BY96" s="7"/>
      <c r="BZ96" s="7"/>
      <c r="CA96" s="7"/>
      <c r="CB96" s="7"/>
      <c r="CC96" s="7"/>
    </row>
    <row r="97">
      <c r="A97" s="7"/>
      <c r="B97" s="7"/>
      <c r="C97" s="7"/>
      <c r="D97" s="18"/>
      <c r="E97" s="169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166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7"/>
      <c r="AW97" s="7"/>
      <c r="AX97" s="7"/>
      <c r="AY97" s="7"/>
      <c r="AZ97" s="7"/>
      <c r="BA97" s="7"/>
      <c r="BB97" s="7"/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  <c r="BP97" s="7"/>
      <c r="BQ97" s="7"/>
      <c r="BR97" s="7"/>
      <c r="BS97" s="7"/>
      <c r="BT97" s="7"/>
      <c r="BU97" s="7"/>
      <c r="BV97" s="7"/>
      <c r="BW97" s="7"/>
      <c r="BX97" s="7"/>
      <c r="BY97" s="7"/>
      <c r="BZ97" s="7"/>
      <c r="CA97" s="7"/>
      <c r="CB97" s="7"/>
      <c r="CC97" s="7"/>
    </row>
    <row r="98">
      <c r="A98" s="7"/>
      <c r="B98" s="7"/>
      <c r="C98" s="7"/>
      <c r="D98" s="192"/>
      <c r="E98" s="190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166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7"/>
      <c r="AW98" s="7"/>
      <c r="AX98" s="7"/>
      <c r="AY98" s="7"/>
      <c r="AZ98" s="7"/>
      <c r="BA98" s="7"/>
      <c r="BB98" s="7"/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  <c r="BP98" s="7"/>
      <c r="BQ98" s="7"/>
      <c r="BR98" s="7"/>
      <c r="BS98" s="7"/>
      <c r="BT98" s="7"/>
      <c r="BU98" s="7"/>
      <c r="BV98" s="7"/>
      <c r="BW98" s="7"/>
      <c r="BX98" s="7"/>
      <c r="BY98" s="7"/>
      <c r="BZ98" s="7"/>
      <c r="CA98" s="7"/>
      <c r="CB98" s="7"/>
      <c r="CC98" s="7"/>
    </row>
    <row r="99">
      <c r="A99" s="7"/>
      <c r="B99" s="7"/>
      <c r="C99" s="7"/>
      <c r="D99" s="169"/>
      <c r="E99" s="170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166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7"/>
      <c r="AW99" s="7"/>
      <c r="AX99" s="7"/>
      <c r="AY99" s="7"/>
      <c r="AZ99" s="7"/>
      <c r="BA99" s="7"/>
      <c r="BB99" s="7"/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  <c r="BP99" s="7"/>
      <c r="BQ99" s="7"/>
      <c r="BR99" s="7"/>
      <c r="BS99" s="7"/>
      <c r="BT99" s="7"/>
      <c r="BU99" s="7"/>
      <c r="BV99" s="7"/>
      <c r="BW99" s="7"/>
      <c r="BX99" s="7"/>
      <c r="BY99" s="7"/>
      <c r="BZ99" s="7"/>
      <c r="CA99" s="7"/>
      <c r="CB99" s="7"/>
      <c r="CC99" s="7"/>
    </row>
    <row r="100">
      <c r="A100" s="7"/>
      <c r="B100" s="7"/>
      <c r="C100" s="7"/>
      <c r="D100" s="192"/>
      <c r="E100" s="170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166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7"/>
      <c r="AW100" s="7"/>
      <c r="AX100" s="7"/>
      <c r="AY100" s="7"/>
      <c r="AZ100" s="7"/>
      <c r="BA100" s="7"/>
      <c r="BB100" s="7"/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  <c r="BP100" s="7"/>
      <c r="BQ100" s="7"/>
      <c r="BR100" s="7"/>
      <c r="BS100" s="7"/>
      <c r="BT100" s="7"/>
      <c r="BU100" s="7"/>
      <c r="BV100" s="7"/>
      <c r="BW100" s="7"/>
      <c r="BX100" s="7"/>
      <c r="BY100" s="7"/>
      <c r="BZ100" s="7"/>
      <c r="CA100" s="7"/>
      <c r="CB100" s="7"/>
      <c r="CC100" s="7"/>
    </row>
    <row r="101">
      <c r="A101" s="7"/>
      <c r="B101" s="7"/>
      <c r="C101" s="7"/>
      <c r="D101" s="187"/>
      <c r="E101" s="190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166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7"/>
      <c r="AW101" s="7"/>
      <c r="AX101" s="7"/>
      <c r="AY101" s="7"/>
      <c r="AZ101" s="7"/>
      <c r="BA101" s="7"/>
      <c r="BB101" s="7"/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  <c r="BP101" s="7"/>
      <c r="BQ101" s="7"/>
      <c r="BR101" s="7"/>
      <c r="BS101" s="7"/>
      <c r="BT101" s="7"/>
      <c r="BU101" s="7"/>
      <c r="BV101" s="7"/>
      <c r="BW101" s="7"/>
      <c r="BX101" s="7"/>
      <c r="BY101" s="7"/>
      <c r="BZ101" s="7"/>
      <c r="CA101" s="7"/>
      <c r="CB101" s="7"/>
      <c r="CC101" s="7"/>
    </row>
    <row r="102">
      <c r="A102" s="7"/>
      <c r="B102" s="7"/>
      <c r="C102" s="7"/>
      <c r="D102" s="192"/>
      <c r="E102" s="170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166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7"/>
      <c r="AW102" s="7"/>
      <c r="AX102" s="7"/>
      <c r="AY102" s="7"/>
      <c r="AZ102" s="7"/>
      <c r="BA102" s="7"/>
      <c r="BB102" s="7"/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  <c r="BP102" s="7"/>
      <c r="BQ102" s="7"/>
      <c r="BR102" s="7"/>
      <c r="BS102" s="7"/>
      <c r="BT102" s="7"/>
      <c r="BU102" s="7"/>
      <c r="BV102" s="7"/>
      <c r="BW102" s="7"/>
      <c r="BX102" s="7"/>
      <c r="BY102" s="7"/>
      <c r="BZ102" s="7"/>
      <c r="CA102" s="7"/>
      <c r="CB102" s="7"/>
      <c r="CC102" s="7"/>
    </row>
    <row r="103">
      <c r="A103" s="7"/>
      <c r="B103" s="7"/>
      <c r="C103" s="7"/>
      <c r="D103" s="187"/>
      <c r="E103" s="18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166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7"/>
      <c r="AW103" s="7"/>
      <c r="AX103" s="7"/>
      <c r="AY103" s="7"/>
      <c r="AZ103" s="7"/>
      <c r="BA103" s="7"/>
      <c r="BB103" s="7"/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  <c r="BP103" s="7"/>
      <c r="BQ103" s="7"/>
      <c r="BR103" s="7"/>
      <c r="BS103" s="7"/>
      <c r="BT103" s="7"/>
      <c r="BU103" s="7"/>
      <c r="BV103" s="7"/>
      <c r="BW103" s="7"/>
      <c r="BX103" s="7"/>
      <c r="BY103" s="7"/>
      <c r="BZ103" s="7"/>
      <c r="CA103" s="7"/>
      <c r="CB103" s="7"/>
      <c r="CC103" s="7"/>
    </row>
    <row r="104">
      <c r="A104" s="7"/>
      <c r="B104" s="7"/>
      <c r="C104" s="7"/>
      <c r="D104" s="192"/>
      <c r="E104" s="170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166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7"/>
      <c r="AW104" s="7"/>
      <c r="AX104" s="7"/>
      <c r="AY104" s="7"/>
      <c r="AZ104" s="7"/>
      <c r="BA104" s="7"/>
      <c r="BB104" s="7"/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  <c r="BP104" s="7"/>
      <c r="BQ104" s="7"/>
      <c r="BR104" s="7"/>
      <c r="BS104" s="7"/>
      <c r="BT104" s="7"/>
      <c r="BU104" s="7"/>
      <c r="BV104" s="7"/>
      <c r="BW104" s="7"/>
      <c r="BX104" s="7"/>
      <c r="BY104" s="7"/>
      <c r="BZ104" s="7"/>
      <c r="CA104" s="7"/>
      <c r="CB104" s="7"/>
      <c r="CC104" s="7"/>
    </row>
    <row r="105">
      <c r="A105" s="7"/>
      <c r="B105" s="7"/>
      <c r="C105" s="7"/>
      <c r="D105" s="169"/>
      <c r="E105" s="170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166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7"/>
      <c r="AW105" s="7"/>
      <c r="AX105" s="7"/>
      <c r="AY105" s="7"/>
      <c r="AZ105" s="7"/>
      <c r="BA105" s="7"/>
      <c r="BB105" s="7"/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  <c r="BP105" s="7"/>
      <c r="BQ105" s="7"/>
      <c r="BR105" s="7"/>
      <c r="BS105" s="7"/>
      <c r="BT105" s="7"/>
      <c r="BU105" s="7"/>
      <c r="BV105" s="7"/>
      <c r="BW105" s="7"/>
      <c r="BX105" s="7"/>
      <c r="BY105" s="7"/>
      <c r="BZ105" s="7"/>
      <c r="CA105" s="7"/>
      <c r="CB105" s="7"/>
      <c r="CC105" s="7"/>
    </row>
    <row r="106">
      <c r="A106" s="7"/>
      <c r="B106" s="7"/>
      <c r="C106" s="7"/>
      <c r="D106" s="192"/>
      <c r="E106" s="170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166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  <c r="BP106" s="7"/>
      <c r="BQ106" s="7"/>
      <c r="BR106" s="7"/>
      <c r="BS106" s="7"/>
      <c r="BT106" s="7"/>
      <c r="BU106" s="7"/>
      <c r="BV106" s="7"/>
      <c r="BW106" s="7"/>
      <c r="BX106" s="7"/>
      <c r="BY106" s="7"/>
      <c r="BZ106" s="7"/>
      <c r="CA106" s="7"/>
      <c r="CB106" s="7"/>
      <c r="CC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166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  <c r="BP107" s="7"/>
      <c r="BQ107" s="7"/>
      <c r="BR107" s="7"/>
      <c r="BS107" s="7"/>
      <c r="BT107" s="7"/>
      <c r="BU107" s="7"/>
      <c r="BV107" s="7"/>
      <c r="BW107" s="7"/>
      <c r="BX107" s="7"/>
      <c r="BY107" s="7"/>
      <c r="BZ107" s="7"/>
      <c r="CA107" s="7"/>
      <c r="CB107" s="7"/>
      <c r="CC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166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  <c r="BP108" s="7"/>
      <c r="BQ108" s="7"/>
      <c r="BR108" s="7"/>
      <c r="BS108" s="7"/>
      <c r="BT108" s="7"/>
      <c r="BU108" s="7"/>
      <c r="BV108" s="7"/>
      <c r="BW108" s="7"/>
      <c r="BX108" s="7"/>
      <c r="BY108" s="7"/>
      <c r="BZ108" s="7"/>
      <c r="CA108" s="7"/>
      <c r="CB108" s="7"/>
      <c r="CC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166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  <c r="BP109" s="7"/>
      <c r="BQ109" s="7"/>
      <c r="BR109" s="7"/>
      <c r="BS109" s="7"/>
      <c r="BT109" s="7"/>
      <c r="BU109" s="7"/>
      <c r="BV109" s="7"/>
      <c r="BW109" s="7"/>
      <c r="BX109" s="7"/>
      <c r="BY109" s="7"/>
      <c r="BZ109" s="7"/>
      <c r="CA109" s="7"/>
      <c r="CB109" s="7"/>
      <c r="CC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166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  <c r="BP110" s="7"/>
      <c r="BQ110" s="7"/>
      <c r="BR110" s="7"/>
      <c r="BS110" s="7"/>
      <c r="BT110" s="7"/>
      <c r="BU110" s="7"/>
      <c r="BV110" s="7"/>
      <c r="BW110" s="7"/>
      <c r="BX110" s="7"/>
      <c r="BY110" s="7"/>
      <c r="BZ110" s="7"/>
      <c r="CA110" s="7"/>
      <c r="CB110" s="7"/>
      <c r="CC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166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  <c r="BP111" s="7"/>
      <c r="BQ111" s="7"/>
      <c r="BR111" s="7"/>
      <c r="BS111" s="7"/>
      <c r="BT111" s="7"/>
      <c r="BU111" s="7"/>
      <c r="BV111" s="7"/>
      <c r="BW111" s="7"/>
      <c r="BX111" s="7"/>
      <c r="BY111" s="7"/>
      <c r="BZ111" s="7"/>
      <c r="CA111" s="7"/>
      <c r="CB111" s="7"/>
      <c r="CC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166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  <c r="BP112" s="7"/>
      <c r="BQ112" s="7"/>
      <c r="BR112" s="7"/>
      <c r="BS112" s="7"/>
      <c r="BT112" s="7"/>
      <c r="BU112" s="7"/>
      <c r="BV112" s="7"/>
      <c r="BW112" s="7"/>
      <c r="BX112" s="7"/>
      <c r="BY112" s="7"/>
      <c r="BZ112" s="7"/>
      <c r="CA112" s="7"/>
      <c r="CB112" s="7"/>
      <c r="CC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166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  <c r="BP113" s="7"/>
      <c r="BQ113" s="7"/>
      <c r="BR113" s="7"/>
      <c r="BS113" s="7"/>
      <c r="BT113" s="7"/>
      <c r="BU113" s="7"/>
      <c r="BV113" s="7"/>
      <c r="BW113" s="7"/>
      <c r="BX113" s="7"/>
      <c r="BY113" s="7"/>
      <c r="BZ113" s="7"/>
      <c r="CA113" s="7"/>
      <c r="CB113" s="7"/>
      <c r="CC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166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  <c r="BP114" s="7"/>
      <c r="BQ114" s="7"/>
      <c r="BR114" s="7"/>
      <c r="BS114" s="7"/>
      <c r="BT114" s="7"/>
      <c r="BU114" s="7"/>
      <c r="BV114" s="7"/>
      <c r="BW114" s="7"/>
      <c r="BX114" s="7"/>
      <c r="BY114" s="7"/>
      <c r="BZ114" s="7"/>
      <c r="CA114" s="7"/>
      <c r="CB114" s="7"/>
      <c r="CC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166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  <c r="BP115" s="7"/>
      <c r="BQ115" s="7"/>
      <c r="BR115" s="7"/>
      <c r="BS115" s="7"/>
      <c r="BT115" s="7"/>
      <c r="BU115" s="7"/>
      <c r="BV115" s="7"/>
      <c r="BW115" s="7"/>
      <c r="BX115" s="7"/>
      <c r="BY115" s="7"/>
      <c r="BZ115" s="7"/>
      <c r="CA115" s="7"/>
      <c r="CB115" s="7"/>
      <c r="CC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166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  <c r="BP116" s="7"/>
      <c r="BQ116" s="7"/>
      <c r="BR116" s="7"/>
      <c r="BS116" s="7"/>
      <c r="BT116" s="7"/>
      <c r="BU116" s="7"/>
      <c r="BV116" s="7"/>
      <c r="BW116" s="7"/>
      <c r="BX116" s="7"/>
      <c r="BY116" s="7"/>
      <c r="BZ116" s="7"/>
      <c r="CA116" s="7"/>
      <c r="CB116" s="7"/>
      <c r="CC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166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  <c r="BP117" s="7"/>
      <c r="BQ117" s="7"/>
      <c r="BR117" s="7"/>
      <c r="BS117" s="7"/>
      <c r="BT117" s="7"/>
      <c r="BU117" s="7"/>
      <c r="BV117" s="7"/>
      <c r="BW117" s="7"/>
      <c r="BX117" s="7"/>
      <c r="BY117" s="7"/>
      <c r="BZ117" s="7"/>
      <c r="CA117" s="7"/>
      <c r="CB117" s="7"/>
      <c r="CC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166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  <c r="BP118" s="7"/>
      <c r="BQ118" s="7"/>
      <c r="BR118" s="7"/>
      <c r="BS118" s="7"/>
      <c r="BT118" s="7"/>
      <c r="BU118" s="7"/>
      <c r="BV118" s="7"/>
      <c r="BW118" s="7"/>
      <c r="BX118" s="7"/>
      <c r="BY118" s="7"/>
      <c r="BZ118" s="7"/>
      <c r="CA118" s="7"/>
      <c r="CB118" s="7"/>
      <c r="CC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166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  <c r="BP119" s="7"/>
      <c r="BQ119" s="7"/>
      <c r="BR119" s="7"/>
      <c r="BS119" s="7"/>
      <c r="BT119" s="7"/>
      <c r="BU119" s="7"/>
      <c r="BV119" s="7"/>
      <c r="BW119" s="7"/>
      <c r="BX119" s="7"/>
      <c r="BY119" s="7"/>
      <c r="BZ119" s="7"/>
      <c r="CA119" s="7"/>
      <c r="CB119" s="7"/>
      <c r="CC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166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  <c r="BP120" s="7"/>
      <c r="BQ120" s="7"/>
      <c r="BR120" s="7"/>
      <c r="BS120" s="7"/>
      <c r="BT120" s="7"/>
      <c r="BU120" s="7"/>
      <c r="BV120" s="7"/>
      <c r="BW120" s="7"/>
      <c r="BX120" s="7"/>
      <c r="BY120" s="7"/>
      <c r="BZ120" s="7"/>
      <c r="CA120" s="7"/>
      <c r="CB120" s="7"/>
      <c r="CC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166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  <c r="BP121" s="7"/>
      <c r="BQ121" s="7"/>
      <c r="BR121" s="7"/>
      <c r="BS121" s="7"/>
      <c r="BT121" s="7"/>
      <c r="BU121" s="7"/>
      <c r="BV121" s="7"/>
      <c r="BW121" s="7"/>
      <c r="BX121" s="7"/>
      <c r="BY121" s="7"/>
      <c r="BZ121" s="7"/>
      <c r="CA121" s="7"/>
      <c r="CB121" s="7"/>
      <c r="CC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166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  <c r="BP122" s="7"/>
      <c r="BQ122" s="7"/>
      <c r="BR122" s="7"/>
      <c r="BS122" s="7"/>
      <c r="BT122" s="7"/>
      <c r="BU122" s="7"/>
      <c r="BV122" s="7"/>
      <c r="BW122" s="7"/>
      <c r="BX122" s="7"/>
      <c r="BY122" s="7"/>
      <c r="BZ122" s="7"/>
      <c r="CA122" s="7"/>
      <c r="CB122" s="7"/>
      <c r="CC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166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  <c r="BP123" s="7"/>
      <c r="BQ123" s="7"/>
      <c r="BR123" s="7"/>
      <c r="BS123" s="7"/>
      <c r="BT123" s="7"/>
      <c r="BU123" s="7"/>
      <c r="BV123" s="7"/>
      <c r="BW123" s="7"/>
      <c r="BX123" s="7"/>
      <c r="BY123" s="7"/>
      <c r="BZ123" s="7"/>
      <c r="CA123" s="7"/>
      <c r="CB123" s="7"/>
      <c r="CC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166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  <c r="BP124" s="7"/>
      <c r="BQ124" s="7"/>
      <c r="BR124" s="7"/>
      <c r="BS124" s="7"/>
      <c r="BT124" s="7"/>
      <c r="BU124" s="7"/>
      <c r="BV124" s="7"/>
      <c r="BW124" s="7"/>
      <c r="BX124" s="7"/>
      <c r="BY124" s="7"/>
      <c r="BZ124" s="7"/>
      <c r="CA124" s="7"/>
      <c r="CB124" s="7"/>
      <c r="CC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166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  <c r="BP125" s="7"/>
      <c r="BQ125" s="7"/>
      <c r="BR125" s="7"/>
      <c r="BS125" s="7"/>
      <c r="BT125" s="7"/>
      <c r="BU125" s="7"/>
      <c r="BV125" s="7"/>
      <c r="BW125" s="7"/>
      <c r="BX125" s="7"/>
      <c r="BY125" s="7"/>
      <c r="BZ125" s="7"/>
      <c r="CA125" s="7"/>
      <c r="CB125" s="7"/>
      <c r="CC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166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  <c r="BP126" s="7"/>
      <c r="BQ126" s="7"/>
      <c r="BR126" s="7"/>
      <c r="BS126" s="7"/>
      <c r="BT126" s="7"/>
      <c r="BU126" s="7"/>
      <c r="BV126" s="7"/>
      <c r="BW126" s="7"/>
      <c r="BX126" s="7"/>
      <c r="BY126" s="7"/>
      <c r="BZ126" s="7"/>
      <c r="CA126" s="7"/>
      <c r="CB126" s="7"/>
      <c r="CC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166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  <c r="BP127" s="7"/>
      <c r="BQ127" s="7"/>
      <c r="BR127" s="7"/>
      <c r="BS127" s="7"/>
      <c r="BT127" s="7"/>
      <c r="BU127" s="7"/>
      <c r="BV127" s="7"/>
      <c r="BW127" s="7"/>
      <c r="BX127" s="7"/>
      <c r="BY127" s="7"/>
      <c r="BZ127" s="7"/>
      <c r="CA127" s="7"/>
      <c r="CB127" s="7"/>
      <c r="CC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166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  <c r="BP128" s="7"/>
      <c r="BQ128" s="7"/>
      <c r="BR128" s="7"/>
      <c r="BS128" s="7"/>
      <c r="BT128" s="7"/>
      <c r="BU128" s="7"/>
      <c r="BV128" s="7"/>
      <c r="BW128" s="7"/>
      <c r="BX128" s="7"/>
      <c r="BY128" s="7"/>
      <c r="BZ128" s="7"/>
      <c r="CA128" s="7"/>
      <c r="CB128" s="7"/>
      <c r="CC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166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  <c r="BP129" s="7"/>
      <c r="BQ129" s="7"/>
      <c r="BR129" s="7"/>
      <c r="BS129" s="7"/>
      <c r="BT129" s="7"/>
      <c r="BU129" s="7"/>
      <c r="BV129" s="7"/>
      <c r="BW129" s="7"/>
      <c r="BX129" s="7"/>
      <c r="BY129" s="7"/>
      <c r="BZ129" s="7"/>
      <c r="CA129" s="7"/>
      <c r="CB129" s="7"/>
      <c r="CC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166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  <c r="BP130" s="7"/>
      <c r="BQ130" s="7"/>
      <c r="BR130" s="7"/>
      <c r="BS130" s="7"/>
      <c r="BT130" s="7"/>
      <c r="BU130" s="7"/>
      <c r="BV130" s="7"/>
      <c r="BW130" s="7"/>
      <c r="BX130" s="7"/>
      <c r="BY130" s="7"/>
      <c r="BZ130" s="7"/>
      <c r="CA130" s="7"/>
      <c r="CB130" s="7"/>
      <c r="CC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166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  <c r="BP131" s="7"/>
      <c r="BQ131" s="7"/>
      <c r="BR131" s="7"/>
      <c r="BS131" s="7"/>
      <c r="BT131" s="7"/>
      <c r="BU131" s="7"/>
      <c r="BV131" s="7"/>
      <c r="BW131" s="7"/>
      <c r="BX131" s="7"/>
      <c r="BY131" s="7"/>
      <c r="BZ131" s="7"/>
      <c r="CA131" s="7"/>
      <c r="CB131" s="7"/>
      <c r="CC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166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  <c r="BP132" s="7"/>
      <c r="BQ132" s="7"/>
      <c r="BR132" s="7"/>
      <c r="BS132" s="7"/>
      <c r="BT132" s="7"/>
      <c r="BU132" s="7"/>
      <c r="BV132" s="7"/>
      <c r="BW132" s="7"/>
      <c r="BX132" s="7"/>
      <c r="BY132" s="7"/>
      <c r="BZ132" s="7"/>
      <c r="CA132" s="7"/>
      <c r="CB132" s="7"/>
      <c r="CC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166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  <c r="BP133" s="7"/>
      <c r="BQ133" s="7"/>
      <c r="BR133" s="7"/>
      <c r="BS133" s="7"/>
      <c r="BT133" s="7"/>
      <c r="BU133" s="7"/>
      <c r="BV133" s="7"/>
      <c r="BW133" s="7"/>
      <c r="BX133" s="7"/>
      <c r="BY133" s="7"/>
      <c r="BZ133" s="7"/>
      <c r="CA133" s="7"/>
      <c r="CB133" s="7"/>
      <c r="CC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166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  <c r="BP134" s="7"/>
      <c r="BQ134" s="7"/>
      <c r="BR134" s="7"/>
      <c r="BS134" s="7"/>
      <c r="BT134" s="7"/>
      <c r="BU134" s="7"/>
      <c r="BV134" s="7"/>
      <c r="BW134" s="7"/>
      <c r="BX134" s="7"/>
      <c r="BY134" s="7"/>
      <c r="BZ134" s="7"/>
      <c r="CA134" s="7"/>
      <c r="CB134" s="7"/>
      <c r="CC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166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  <c r="BP135" s="7"/>
      <c r="BQ135" s="7"/>
      <c r="BR135" s="7"/>
      <c r="BS135" s="7"/>
      <c r="BT135" s="7"/>
      <c r="BU135" s="7"/>
      <c r="BV135" s="7"/>
      <c r="BW135" s="7"/>
      <c r="BX135" s="7"/>
      <c r="BY135" s="7"/>
      <c r="BZ135" s="7"/>
      <c r="CA135" s="7"/>
      <c r="CB135" s="7"/>
      <c r="CC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166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  <c r="BP136" s="7"/>
      <c r="BQ136" s="7"/>
      <c r="BR136" s="7"/>
      <c r="BS136" s="7"/>
      <c r="BT136" s="7"/>
      <c r="BU136" s="7"/>
      <c r="BV136" s="7"/>
      <c r="BW136" s="7"/>
      <c r="BX136" s="7"/>
      <c r="BY136" s="7"/>
      <c r="BZ136" s="7"/>
      <c r="CA136" s="7"/>
      <c r="CB136" s="7"/>
      <c r="CC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166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  <c r="BP137" s="7"/>
      <c r="BQ137" s="7"/>
      <c r="BR137" s="7"/>
      <c r="BS137" s="7"/>
      <c r="BT137" s="7"/>
      <c r="BU137" s="7"/>
      <c r="BV137" s="7"/>
      <c r="BW137" s="7"/>
      <c r="BX137" s="7"/>
      <c r="BY137" s="7"/>
      <c r="BZ137" s="7"/>
      <c r="CA137" s="7"/>
      <c r="CB137" s="7"/>
      <c r="CC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166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  <c r="BP138" s="7"/>
      <c r="BQ138" s="7"/>
      <c r="BR138" s="7"/>
      <c r="BS138" s="7"/>
      <c r="BT138" s="7"/>
      <c r="BU138" s="7"/>
      <c r="BV138" s="7"/>
      <c r="BW138" s="7"/>
      <c r="BX138" s="7"/>
      <c r="BY138" s="7"/>
      <c r="BZ138" s="7"/>
      <c r="CA138" s="7"/>
      <c r="CB138" s="7"/>
      <c r="CC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166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  <c r="BP139" s="7"/>
      <c r="BQ139" s="7"/>
      <c r="BR139" s="7"/>
      <c r="BS139" s="7"/>
      <c r="BT139" s="7"/>
      <c r="BU139" s="7"/>
      <c r="BV139" s="7"/>
      <c r="BW139" s="7"/>
      <c r="BX139" s="7"/>
      <c r="BY139" s="7"/>
      <c r="BZ139" s="7"/>
      <c r="CA139" s="7"/>
      <c r="CB139" s="7"/>
      <c r="CC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166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  <c r="BP140" s="7"/>
      <c r="BQ140" s="7"/>
      <c r="BR140" s="7"/>
      <c r="BS140" s="7"/>
      <c r="BT140" s="7"/>
      <c r="BU140" s="7"/>
      <c r="BV140" s="7"/>
      <c r="BW140" s="7"/>
      <c r="BX140" s="7"/>
      <c r="BY140" s="7"/>
      <c r="BZ140" s="7"/>
      <c r="CA140" s="7"/>
      <c r="CB140" s="7"/>
      <c r="CC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166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  <c r="BP141" s="7"/>
      <c r="BQ141" s="7"/>
      <c r="BR141" s="7"/>
      <c r="BS141" s="7"/>
      <c r="BT141" s="7"/>
      <c r="BU141" s="7"/>
      <c r="BV141" s="7"/>
      <c r="BW141" s="7"/>
      <c r="BX141" s="7"/>
      <c r="BY141" s="7"/>
      <c r="BZ141" s="7"/>
      <c r="CA141" s="7"/>
      <c r="CB141" s="7"/>
      <c r="CC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166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  <c r="BP142" s="7"/>
      <c r="BQ142" s="7"/>
      <c r="BR142" s="7"/>
      <c r="BS142" s="7"/>
      <c r="BT142" s="7"/>
      <c r="BU142" s="7"/>
      <c r="BV142" s="7"/>
      <c r="BW142" s="7"/>
      <c r="BX142" s="7"/>
      <c r="BY142" s="7"/>
      <c r="BZ142" s="7"/>
      <c r="CA142" s="7"/>
      <c r="CB142" s="7"/>
      <c r="CC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166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  <c r="BP143" s="7"/>
      <c r="BQ143" s="7"/>
      <c r="BR143" s="7"/>
      <c r="BS143" s="7"/>
      <c r="BT143" s="7"/>
      <c r="BU143" s="7"/>
      <c r="BV143" s="7"/>
      <c r="BW143" s="7"/>
      <c r="BX143" s="7"/>
      <c r="BY143" s="7"/>
      <c r="BZ143" s="7"/>
      <c r="CA143" s="7"/>
      <c r="CB143" s="7"/>
      <c r="CC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166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  <c r="BP144" s="7"/>
      <c r="BQ144" s="7"/>
      <c r="BR144" s="7"/>
      <c r="BS144" s="7"/>
      <c r="BT144" s="7"/>
      <c r="BU144" s="7"/>
      <c r="BV144" s="7"/>
      <c r="BW144" s="7"/>
      <c r="BX144" s="7"/>
      <c r="BY144" s="7"/>
      <c r="BZ144" s="7"/>
      <c r="CA144" s="7"/>
      <c r="CB144" s="7"/>
      <c r="CC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166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  <c r="BP145" s="7"/>
      <c r="BQ145" s="7"/>
      <c r="BR145" s="7"/>
      <c r="BS145" s="7"/>
      <c r="BT145" s="7"/>
      <c r="BU145" s="7"/>
      <c r="BV145" s="7"/>
      <c r="BW145" s="7"/>
      <c r="BX145" s="7"/>
      <c r="BY145" s="7"/>
      <c r="BZ145" s="7"/>
      <c r="CA145" s="7"/>
      <c r="CB145" s="7"/>
      <c r="CC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166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  <c r="BP146" s="7"/>
      <c r="BQ146" s="7"/>
      <c r="BR146" s="7"/>
      <c r="BS146" s="7"/>
      <c r="BT146" s="7"/>
      <c r="BU146" s="7"/>
      <c r="BV146" s="7"/>
      <c r="BW146" s="7"/>
      <c r="BX146" s="7"/>
      <c r="BY146" s="7"/>
      <c r="BZ146" s="7"/>
      <c r="CA146" s="7"/>
      <c r="CB146" s="7"/>
      <c r="CC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166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  <c r="BP147" s="7"/>
      <c r="BQ147" s="7"/>
      <c r="BR147" s="7"/>
      <c r="BS147" s="7"/>
      <c r="BT147" s="7"/>
      <c r="BU147" s="7"/>
      <c r="BV147" s="7"/>
      <c r="BW147" s="7"/>
      <c r="BX147" s="7"/>
      <c r="BY147" s="7"/>
      <c r="BZ147" s="7"/>
      <c r="CA147" s="7"/>
      <c r="CB147" s="7"/>
      <c r="CC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166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  <c r="BP148" s="7"/>
      <c r="BQ148" s="7"/>
      <c r="BR148" s="7"/>
      <c r="BS148" s="7"/>
      <c r="BT148" s="7"/>
      <c r="BU148" s="7"/>
      <c r="BV148" s="7"/>
      <c r="BW148" s="7"/>
      <c r="BX148" s="7"/>
      <c r="BY148" s="7"/>
      <c r="BZ148" s="7"/>
      <c r="CA148" s="7"/>
      <c r="CB148" s="7"/>
      <c r="CC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166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  <c r="BP149" s="7"/>
      <c r="BQ149" s="7"/>
      <c r="BR149" s="7"/>
      <c r="BS149" s="7"/>
      <c r="BT149" s="7"/>
      <c r="BU149" s="7"/>
      <c r="BV149" s="7"/>
      <c r="BW149" s="7"/>
      <c r="BX149" s="7"/>
      <c r="BY149" s="7"/>
      <c r="BZ149" s="7"/>
      <c r="CA149" s="7"/>
      <c r="CB149" s="7"/>
      <c r="CC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166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  <c r="BP150" s="7"/>
      <c r="BQ150" s="7"/>
      <c r="BR150" s="7"/>
      <c r="BS150" s="7"/>
      <c r="BT150" s="7"/>
      <c r="BU150" s="7"/>
      <c r="BV150" s="7"/>
      <c r="BW150" s="7"/>
      <c r="BX150" s="7"/>
      <c r="BY150" s="7"/>
      <c r="BZ150" s="7"/>
      <c r="CA150" s="7"/>
      <c r="CB150" s="7"/>
      <c r="CC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166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  <c r="BP151" s="7"/>
      <c r="BQ151" s="7"/>
      <c r="BR151" s="7"/>
      <c r="BS151" s="7"/>
      <c r="BT151" s="7"/>
      <c r="BU151" s="7"/>
      <c r="BV151" s="7"/>
      <c r="BW151" s="7"/>
      <c r="BX151" s="7"/>
      <c r="BY151" s="7"/>
      <c r="BZ151" s="7"/>
      <c r="CA151" s="7"/>
      <c r="CB151" s="7"/>
      <c r="CC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166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  <c r="BP152" s="7"/>
      <c r="BQ152" s="7"/>
      <c r="BR152" s="7"/>
      <c r="BS152" s="7"/>
      <c r="BT152" s="7"/>
      <c r="BU152" s="7"/>
      <c r="BV152" s="7"/>
      <c r="BW152" s="7"/>
      <c r="BX152" s="7"/>
      <c r="BY152" s="7"/>
      <c r="BZ152" s="7"/>
      <c r="CA152" s="7"/>
      <c r="CB152" s="7"/>
      <c r="CC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166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  <c r="BP153" s="7"/>
      <c r="BQ153" s="7"/>
      <c r="BR153" s="7"/>
      <c r="BS153" s="7"/>
      <c r="BT153" s="7"/>
      <c r="BU153" s="7"/>
      <c r="BV153" s="7"/>
      <c r="BW153" s="7"/>
      <c r="BX153" s="7"/>
      <c r="BY153" s="7"/>
      <c r="BZ153" s="7"/>
      <c r="CA153" s="7"/>
      <c r="CB153" s="7"/>
      <c r="CC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166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  <c r="BP154" s="7"/>
      <c r="BQ154" s="7"/>
      <c r="BR154" s="7"/>
      <c r="BS154" s="7"/>
      <c r="BT154" s="7"/>
      <c r="BU154" s="7"/>
      <c r="BV154" s="7"/>
      <c r="BW154" s="7"/>
      <c r="BX154" s="7"/>
      <c r="BY154" s="7"/>
      <c r="BZ154" s="7"/>
      <c r="CA154" s="7"/>
      <c r="CB154" s="7"/>
      <c r="CC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166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  <c r="BP155" s="7"/>
      <c r="BQ155" s="7"/>
      <c r="BR155" s="7"/>
      <c r="BS155" s="7"/>
      <c r="BT155" s="7"/>
      <c r="BU155" s="7"/>
      <c r="BV155" s="7"/>
      <c r="BW155" s="7"/>
      <c r="BX155" s="7"/>
      <c r="BY155" s="7"/>
      <c r="BZ155" s="7"/>
      <c r="CA155" s="7"/>
      <c r="CB155" s="7"/>
      <c r="CC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166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  <c r="BP156" s="7"/>
      <c r="BQ156" s="7"/>
      <c r="BR156" s="7"/>
      <c r="BS156" s="7"/>
      <c r="BT156" s="7"/>
      <c r="BU156" s="7"/>
      <c r="BV156" s="7"/>
      <c r="BW156" s="7"/>
      <c r="BX156" s="7"/>
      <c r="BY156" s="7"/>
      <c r="BZ156" s="7"/>
      <c r="CA156" s="7"/>
      <c r="CB156" s="7"/>
      <c r="CC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166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  <c r="BP157" s="7"/>
      <c r="BQ157" s="7"/>
      <c r="BR157" s="7"/>
      <c r="BS157" s="7"/>
      <c r="BT157" s="7"/>
      <c r="BU157" s="7"/>
      <c r="BV157" s="7"/>
      <c r="BW157" s="7"/>
      <c r="BX157" s="7"/>
      <c r="BY157" s="7"/>
      <c r="BZ157" s="7"/>
      <c r="CA157" s="7"/>
      <c r="CB157" s="7"/>
      <c r="CC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166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  <c r="BP158" s="7"/>
      <c r="BQ158" s="7"/>
      <c r="BR158" s="7"/>
      <c r="BS158" s="7"/>
      <c r="BT158" s="7"/>
      <c r="BU158" s="7"/>
      <c r="BV158" s="7"/>
      <c r="BW158" s="7"/>
      <c r="BX158" s="7"/>
      <c r="BY158" s="7"/>
      <c r="BZ158" s="7"/>
      <c r="CA158" s="7"/>
      <c r="CB158" s="7"/>
      <c r="CC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166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  <c r="BP159" s="7"/>
      <c r="BQ159" s="7"/>
      <c r="BR159" s="7"/>
      <c r="BS159" s="7"/>
      <c r="BT159" s="7"/>
      <c r="BU159" s="7"/>
      <c r="BV159" s="7"/>
      <c r="BW159" s="7"/>
      <c r="BX159" s="7"/>
      <c r="BY159" s="7"/>
      <c r="BZ159" s="7"/>
      <c r="CA159" s="7"/>
      <c r="CB159" s="7"/>
      <c r="CC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166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  <c r="BP160" s="7"/>
      <c r="BQ160" s="7"/>
      <c r="BR160" s="7"/>
      <c r="BS160" s="7"/>
      <c r="BT160" s="7"/>
      <c r="BU160" s="7"/>
      <c r="BV160" s="7"/>
      <c r="BW160" s="7"/>
      <c r="BX160" s="7"/>
      <c r="BY160" s="7"/>
      <c r="BZ160" s="7"/>
      <c r="CA160" s="7"/>
      <c r="CB160" s="7"/>
      <c r="CC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166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  <c r="BP161" s="7"/>
      <c r="BQ161" s="7"/>
      <c r="BR161" s="7"/>
      <c r="BS161" s="7"/>
      <c r="BT161" s="7"/>
      <c r="BU161" s="7"/>
      <c r="BV161" s="7"/>
      <c r="BW161" s="7"/>
      <c r="BX161" s="7"/>
      <c r="BY161" s="7"/>
      <c r="BZ161" s="7"/>
      <c r="CA161" s="7"/>
      <c r="CB161" s="7"/>
      <c r="CC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166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  <c r="BP162" s="7"/>
      <c r="BQ162" s="7"/>
      <c r="BR162" s="7"/>
      <c r="BS162" s="7"/>
      <c r="BT162" s="7"/>
      <c r="BU162" s="7"/>
      <c r="BV162" s="7"/>
      <c r="BW162" s="7"/>
      <c r="BX162" s="7"/>
      <c r="BY162" s="7"/>
      <c r="BZ162" s="7"/>
      <c r="CA162" s="7"/>
      <c r="CB162" s="7"/>
      <c r="CC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166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  <c r="BP163" s="7"/>
      <c r="BQ163" s="7"/>
      <c r="BR163" s="7"/>
      <c r="BS163" s="7"/>
      <c r="BT163" s="7"/>
      <c r="BU163" s="7"/>
      <c r="BV163" s="7"/>
      <c r="BW163" s="7"/>
      <c r="BX163" s="7"/>
      <c r="BY163" s="7"/>
      <c r="BZ163" s="7"/>
      <c r="CA163" s="7"/>
      <c r="CB163" s="7"/>
      <c r="CC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166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  <c r="BP164" s="7"/>
      <c r="BQ164" s="7"/>
      <c r="BR164" s="7"/>
      <c r="BS164" s="7"/>
      <c r="BT164" s="7"/>
      <c r="BU164" s="7"/>
      <c r="BV164" s="7"/>
      <c r="BW164" s="7"/>
      <c r="BX164" s="7"/>
      <c r="BY164" s="7"/>
      <c r="BZ164" s="7"/>
      <c r="CA164" s="7"/>
      <c r="CB164" s="7"/>
      <c r="CC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166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  <c r="BP165" s="7"/>
      <c r="BQ165" s="7"/>
      <c r="BR165" s="7"/>
      <c r="BS165" s="7"/>
      <c r="BT165" s="7"/>
      <c r="BU165" s="7"/>
      <c r="BV165" s="7"/>
      <c r="BW165" s="7"/>
      <c r="BX165" s="7"/>
      <c r="BY165" s="7"/>
      <c r="BZ165" s="7"/>
      <c r="CA165" s="7"/>
      <c r="CB165" s="7"/>
      <c r="CC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166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  <c r="BP166" s="7"/>
      <c r="BQ166" s="7"/>
      <c r="BR166" s="7"/>
      <c r="BS166" s="7"/>
      <c r="BT166" s="7"/>
      <c r="BU166" s="7"/>
      <c r="BV166" s="7"/>
      <c r="BW166" s="7"/>
      <c r="BX166" s="7"/>
      <c r="BY166" s="7"/>
      <c r="BZ166" s="7"/>
      <c r="CA166" s="7"/>
      <c r="CB166" s="7"/>
      <c r="CC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166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  <c r="BP167" s="7"/>
      <c r="BQ167" s="7"/>
      <c r="BR167" s="7"/>
      <c r="BS167" s="7"/>
      <c r="BT167" s="7"/>
      <c r="BU167" s="7"/>
      <c r="BV167" s="7"/>
      <c r="BW167" s="7"/>
      <c r="BX167" s="7"/>
      <c r="BY167" s="7"/>
      <c r="BZ167" s="7"/>
      <c r="CA167" s="7"/>
      <c r="CB167" s="7"/>
      <c r="CC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166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  <c r="BP168" s="7"/>
      <c r="BQ168" s="7"/>
      <c r="BR168" s="7"/>
      <c r="BS168" s="7"/>
      <c r="BT168" s="7"/>
      <c r="BU168" s="7"/>
      <c r="BV168" s="7"/>
      <c r="BW168" s="7"/>
      <c r="BX168" s="7"/>
      <c r="BY168" s="7"/>
      <c r="BZ168" s="7"/>
      <c r="CA168" s="7"/>
      <c r="CB168" s="7"/>
      <c r="CC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166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  <c r="BP169" s="7"/>
      <c r="BQ169" s="7"/>
      <c r="BR169" s="7"/>
      <c r="BS169" s="7"/>
      <c r="BT169" s="7"/>
      <c r="BU169" s="7"/>
      <c r="BV169" s="7"/>
      <c r="BW169" s="7"/>
      <c r="BX169" s="7"/>
      <c r="BY169" s="7"/>
      <c r="BZ169" s="7"/>
      <c r="CA169" s="7"/>
      <c r="CB169" s="7"/>
      <c r="CC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166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  <c r="BP170" s="7"/>
      <c r="BQ170" s="7"/>
      <c r="BR170" s="7"/>
      <c r="BS170" s="7"/>
      <c r="BT170" s="7"/>
      <c r="BU170" s="7"/>
      <c r="BV170" s="7"/>
      <c r="BW170" s="7"/>
      <c r="BX170" s="7"/>
      <c r="BY170" s="7"/>
      <c r="BZ170" s="7"/>
      <c r="CA170" s="7"/>
      <c r="CB170" s="7"/>
      <c r="CC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166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  <c r="BP171" s="7"/>
      <c r="BQ171" s="7"/>
      <c r="BR171" s="7"/>
      <c r="BS171" s="7"/>
      <c r="BT171" s="7"/>
      <c r="BU171" s="7"/>
      <c r="BV171" s="7"/>
      <c r="BW171" s="7"/>
      <c r="BX171" s="7"/>
      <c r="BY171" s="7"/>
      <c r="BZ171" s="7"/>
      <c r="CA171" s="7"/>
      <c r="CB171" s="7"/>
      <c r="CC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166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  <c r="BP172" s="7"/>
      <c r="BQ172" s="7"/>
      <c r="BR172" s="7"/>
      <c r="BS172" s="7"/>
      <c r="BT172" s="7"/>
      <c r="BU172" s="7"/>
      <c r="BV172" s="7"/>
      <c r="BW172" s="7"/>
      <c r="BX172" s="7"/>
      <c r="BY172" s="7"/>
      <c r="BZ172" s="7"/>
      <c r="CA172" s="7"/>
      <c r="CB172" s="7"/>
      <c r="CC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166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  <c r="BP173" s="7"/>
      <c r="BQ173" s="7"/>
      <c r="BR173" s="7"/>
      <c r="BS173" s="7"/>
      <c r="BT173" s="7"/>
      <c r="BU173" s="7"/>
      <c r="BV173" s="7"/>
      <c r="BW173" s="7"/>
      <c r="BX173" s="7"/>
      <c r="BY173" s="7"/>
      <c r="BZ173" s="7"/>
      <c r="CA173" s="7"/>
      <c r="CB173" s="7"/>
      <c r="CC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166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  <c r="BP174" s="7"/>
      <c r="BQ174" s="7"/>
      <c r="BR174" s="7"/>
      <c r="BS174" s="7"/>
      <c r="BT174" s="7"/>
      <c r="BU174" s="7"/>
      <c r="BV174" s="7"/>
      <c r="BW174" s="7"/>
      <c r="BX174" s="7"/>
      <c r="BY174" s="7"/>
      <c r="BZ174" s="7"/>
      <c r="CA174" s="7"/>
      <c r="CB174" s="7"/>
      <c r="CC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166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  <c r="BP175" s="7"/>
      <c r="BQ175" s="7"/>
      <c r="BR175" s="7"/>
      <c r="BS175" s="7"/>
      <c r="BT175" s="7"/>
      <c r="BU175" s="7"/>
      <c r="BV175" s="7"/>
      <c r="BW175" s="7"/>
      <c r="BX175" s="7"/>
      <c r="BY175" s="7"/>
      <c r="BZ175" s="7"/>
      <c r="CA175" s="7"/>
      <c r="CB175" s="7"/>
      <c r="CC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166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  <c r="BP176" s="7"/>
      <c r="BQ176" s="7"/>
      <c r="BR176" s="7"/>
      <c r="BS176" s="7"/>
      <c r="BT176" s="7"/>
      <c r="BU176" s="7"/>
      <c r="BV176" s="7"/>
      <c r="BW176" s="7"/>
      <c r="BX176" s="7"/>
      <c r="BY176" s="7"/>
      <c r="BZ176" s="7"/>
      <c r="CA176" s="7"/>
      <c r="CB176" s="7"/>
      <c r="CC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166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  <c r="BP177" s="7"/>
      <c r="BQ177" s="7"/>
      <c r="BR177" s="7"/>
      <c r="BS177" s="7"/>
      <c r="BT177" s="7"/>
      <c r="BU177" s="7"/>
      <c r="BV177" s="7"/>
      <c r="BW177" s="7"/>
      <c r="BX177" s="7"/>
      <c r="BY177" s="7"/>
      <c r="BZ177" s="7"/>
      <c r="CA177" s="7"/>
      <c r="CB177" s="7"/>
      <c r="CC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166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  <c r="BP178" s="7"/>
      <c r="BQ178" s="7"/>
      <c r="BR178" s="7"/>
      <c r="BS178" s="7"/>
      <c r="BT178" s="7"/>
      <c r="BU178" s="7"/>
      <c r="BV178" s="7"/>
      <c r="BW178" s="7"/>
      <c r="BX178" s="7"/>
      <c r="BY178" s="7"/>
      <c r="BZ178" s="7"/>
      <c r="CA178" s="7"/>
      <c r="CB178" s="7"/>
      <c r="CC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166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  <c r="BP179" s="7"/>
      <c r="BQ179" s="7"/>
      <c r="BR179" s="7"/>
      <c r="BS179" s="7"/>
      <c r="BT179" s="7"/>
      <c r="BU179" s="7"/>
      <c r="BV179" s="7"/>
      <c r="BW179" s="7"/>
      <c r="BX179" s="7"/>
      <c r="BY179" s="7"/>
      <c r="BZ179" s="7"/>
      <c r="CA179" s="7"/>
      <c r="CB179" s="7"/>
      <c r="CC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166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  <c r="BP180" s="7"/>
      <c r="BQ180" s="7"/>
      <c r="BR180" s="7"/>
      <c r="BS180" s="7"/>
      <c r="BT180" s="7"/>
      <c r="BU180" s="7"/>
      <c r="BV180" s="7"/>
      <c r="BW180" s="7"/>
      <c r="BX180" s="7"/>
      <c r="BY180" s="7"/>
      <c r="BZ180" s="7"/>
      <c r="CA180" s="7"/>
      <c r="CB180" s="7"/>
      <c r="CC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166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  <c r="BP181" s="7"/>
      <c r="BQ181" s="7"/>
      <c r="BR181" s="7"/>
      <c r="BS181" s="7"/>
      <c r="BT181" s="7"/>
      <c r="BU181" s="7"/>
      <c r="BV181" s="7"/>
      <c r="BW181" s="7"/>
      <c r="BX181" s="7"/>
      <c r="BY181" s="7"/>
      <c r="BZ181" s="7"/>
      <c r="CA181" s="7"/>
      <c r="CB181" s="7"/>
      <c r="CC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166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  <c r="BP182" s="7"/>
      <c r="BQ182" s="7"/>
      <c r="BR182" s="7"/>
      <c r="BS182" s="7"/>
      <c r="BT182" s="7"/>
      <c r="BU182" s="7"/>
      <c r="BV182" s="7"/>
      <c r="BW182" s="7"/>
      <c r="BX182" s="7"/>
      <c r="BY182" s="7"/>
      <c r="BZ182" s="7"/>
      <c r="CA182" s="7"/>
      <c r="CB182" s="7"/>
      <c r="CC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166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  <c r="BP183" s="7"/>
      <c r="BQ183" s="7"/>
      <c r="BR183" s="7"/>
      <c r="BS183" s="7"/>
      <c r="BT183" s="7"/>
      <c r="BU183" s="7"/>
      <c r="BV183" s="7"/>
      <c r="BW183" s="7"/>
      <c r="BX183" s="7"/>
      <c r="BY183" s="7"/>
      <c r="BZ183" s="7"/>
      <c r="CA183" s="7"/>
      <c r="CB183" s="7"/>
      <c r="CC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166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  <c r="BP184" s="7"/>
      <c r="BQ184" s="7"/>
      <c r="BR184" s="7"/>
      <c r="BS184" s="7"/>
      <c r="BT184" s="7"/>
      <c r="BU184" s="7"/>
      <c r="BV184" s="7"/>
      <c r="BW184" s="7"/>
      <c r="BX184" s="7"/>
      <c r="BY184" s="7"/>
      <c r="BZ184" s="7"/>
      <c r="CA184" s="7"/>
      <c r="CB184" s="7"/>
      <c r="CC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166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  <c r="BP185" s="7"/>
      <c r="BQ185" s="7"/>
      <c r="BR185" s="7"/>
      <c r="BS185" s="7"/>
      <c r="BT185" s="7"/>
      <c r="BU185" s="7"/>
      <c r="BV185" s="7"/>
      <c r="BW185" s="7"/>
      <c r="BX185" s="7"/>
      <c r="BY185" s="7"/>
      <c r="BZ185" s="7"/>
      <c r="CA185" s="7"/>
      <c r="CB185" s="7"/>
      <c r="CC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166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  <c r="BP186" s="7"/>
      <c r="BQ186" s="7"/>
      <c r="BR186" s="7"/>
      <c r="BS186" s="7"/>
      <c r="BT186" s="7"/>
      <c r="BU186" s="7"/>
      <c r="BV186" s="7"/>
      <c r="BW186" s="7"/>
      <c r="BX186" s="7"/>
      <c r="BY186" s="7"/>
      <c r="BZ186" s="7"/>
      <c r="CA186" s="7"/>
      <c r="CB186" s="7"/>
      <c r="CC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166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  <c r="BP187" s="7"/>
      <c r="BQ187" s="7"/>
      <c r="BR187" s="7"/>
      <c r="BS187" s="7"/>
      <c r="BT187" s="7"/>
      <c r="BU187" s="7"/>
      <c r="BV187" s="7"/>
      <c r="BW187" s="7"/>
      <c r="BX187" s="7"/>
      <c r="BY187" s="7"/>
      <c r="BZ187" s="7"/>
      <c r="CA187" s="7"/>
      <c r="CB187" s="7"/>
      <c r="CC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166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166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166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166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166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166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166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166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166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166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166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166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166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166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  <c r="BP201" s="7"/>
      <c r="BQ201" s="7"/>
      <c r="BR201" s="7"/>
      <c r="BS201" s="7"/>
      <c r="BT201" s="7"/>
      <c r="BU201" s="7"/>
      <c r="BV201" s="7"/>
      <c r="BW201" s="7"/>
      <c r="BX201" s="7"/>
      <c r="BY201" s="7"/>
      <c r="BZ201" s="7"/>
      <c r="CA201" s="7"/>
      <c r="CB201" s="7"/>
      <c r="CC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166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  <c r="BP202" s="7"/>
      <c r="BQ202" s="7"/>
      <c r="BR202" s="7"/>
      <c r="BS202" s="7"/>
      <c r="BT202" s="7"/>
      <c r="BU202" s="7"/>
      <c r="BV202" s="7"/>
      <c r="BW202" s="7"/>
      <c r="BX202" s="7"/>
      <c r="BY202" s="7"/>
      <c r="BZ202" s="7"/>
      <c r="CA202" s="7"/>
      <c r="CB202" s="7"/>
      <c r="CC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166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  <c r="BP203" s="7"/>
      <c r="BQ203" s="7"/>
      <c r="BR203" s="7"/>
      <c r="BS203" s="7"/>
      <c r="BT203" s="7"/>
      <c r="BU203" s="7"/>
      <c r="BV203" s="7"/>
      <c r="BW203" s="7"/>
      <c r="BX203" s="7"/>
      <c r="BY203" s="7"/>
      <c r="BZ203" s="7"/>
      <c r="CA203" s="7"/>
      <c r="CB203" s="7"/>
      <c r="CC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166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  <c r="BP204" s="7"/>
      <c r="BQ204" s="7"/>
      <c r="BR204" s="7"/>
      <c r="BS204" s="7"/>
      <c r="BT204" s="7"/>
      <c r="BU204" s="7"/>
      <c r="BV204" s="7"/>
      <c r="BW204" s="7"/>
      <c r="BX204" s="7"/>
      <c r="BY204" s="7"/>
      <c r="BZ204" s="7"/>
      <c r="CA204" s="7"/>
      <c r="CB204" s="7"/>
      <c r="CC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166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  <c r="BP205" s="7"/>
      <c r="BQ205" s="7"/>
      <c r="BR205" s="7"/>
      <c r="BS205" s="7"/>
      <c r="BT205" s="7"/>
      <c r="BU205" s="7"/>
      <c r="BV205" s="7"/>
      <c r="BW205" s="7"/>
      <c r="BX205" s="7"/>
      <c r="BY205" s="7"/>
      <c r="BZ205" s="7"/>
      <c r="CA205" s="7"/>
      <c r="CB205" s="7"/>
      <c r="CC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166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  <c r="BP206" s="7"/>
      <c r="BQ206" s="7"/>
      <c r="BR206" s="7"/>
      <c r="BS206" s="7"/>
      <c r="BT206" s="7"/>
      <c r="BU206" s="7"/>
      <c r="BV206" s="7"/>
      <c r="BW206" s="7"/>
      <c r="BX206" s="7"/>
      <c r="BY206" s="7"/>
      <c r="BZ206" s="7"/>
      <c r="CA206" s="7"/>
      <c r="CB206" s="7"/>
      <c r="CC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166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  <c r="BP207" s="7"/>
      <c r="BQ207" s="7"/>
      <c r="BR207" s="7"/>
      <c r="BS207" s="7"/>
      <c r="BT207" s="7"/>
      <c r="BU207" s="7"/>
      <c r="BV207" s="7"/>
      <c r="BW207" s="7"/>
      <c r="BX207" s="7"/>
      <c r="BY207" s="7"/>
      <c r="BZ207" s="7"/>
      <c r="CA207" s="7"/>
      <c r="CB207" s="7"/>
      <c r="CC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166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  <c r="BP208" s="7"/>
      <c r="BQ208" s="7"/>
      <c r="BR208" s="7"/>
      <c r="BS208" s="7"/>
      <c r="BT208" s="7"/>
      <c r="BU208" s="7"/>
      <c r="BV208" s="7"/>
      <c r="BW208" s="7"/>
      <c r="BX208" s="7"/>
      <c r="BY208" s="7"/>
      <c r="BZ208" s="7"/>
      <c r="CA208" s="7"/>
      <c r="CB208" s="7"/>
      <c r="CC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166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  <c r="BP209" s="7"/>
      <c r="BQ209" s="7"/>
      <c r="BR209" s="7"/>
      <c r="BS209" s="7"/>
      <c r="BT209" s="7"/>
      <c r="BU209" s="7"/>
      <c r="BV209" s="7"/>
      <c r="BW209" s="7"/>
      <c r="BX209" s="7"/>
      <c r="BY209" s="7"/>
      <c r="BZ209" s="7"/>
      <c r="CA209" s="7"/>
      <c r="CB209" s="7"/>
      <c r="CC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166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  <c r="BP210" s="7"/>
      <c r="BQ210" s="7"/>
      <c r="BR210" s="7"/>
      <c r="BS210" s="7"/>
      <c r="BT210" s="7"/>
      <c r="BU210" s="7"/>
      <c r="BV210" s="7"/>
      <c r="BW210" s="7"/>
      <c r="BX210" s="7"/>
      <c r="BY210" s="7"/>
      <c r="BZ210" s="7"/>
      <c r="CA210" s="7"/>
      <c r="CB210" s="7"/>
      <c r="CC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166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  <c r="BP211" s="7"/>
      <c r="BQ211" s="7"/>
      <c r="BR211" s="7"/>
      <c r="BS211" s="7"/>
      <c r="BT211" s="7"/>
      <c r="BU211" s="7"/>
      <c r="BV211" s="7"/>
      <c r="BW211" s="7"/>
      <c r="BX211" s="7"/>
      <c r="BY211" s="7"/>
      <c r="BZ211" s="7"/>
      <c r="CA211" s="7"/>
      <c r="CB211" s="7"/>
      <c r="CC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166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  <c r="BP212" s="7"/>
      <c r="BQ212" s="7"/>
      <c r="BR212" s="7"/>
      <c r="BS212" s="7"/>
      <c r="BT212" s="7"/>
      <c r="BU212" s="7"/>
      <c r="BV212" s="7"/>
      <c r="BW212" s="7"/>
      <c r="BX212" s="7"/>
      <c r="BY212" s="7"/>
      <c r="BZ212" s="7"/>
      <c r="CA212" s="7"/>
      <c r="CB212" s="7"/>
      <c r="CC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166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  <c r="BP213" s="7"/>
      <c r="BQ213" s="7"/>
      <c r="BR213" s="7"/>
      <c r="BS213" s="7"/>
      <c r="BT213" s="7"/>
      <c r="BU213" s="7"/>
      <c r="BV213" s="7"/>
      <c r="BW213" s="7"/>
      <c r="BX213" s="7"/>
      <c r="BY213" s="7"/>
      <c r="BZ213" s="7"/>
      <c r="CA213" s="7"/>
      <c r="CB213" s="7"/>
      <c r="CC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166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  <c r="BP214" s="7"/>
      <c r="BQ214" s="7"/>
      <c r="BR214" s="7"/>
      <c r="BS214" s="7"/>
      <c r="BT214" s="7"/>
      <c r="BU214" s="7"/>
      <c r="BV214" s="7"/>
      <c r="BW214" s="7"/>
      <c r="BX214" s="7"/>
      <c r="BY214" s="7"/>
      <c r="BZ214" s="7"/>
      <c r="CA214" s="7"/>
      <c r="CB214" s="7"/>
      <c r="CC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166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  <c r="BP215" s="7"/>
      <c r="BQ215" s="7"/>
      <c r="BR215" s="7"/>
      <c r="BS215" s="7"/>
      <c r="BT215" s="7"/>
      <c r="BU215" s="7"/>
      <c r="BV215" s="7"/>
      <c r="BW215" s="7"/>
      <c r="BX215" s="7"/>
      <c r="BY215" s="7"/>
      <c r="BZ215" s="7"/>
      <c r="CA215" s="7"/>
      <c r="CB215" s="7"/>
      <c r="CC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166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  <c r="BP216" s="7"/>
      <c r="BQ216" s="7"/>
      <c r="BR216" s="7"/>
      <c r="BS216" s="7"/>
      <c r="BT216" s="7"/>
      <c r="BU216" s="7"/>
      <c r="BV216" s="7"/>
      <c r="BW216" s="7"/>
      <c r="BX216" s="7"/>
      <c r="BY216" s="7"/>
      <c r="BZ216" s="7"/>
      <c r="CA216" s="7"/>
      <c r="CB216" s="7"/>
      <c r="CC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166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  <c r="BP217" s="7"/>
      <c r="BQ217" s="7"/>
      <c r="BR217" s="7"/>
      <c r="BS217" s="7"/>
      <c r="BT217" s="7"/>
      <c r="BU217" s="7"/>
      <c r="BV217" s="7"/>
      <c r="BW217" s="7"/>
      <c r="BX217" s="7"/>
      <c r="BY217" s="7"/>
      <c r="BZ217" s="7"/>
      <c r="CA217" s="7"/>
      <c r="CB217" s="7"/>
      <c r="CC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166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  <c r="BP218" s="7"/>
      <c r="BQ218" s="7"/>
      <c r="BR218" s="7"/>
      <c r="BS218" s="7"/>
      <c r="BT218" s="7"/>
      <c r="BU218" s="7"/>
      <c r="BV218" s="7"/>
      <c r="BW218" s="7"/>
      <c r="BX218" s="7"/>
      <c r="BY218" s="7"/>
      <c r="BZ218" s="7"/>
      <c r="CA218" s="7"/>
      <c r="CB218" s="7"/>
      <c r="CC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166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  <c r="BP219" s="7"/>
      <c r="BQ219" s="7"/>
      <c r="BR219" s="7"/>
      <c r="BS219" s="7"/>
      <c r="BT219" s="7"/>
      <c r="BU219" s="7"/>
      <c r="BV219" s="7"/>
      <c r="BW219" s="7"/>
      <c r="BX219" s="7"/>
      <c r="BY219" s="7"/>
      <c r="BZ219" s="7"/>
      <c r="CA219" s="7"/>
      <c r="CB219" s="7"/>
      <c r="CC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166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  <c r="BP220" s="7"/>
      <c r="BQ220" s="7"/>
      <c r="BR220" s="7"/>
      <c r="BS220" s="7"/>
      <c r="BT220" s="7"/>
      <c r="BU220" s="7"/>
      <c r="BV220" s="7"/>
      <c r="BW220" s="7"/>
      <c r="BX220" s="7"/>
      <c r="BY220" s="7"/>
      <c r="BZ220" s="7"/>
      <c r="CA220" s="7"/>
      <c r="CB220" s="7"/>
      <c r="CC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166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  <c r="BP221" s="7"/>
      <c r="BQ221" s="7"/>
      <c r="BR221" s="7"/>
      <c r="BS221" s="7"/>
      <c r="BT221" s="7"/>
      <c r="BU221" s="7"/>
      <c r="BV221" s="7"/>
      <c r="BW221" s="7"/>
      <c r="BX221" s="7"/>
      <c r="BY221" s="7"/>
      <c r="BZ221" s="7"/>
      <c r="CA221" s="7"/>
      <c r="CB221" s="7"/>
      <c r="CC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166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  <c r="BP222" s="7"/>
      <c r="BQ222" s="7"/>
      <c r="BR222" s="7"/>
      <c r="BS222" s="7"/>
      <c r="BT222" s="7"/>
      <c r="BU222" s="7"/>
      <c r="BV222" s="7"/>
      <c r="BW222" s="7"/>
      <c r="BX222" s="7"/>
      <c r="BY222" s="7"/>
      <c r="BZ222" s="7"/>
      <c r="CA222" s="7"/>
      <c r="CB222" s="7"/>
      <c r="CC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166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  <c r="BP223" s="7"/>
      <c r="BQ223" s="7"/>
      <c r="BR223" s="7"/>
      <c r="BS223" s="7"/>
      <c r="BT223" s="7"/>
      <c r="BU223" s="7"/>
      <c r="BV223" s="7"/>
      <c r="BW223" s="7"/>
      <c r="BX223" s="7"/>
      <c r="BY223" s="7"/>
      <c r="BZ223" s="7"/>
      <c r="CA223" s="7"/>
      <c r="CB223" s="7"/>
      <c r="CC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166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  <c r="BP224" s="7"/>
      <c r="BQ224" s="7"/>
      <c r="BR224" s="7"/>
      <c r="BS224" s="7"/>
      <c r="BT224" s="7"/>
      <c r="BU224" s="7"/>
      <c r="BV224" s="7"/>
      <c r="BW224" s="7"/>
      <c r="BX224" s="7"/>
      <c r="BY224" s="7"/>
      <c r="BZ224" s="7"/>
      <c r="CA224" s="7"/>
      <c r="CB224" s="7"/>
      <c r="CC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166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  <c r="BP225" s="7"/>
      <c r="BQ225" s="7"/>
      <c r="BR225" s="7"/>
      <c r="BS225" s="7"/>
      <c r="BT225" s="7"/>
      <c r="BU225" s="7"/>
      <c r="BV225" s="7"/>
      <c r="BW225" s="7"/>
      <c r="BX225" s="7"/>
      <c r="BY225" s="7"/>
      <c r="BZ225" s="7"/>
      <c r="CA225" s="7"/>
      <c r="CB225" s="7"/>
      <c r="CC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166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  <c r="BP226" s="7"/>
      <c r="BQ226" s="7"/>
      <c r="BR226" s="7"/>
      <c r="BS226" s="7"/>
      <c r="BT226" s="7"/>
      <c r="BU226" s="7"/>
      <c r="BV226" s="7"/>
      <c r="BW226" s="7"/>
      <c r="BX226" s="7"/>
      <c r="BY226" s="7"/>
      <c r="BZ226" s="7"/>
      <c r="CA226" s="7"/>
      <c r="CB226" s="7"/>
      <c r="CC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166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  <c r="BP227" s="7"/>
      <c r="BQ227" s="7"/>
      <c r="BR227" s="7"/>
      <c r="BS227" s="7"/>
      <c r="BT227" s="7"/>
      <c r="BU227" s="7"/>
      <c r="BV227" s="7"/>
      <c r="BW227" s="7"/>
      <c r="BX227" s="7"/>
      <c r="BY227" s="7"/>
      <c r="BZ227" s="7"/>
      <c r="CA227" s="7"/>
      <c r="CB227" s="7"/>
      <c r="CC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166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  <c r="BP228" s="7"/>
      <c r="BQ228" s="7"/>
      <c r="BR228" s="7"/>
      <c r="BS228" s="7"/>
      <c r="BT228" s="7"/>
      <c r="BU228" s="7"/>
      <c r="BV228" s="7"/>
      <c r="BW228" s="7"/>
      <c r="BX228" s="7"/>
      <c r="BY228" s="7"/>
      <c r="BZ228" s="7"/>
      <c r="CA228" s="7"/>
      <c r="CB228" s="7"/>
      <c r="CC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166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  <c r="BP229" s="7"/>
      <c r="BQ229" s="7"/>
      <c r="BR229" s="7"/>
      <c r="BS229" s="7"/>
      <c r="BT229" s="7"/>
      <c r="BU229" s="7"/>
      <c r="BV229" s="7"/>
      <c r="BW229" s="7"/>
      <c r="BX229" s="7"/>
      <c r="BY229" s="7"/>
      <c r="BZ229" s="7"/>
      <c r="CA229" s="7"/>
      <c r="CB229" s="7"/>
      <c r="CC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166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  <c r="BP230" s="7"/>
      <c r="BQ230" s="7"/>
      <c r="BR230" s="7"/>
      <c r="BS230" s="7"/>
      <c r="BT230" s="7"/>
      <c r="BU230" s="7"/>
      <c r="BV230" s="7"/>
      <c r="BW230" s="7"/>
      <c r="BX230" s="7"/>
      <c r="BY230" s="7"/>
      <c r="BZ230" s="7"/>
      <c r="CA230" s="7"/>
      <c r="CB230" s="7"/>
      <c r="CC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166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  <c r="BP231" s="7"/>
      <c r="BQ231" s="7"/>
      <c r="BR231" s="7"/>
      <c r="BS231" s="7"/>
      <c r="BT231" s="7"/>
      <c r="BU231" s="7"/>
      <c r="BV231" s="7"/>
      <c r="BW231" s="7"/>
      <c r="BX231" s="7"/>
      <c r="BY231" s="7"/>
      <c r="BZ231" s="7"/>
      <c r="CA231" s="7"/>
      <c r="CB231" s="7"/>
      <c r="CC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166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  <c r="BP232" s="7"/>
      <c r="BQ232" s="7"/>
      <c r="BR232" s="7"/>
      <c r="BS232" s="7"/>
      <c r="BT232" s="7"/>
      <c r="BU232" s="7"/>
      <c r="BV232" s="7"/>
      <c r="BW232" s="7"/>
      <c r="BX232" s="7"/>
      <c r="BY232" s="7"/>
      <c r="BZ232" s="7"/>
      <c r="CA232" s="7"/>
      <c r="CB232" s="7"/>
      <c r="CC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166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  <c r="BP233" s="7"/>
      <c r="BQ233" s="7"/>
      <c r="BR233" s="7"/>
      <c r="BS233" s="7"/>
      <c r="BT233" s="7"/>
      <c r="BU233" s="7"/>
      <c r="BV233" s="7"/>
      <c r="BW233" s="7"/>
      <c r="BX233" s="7"/>
      <c r="BY233" s="7"/>
      <c r="BZ233" s="7"/>
      <c r="CA233" s="7"/>
      <c r="CB233" s="7"/>
      <c r="CC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166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  <c r="BP234" s="7"/>
      <c r="BQ234" s="7"/>
      <c r="BR234" s="7"/>
      <c r="BS234" s="7"/>
      <c r="BT234" s="7"/>
      <c r="BU234" s="7"/>
      <c r="BV234" s="7"/>
      <c r="BW234" s="7"/>
      <c r="BX234" s="7"/>
      <c r="BY234" s="7"/>
      <c r="BZ234" s="7"/>
      <c r="CA234" s="7"/>
      <c r="CB234" s="7"/>
      <c r="CC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166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  <c r="BP235" s="7"/>
      <c r="BQ235" s="7"/>
      <c r="BR235" s="7"/>
      <c r="BS235" s="7"/>
      <c r="BT235" s="7"/>
      <c r="BU235" s="7"/>
      <c r="BV235" s="7"/>
      <c r="BW235" s="7"/>
      <c r="BX235" s="7"/>
      <c r="BY235" s="7"/>
      <c r="BZ235" s="7"/>
      <c r="CA235" s="7"/>
      <c r="CB235" s="7"/>
      <c r="CC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166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  <c r="BP236" s="7"/>
      <c r="BQ236" s="7"/>
      <c r="BR236" s="7"/>
      <c r="BS236" s="7"/>
      <c r="BT236" s="7"/>
      <c r="BU236" s="7"/>
      <c r="BV236" s="7"/>
      <c r="BW236" s="7"/>
      <c r="BX236" s="7"/>
      <c r="BY236" s="7"/>
      <c r="BZ236" s="7"/>
      <c r="CA236" s="7"/>
      <c r="CB236" s="7"/>
      <c r="CC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166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  <c r="BP237" s="7"/>
      <c r="BQ237" s="7"/>
      <c r="BR237" s="7"/>
      <c r="BS237" s="7"/>
      <c r="BT237" s="7"/>
      <c r="BU237" s="7"/>
      <c r="BV237" s="7"/>
      <c r="BW237" s="7"/>
      <c r="BX237" s="7"/>
      <c r="BY237" s="7"/>
      <c r="BZ237" s="7"/>
      <c r="CA237" s="7"/>
      <c r="CB237" s="7"/>
      <c r="CC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166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  <c r="BP238" s="7"/>
      <c r="BQ238" s="7"/>
      <c r="BR238" s="7"/>
      <c r="BS238" s="7"/>
      <c r="BT238" s="7"/>
      <c r="BU238" s="7"/>
      <c r="BV238" s="7"/>
      <c r="BW238" s="7"/>
      <c r="BX238" s="7"/>
      <c r="BY238" s="7"/>
      <c r="BZ238" s="7"/>
      <c r="CA238" s="7"/>
      <c r="CB238" s="7"/>
      <c r="CC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166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  <c r="BP239" s="7"/>
      <c r="BQ239" s="7"/>
      <c r="BR239" s="7"/>
      <c r="BS239" s="7"/>
      <c r="BT239" s="7"/>
      <c r="BU239" s="7"/>
      <c r="BV239" s="7"/>
      <c r="BW239" s="7"/>
      <c r="BX239" s="7"/>
      <c r="BY239" s="7"/>
      <c r="BZ239" s="7"/>
      <c r="CA239" s="7"/>
      <c r="CB239" s="7"/>
      <c r="CC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166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  <c r="BP240" s="7"/>
      <c r="BQ240" s="7"/>
      <c r="BR240" s="7"/>
      <c r="BS240" s="7"/>
      <c r="BT240" s="7"/>
      <c r="BU240" s="7"/>
      <c r="BV240" s="7"/>
      <c r="BW240" s="7"/>
      <c r="BX240" s="7"/>
      <c r="BY240" s="7"/>
      <c r="BZ240" s="7"/>
      <c r="CA240" s="7"/>
      <c r="CB240" s="7"/>
      <c r="CC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166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  <c r="BP241" s="7"/>
      <c r="BQ241" s="7"/>
      <c r="BR241" s="7"/>
      <c r="BS241" s="7"/>
      <c r="BT241" s="7"/>
      <c r="BU241" s="7"/>
      <c r="BV241" s="7"/>
      <c r="BW241" s="7"/>
      <c r="BX241" s="7"/>
      <c r="BY241" s="7"/>
      <c r="BZ241" s="7"/>
      <c r="CA241" s="7"/>
      <c r="CB241" s="7"/>
      <c r="CC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166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  <c r="BP242" s="7"/>
      <c r="BQ242" s="7"/>
      <c r="BR242" s="7"/>
      <c r="BS242" s="7"/>
      <c r="BT242" s="7"/>
      <c r="BU242" s="7"/>
      <c r="BV242" s="7"/>
      <c r="BW242" s="7"/>
      <c r="BX242" s="7"/>
      <c r="BY242" s="7"/>
      <c r="BZ242" s="7"/>
      <c r="CA242" s="7"/>
      <c r="CB242" s="7"/>
      <c r="CC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166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  <c r="BP243" s="7"/>
      <c r="BQ243" s="7"/>
      <c r="BR243" s="7"/>
      <c r="BS243" s="7"/>
      <c r="BT243" s="7"/>
      <c r="BU243" s="7"/>
      <c r="BV243" s="7"/>
      <c r="BW243" s="7"/>
      <c r="BX243" s="7"/>
      <c r="BY243" s="7"/>
      <c r="BZ243" s="7"/>
      <c r="CA243" s="7"/>
      <c r="CB243" s="7"/>
      <c r="CC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166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  <c r="BP244" s="7"/>
      <c r="BQ244" s="7"/>
      <c r="BR244" s="7"/>
      <c r="BS244" s="7"/>
      <c r="BT244" s="7"/>
      <c r="BU244" s="7"/>
      <c r="BV244" s="7"/>
      <c r="BW244" s="7"/>
      <c r="BX244" s="7"/>
      <c r="BY244" s="7"/>
      <c r="BZ244" s="7"/>
      <c r="CA244" s="7"/>
      <c r="CB244" s="7"/>
      <c r="CC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166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  <c r="BP245" s="7"/>
      <c r="BQ245" s="7"/>
      <c r="BR245" s="7"/>
      <c r="BS245" s="7"/>
      <c r="BT245" s="7"/>
      <c r="BU245" s="7"/>
      <c r="BV245" s="7"/>
      <c r="BW245" s="7"/>
      <c r="BX245" s="7"/>
      <c r="BY245" s="7"/>
      <c r="BZ245" s="7"/>
      <c r="CA245" s="7"/>
      <c r="CB245" s="7"/>
      <c r="CC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166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  <c r="BP246" s="7"/>
      <c r="BQ246" s="7"/>
      <c r="BR246" s="7"/>
      <c r="BS246" s="7"/>
      <c r="BT246" s="7"/>
      <c r="BU246" s="7"/>
      <c r="BV246" s="7"/>
      <c r="BW246" s="7"/>
      <c r="BX246" s="7"/>
      <c r="BY246" s="7"/>
      <c r="BZ246" s="7"/>
      <c r="CA246" s="7"/>
      <c r="CB246" s="7"/>
      <c r="CC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166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  <c r="BP247" s="7"/>
      <c r="BQ247" s="7"/>
      <c r="BR247" s="7"/>
      <c r="BS247" s="7"/>
      <c r="BT247" s="7"/>
      <c r="BU247" s="7"/>
      <c r="BV247" s="7"/>
      <c r="BW247" s="7"/>
      <c r="BX247" s="7"/>
      <c r="BY247" s="7"/>
      <c r="BZ247" s="7"/>
      <c r="CA247" s="7"/>
      <c r="CB247" s="7"/>
      <c r="CC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166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  <c r="BP248" s="7"/>
      <c r="BQ248" s="7"/>
      <c r="BR248" s="7"/>
      <c r="BS248" s="7"/>
      <c r="BT248" s="7"/>
      <c r="BU248" s="7"/>
      <c r="BV248" s="7"/>
      <c r="BW248" s="7"/>
      <c r="BX248" s="7"/>
      <c r="BY248" s="7"/>
      <c r="BZ248" s="7"/>
      <c r="CA248" s="7"/>
      <c r="CB248" s="7"/>
      <c r="CC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166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  <c r="BP249" s="7"/>
      <c r="BQ249" s="7"/>
      <c r="BR249" s="7"/>
      <c r="BS249" s="7"/>
      <c r="BT249" s="7"/>
      <c r="BU249" s="7"/>
      <c r="BV249" s="7"/>
      <c r="BW249" s="7"/>
      <c r="BX249" s="7"/>
      <c r="BY249" s="7"/>
      <c r="BZ249" s="7"/>
      <c r="CA249" s="7"/>
      <c r="CB249" s="7"/>
      <c r="CC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166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  <c r="BP250" s="7"/>
      <c r="BQ250" s="7"/>
      <c r="BR250" s="7"/>
      <c r="BS250" s="7"/>
      <c r="BT250" s="7"/>
      <c r="BU250" s="7"/>
      <c r="BV250" s="7"/>
      <c r="BW250" s="7"/>
      <c r="BX250" s="7"/>
      <c r="BY250" s="7"/>
      <c r="BZ250" s="7"/>
      <c r="CA250" s="7"/>
      <c r="CB250" s="7"/>
      <c r="CC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166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  <c r="BP251" s="7"/>
      <c r="BQ251" s="7"/>
      <c r="BR251" s="7"/>
      <c r="BS251" s="7"/>
      <c r="BT251" s="7"/>
      <c r="BU251" s="7"/>
      <c r="BV251" s="7"/>
      <c r="BW251" s="7"/>
      <c r="BX251" s="7"/>
      <c r="BY251" s="7"/>
      <c r="BZ251" s="7"/>
      <c r="CA251" s="7"/>
      <c r="CB251" s="7"/>
      <c r="CC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166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  <c r="BP252" s="7"/>
      <c r="BQ252" s="7"/>
      <c r="BR252" s="7"/>
      <c r="BS252" s="7"/>
      <c r="BT252" s="7"/>
      <c r="BU252" s="7"/>
      <c r="BV252" s="7"/>
      <c r="BW252" s="7"/>
      <c r="BX252" s="7"/>
      <c r="BY252" s="7"/>
      <c r="BZ252" s="7"/>
      <c r="CA252" s="7"/>
      <c r="CB252" s="7"/>
      <c r="CC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166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  <c r="BP253" s="7"/>
      <c r="BQ253" s="7"/>
      <c r="BR253" s="7"/>
      <c r="BS253" s="7"/>
      <c r="BT253" s="7"/>
      <c r="BU253" s="7"/>
      <c r="BV253" s="7"/>
      <c r="BW253" s="7"/>
      <c r="BX253" s="7"/>
      <c r="BY253" s="7"/>
      <c r="BZ253" s="7"/>
      <c r="CA253" s="7"/>
      <c r="CB253" s="7"/>
      <c r="CC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166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  <c r="BP254" s="7"/>
      <c r="BQ254" s="7"/>
      <c r="BR254" s="7"/>
      <c r="BS254" s="7"/>
      <c r="BT254" s="7"/>
      <c r="BU254" s="7"/>
      <c r="BV254" s="7"/>
      <c r="BW254" s="7"/>
      <c r="BX254" s="7"/>
      <c r="BY254" s="7"/>
      <c r="BZ254" s="7"/>
      <c r="CA254" s="7"/>
      <c r="CB254" s="7"/>
      <c r="CC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166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  <c r="BP255" s="7"/>
      <c r="BQ255" s="7"/>
      <c r="BR255" s="7"/>
      <c r="BS255" s="7"/>
      <c r="BT255" s="7"/>
      <c r="BU255" s="7"/>
      <c r="BV255" s="7"/>
      <c r="BW255" s="7"/>
      <c r="BX255" s="7"/>
      <c r="BY255" s="7"/>
      <c r="BZ255" s="7"/>
      <c r="CA255" s="7"/>
      <c r="CB255" s="7"/>
      <c r="CC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166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  <c r="BP256" s="7"/>
      <c r="BQ256" s="7"/>
      <c r="BR256" s="7"/>
      <c r="BS256" s="7"/>
      <c r="BT256" s="7"/>
      <c r="BU256" s="7"/>
      <c r="BV256" s="7"/>
      <c r="BW256" s="7"/>
      <c r="BX256" s="7"/>
      <c r="BY256" s="7"/>
      <c r="BZ256" s="7"/>
      <c r="CA256" s="7"/>
      <c r="CB256" s="7"/>
      <c r="CC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166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  <c r="BP257" s="7"/>
      <c r="BQ257" s="7"/>
      <c r="BR257" s="7"/>
      <c r="BS257" s="7"/>
      <c r="BT257" s="7"/>
      <c r="BU257" s="7"/>
      <c r="BV257" s="7"/>
      <c r="BW257" s="7"/>
      <c r="BX257" s="7"/>
      <c r="BY257" s="7"/>
      <c r="BZ257" s="7"/>
      <c r="CA257" s="7"/>
      <c r="CB257" s="7"/>
      <c r="CC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166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  <c r="BP258" s="7"/>
      <c r="BQ258" s="7"/>
      <c r="BR258" s="7"/>
      <c r="BS258" s="7"/>
      <c r="BT258" s="7"/>
      <c r="BU258" s="7"/>
      <c r="BV258" s="7"/>
      <c r="BW258" s="7"/>
      <c r="BX258" s="7"/>
      <c r="BY258" s="7"/>
      <c r="BZ258" s="7"/>
      <c r="CA258" s="7"/>
      <c r="CB258" s="7"/>
      <c r="CC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166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  <c r="BP259" s="7"/>
      <c r="BQ259" s="7"/>
      <c r="BR259" s="7"/>
      <c r="BS259" s="7"/>
      <c r="BT259" s="7"/>
      <c r="BU259" s="7"/>
      <c r="BV259" s="7"/>
      <c r="BW259" s="7"/>
      <c r="BX259" s="7"/>
      <c r="BY259" s="7"/>
      <c r="BZ259" s="7"/>
      <c r="CA259" s="7"/>
      <c r="CB259" s="7"/>
      <c r="CC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166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  <c r="BP260" s="7"/>
      <c r="BQ260" s="7"/>
      <c r="BR260" s="7"/>
      <c r="BS260" s="7"/>
      <c r="BT260" s="7"/>
      <c r="BU260" s="7"/>
      <c r="BV260" s="7"/>
      <c r="BW260" s="7"/>
      <c r="BX260" s="7"/>
      <c r="BY260" s="7"/>
      <c r="BZ260" s="7"/>
      <c r="CA260" s="7"/>
      <c r="CB260" s="7"/>
      <c r="CC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166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  <c r="BP261" s="7"/>
      <c r="BQ261" s="7"/>
      <c r="BR261" s="7"/>
      <c r="BS261" s="7"/>
      <c r="BT261" s="7"/>
      <c r="BU261" s="7"/>
      <c r="BV261" s="7"/>
      <c r="BW261" s="7"/>
      <c r="BX261" s="7"/>
      <c r="BY261" s="7"/>
      <c r="BZ261" s="7"/>
      <c r="CA261" s="7"/>
      <c r="CB261" s="7"/>
      <c r="CC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166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  <c r="BP262" s="7"/>
      <c r="BQ262" s="7"/>
      <c r="BR262" s="7"/>
      <c r="BS262" s="7"/>
      <c r="BT262" s="7"/>
      <c r="BU262" s="7"/>
      <c r="BV262" s="7"/>
      <c r="BW262" s="7"/>
      <c r="BX262" s="7"/>
      <c r="BY262" s="7"/>
      <c r="BZ262" s="7"/>
      <c r="CA262" s="7"/>
      <c r="CB262" s="7"/>
      <c r="CC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166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  <c r="BP263" s="7"/>
      <c r="BQ263" s="7"/>
      <c r="BR263" s="7"/>
      <c r="BS263" s="7"/>
      <c r="BT263" s="7"/>
      <c r="BU263" s="7"/>
      <c r="BV263" s="7"/>
      <c r="BW263" s="7"/>
      <c r="BX263" s="7"/>
      <c r="BY263" s="7"/>
      <c r="BZ263" s="7"/>
      <c r="CA263" s="7"/>
      <c r="CB263" s="7"/>
      <c r="CC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166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  <c r="BP264" s="7"/>
      <c r="BQ264" s="7"/>
      <c r="BR264" s="7"/>
      <c r="BS264" s="7"/>
      <c r="BT264" s="7"/>
      <c r="BU264" s="7"/>
      <c r="BV264" s="7"/>
      <c r="BW264" s="7"/>
      <c r="BX264" s="7"/>
      <c r="BY264" s="7"/>
      <c r="BZ264" s="7"/>
      <c r="CA264" s="7"/>
      <c r="CB264" s="7"/>
      <c r="CC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166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  <c r="BP265" s="7"/>
      <c r="BQ265" s="7"/>
      <c r="BR265" s="7"/>
      <c r="BS265" s="7"/>
      <c r="BT265" s="7"/>
      <c r="BU265" s="7"/>
      <c r="BV265" s="7"/>
      <c r="BW265" s="7"/>
      <c r="BX265" s="7"/>
      <c r="BY265" s="7"/>
      <c r="BZ265" s="7"/>
      <c r="CA265" s="7"/>
      <c r="CB265" s="7"/>
      <c r="CC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166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  <c r="BP266" s="7"/>
      <c r="BQ266" s="7"/>
      <c r="BR266" s="7"/>
      <c r="BS266" s="7"/>
      <c r="BT266" s="7"/>
      <c r="BU266" s="7"/>
      <c r="BV266" s="7"/>
      <c r="BW266" s="7"/>
      <c r="BX266" s="7"/>
      <c r="BY266" s="7"/>
      <c r="BZ266" s="7"/>
      <c r="CA266" s="7"/>
      <c r="CB266" s="7"/>
      <c r="CC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166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  <c r="BP267" s="7"/>
      <c r="BQ267" s="7"/>
      <c r="BR267" s="7"/>
      <c r="BS267" s="7"/>
      <c r="BT267" s="7"/>
      <c r="BU267" s="7"/>
      <c r="BV267" s="7"/>
      <c r="BW267" s="7"/>
      <c r="BX267" s="7"/>
      <c r="BY267" s="7"/>
      <c r="BZ267" s="7"/>
      <c r="CA267" s="7"/>
      <c r="CB267" s="7"/>
      <c r="CC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166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  <c r="BP268" s="7"/>
      <c r="BQ268" s="7"/>
      <c r="BR268" s="7"/>
      <c r="BS268" s="7"/>
      <c r="BT268" s="7"/>
      <c r="BU268" s="7"/>
      <c r="BV268" s="7"/>
      <c r="BW268" s="7"/>
      <c r="BX268" s="7"/>
      <c r="BY268" s="7"/>
      <c r="BZ268" s="7"/>
      <c r="CA268" s="7"/>
      <c r="CB268" s="7"/>
      <c r="CC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166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  <c r="BP269" s="7"/>
      <c r="BQ269" s="7"/>
      <c r="BR269" s="7"/>
      <c r="BS269" s="7"/>
      <c r="BT269" s="7"/>
      <c r="BU269" s="7"/>
      <c r="BV269" s="7"/>
      <c r="BW269" s="7"/>
      <c r="BX269" s="7"/>
      <c r="BY269" s="7"/>
      <c r="BZ269" s="7"/>
      <c r="CA269" s="7"/>
      <c r="CB269" s="7"/>
      <c r="CC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166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  <c r="BP270" s="7"/>
      <c r="BQ270" s="7"/>
      <c r="BR270" s="7"/>
      <c r="BS270" s="7"/>
      <c r="BT270" s="7"/>
      <c r="BU270" s="7"/>
      <c r="BV270" s="7"/>
      <c r="BW270" s="7"/>
      <c r="BX270" s="7"/>
      <c r="BY270" s="7"/>
      <c r="BZ270" s="7"/>
      <c r="CA270" s="7"/>
      <c r="CB270" s="7"/>
      <c r="CC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166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  <c r="BP271" s="7"/>
      <c r="BQ271" s="7"/>
      <c r="BR271" s="7"/>
      <c r="BS271" s="7"/>
      <c r="BT271" s="7"/>
      <c r="BU271" s="7"/>
      <c r="BV271" s="7"/>
      <c r="BW271" s="7"/>
      <c r="BX271" s="7"/>
      <c r="BY271" s="7"/>
      <c r="BZ271" s="7"/>
      <c r="CA271" s="7"/>
      <c r="CB271" s="7"/>
      <c r="CC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166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  <c r="BP272" s="7"/>
      <c r="BQ272" s="7"/>
      <c r="BR272" s="7"/>
      <c r="BS272" s="7"/>
      <c r="BT272" s="7"/>
      <c r="BU272" s="7"/>
      <c r="BV272" s="7"/>
      <c r="BW272" s="7"/>
      <c r="BX272" s="7"/>
      <c r="BY272" s="7"/>
      <c r="BZ272" s="7"/>
      <c r="CA272" s="7"/>
      <c r="CB272" s="7"/>
      <c r="CC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166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  <c r="BP273" s="7"/>
      <c r="BQ273" s="7"/>
      <c r="BR273" s="7"/>
      <c r="BS273" s="7"/>
      <c r="BT273" s="7"/>
      <c r="BU273" s="7"/>
      <c r="BV273" s="7"/>
      <c r="BW273" s="7"/>
      <c r="BX273" s="7"/>
      <c r="BY273" s="7"/>
      <c r="BZ273" s="7"/>
      <c r="CA273" s="7"/>
      <c r="CB273" s="7"/>
      <c r="CC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166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  <c r="BP274" s="7"/>
      <c r="BQ274" s="7"/>
      <c r="BR274" s="7"/>
      <c r="BS274" s="7"/>
      <c r="BT274" s="7"/>
      <c r="BU274" s="7"/>
      <c r="BV274" s="7"/>
      <c r="BW274" s="7"/>
      <c r="BX274" s="7"/>
      <c r="BY274" s="7"/>
      <c r="BZ274" s="7"/>
      <c r="CA274" s="7"/>
      <c r="CB274" s="7"/>
      <c r="CC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166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  <c r="BP275" s="7"/>
      <c r="BQ275" s="7"/>
      <c r="BR275" s="7"/>
      <c r="BS275" s="7"/>
      <c r="BT275" s="7"/>
      <c r="BU275" s="7"/>
      <c r="BV275" s="7"/>
      <c r="BW275" s="7"/>
      <c r="BX275" s="7"/>
      <c r="BY275" s="7"/>
      <c r="BZ275" s="7"/>
      <c r="CA275" s="7"/>
      <c r="CB275" s="7"/>
      <c r="CC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166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  <c r="BP276" s="7"/>
      <c r="BQ276" s="7"/>
      <c r="BR276" s="7"/>
      <c r="BS276" s="7"/>
      <c r="BT276" s="7"/>
      <c r="BU276" s="7"/>
      <c r="BV276" s="7"/>
      <c r="BW276" s="7"/>
      <c r="BX276" s="7"/>
      <c r="BY276" s="7"/>
      <c r="BZ276" s="7"/>
      <c r="CA276" s="7"/>
      <c r="CB276" s="7"/>
      <c r="CC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166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  <c r="BP277" s="7"/>
      <c r="BQ277" s="7"/>
      <c r="BR277" s="7"/>
      <c r="BS277" s="7"/>
      <c r="BT277" s="7"/>
      <c r="BU277" s="7"/>
      <c r="BV277" s="7"/>
      <c r="BW277" s="7"/>
      <c r="BX277" s="7"/>
      <c r="BY277" s="7"/>
      <c r="BZ277" s="7"/>
      <c r="CA277" s="7"/>
      <c r="CB277" s="7"/>
      <c r="CC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166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  <c r="BP278" s="7"/>
      <c r="BQ278" s="7"/>
      <c r="BR278" s="7"/>
      <c r="BS278" s="7"/>
      <c r="BT278" s="7"/>
      <c r="BU278" s="7"/>
      <c r="BV278" s="7"/>
      <c r="BW278" s="7"/>
      <c r="BX278" s="7"/>
      <c r="BY278" s="7"/>
      <c r="BZ278" s="7"/>
      <c r="CA278" s="7"/>
      <c r="CB278" s="7"/>
      <c r="CC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166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  <c r="BP279" s="7"/>
      <c r="BQ279" s="7"/>
      <c r="BR279" s="7"/>
      <c r="BS279" s="7"/>
      <c r="BT279" s="7"/>
      <c r="BU279" s="7"/>
      <c r="BV279" s="7"/>
      <c r="BW279" s="7"/>
      <c r="BX279" s="7"/>
      <c r="BY279" s="7"/>
      <c r="BZ279" s="7"/>
      <c r="CA279" s="7"/>
      <c r="CB279" s="7"/>
      <c r="CC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166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  <c r="BP280" s="7"/>
      <c r="BQ280" s="7"/>
      <c r="BR280" s="7"/>
      <c r="BS280" s="7"/>
      <c r="BT280" s="7"/>
      <c r="BU280" s="7"/>
      <c r="BV280" s="7"/>
      <c r="BW280" s="7"/>
      <c r="BX280" s="7"/>
      <c r="BY280" s="7"/>
      <c r="BZ280" s="7"/>
      <c r="CA280" s="7"/>
      <c r="CB280" s="7"/>
      <c r="CC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166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  <c r="BP281" s="7"/>
      <c r="BQ281" s="7"/>
      <c r="BR281" s="7"/>
      <c r="BS281" s="7"/>
      <c r="BT281" s="7"/>
      <c r="BU281" s="7"/>
      <c r="BV281" s="7"/>
      <c r="BW281" s="7"/>
      <c r="BX281" s="7"/>
      <c r="BY281" s="7"/>
      <c r="BZ281" s="7"/>
      <c r="CA281" s="7"/>
      <c r="CB281" s="7"/>
      <c r="CC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166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  <c r="BP282" s="7"/>
      <c r="BQ282" s="7"/>
      <c r="BR282" s="7"/>
      <c r="BS282" s="7"/>
      <c r="BT282" s="7"/>
      <c r="BU282" s="7"/>
      <c r="BV282" s="7"/>
      <c r="BW282" s="7"/>
      <c r="BX282" s="7"/>
      <c r="BY282" s="7"/>
      <c r="BZ282" s="7"/>
      <c r="CA282" s="7"/>
      <c r="CB282" s="7"/>
      <c r="CC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166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  <c r="BP283" s="7"/>
      <c r="BQ283" s="7"/>
      <c r="BR283" s="7"/>
      <c r="BS283" s="7"/>
      <c r="BT283" s="7"/>
      <c r="BU283" s="7"/>
      <c r="BV283" s="7"/>
      <c r="BW283" s="7"/>
      <c r="BX283" s="7"/>
      <c r="BY283" s="7"/>
      <c r="BZ283" s="7"/>
      <c r="CA283" s="7"/>
      <c r="CB283" s="7"/>
      <c r="CC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166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  <c r="BP284" s="7"/>
      <c r="BQ284" s="7"/>
      <c r="BR284" s="7"/>
      <c r="BS284" s="7"/>
      <c r="BT284" s="7"/>
      <c r="BU284" s="7"/>
      <c r="BV284" s="7"/>
      <c r="BW284" s="7"/>
      <c r="BX284" s="7"/>
      <c r="BY284" s="7"/>
      <c r="BZ284" s="7"/>
      <c r="CA284" s="7"/>
      <c r="CB284" s="7"/>
      <c r="CC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166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  <c r="BP285" s="7"/>
      <c r="BQ285" s="7"/>
      <c r="BR285" s="7"/>
      <c r="BS285" s="7"/>
      <c r="BT285" s="7"/>
      <c r="BU285" s="7"/>
      <c r="BV285" s="7"/>
      <c r="BW285" s="7"/>
      <c r="BX285" s="7"/>
      <c r="BY285" s="7"/>
      <c r="BZ285" s="7"/>
      <c r="CA285" s="7"/>
      <c r="CB285" s="7"/>
      <c r="CC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166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  <c r="BP286" s="7"/>
      <c r="BQ286" s="7"/>
      <c r="BR286" s="7"/>
      <c r="BS286" s="7"/>
      <c r="BT286" s="7"/>
      <c r="BU286" s="7"/>
      <c r="BV286" s="7"/>
      <c r="BW286" s="7"/>
      <c r="BX286" s="7"/>
      <c r="BY286" s="7"/>
      <c r="BZ286" s="7"/>
      <c r="CA286" s="7"/>
      <c r="CB286" s="7"/>
      <c r="CC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166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  <c r="BP287" s="7"/>
      <c r="BQ287" s="7"/>
      <c r="BR287" s="7"/>
      <c r="BS287" s="7"/>
      <c r="BT287" s="7"/>
      <c r="BU287" s="7"/>
      <c r="BV287" s="7"/>
      <c r="BW287" s="7"/>
      <c r="BX287" s="7"/>
      <c r="BY287" s="7"/>
      <c r="BZ287" s="7"/>
      <c r="CA287" s="7"/>
      <c r="CB287" s="7"/>
      <c r="CC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166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  <c r="BP288" s="7"/>
      <c r="BQ288" s="7"/>
      <c r="BR288" s="7"/>
      <c r="BS288" s="7"/>
      <c r="BT288" s="7"/>
      <c r="BU288" s="7"/>
      <c r="BV288" s="7"/>
      <c r="BW288" s="7"/>
      <c r="BX288" s="7"/>
      <c r="BY288" s="7"/>
      <c r="BZ288" s="7"/>
      <c r="CA288" s="7"/>
      <c r="CB288" s="7"/>
      <c r="CC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166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  <c r="BP289" s="7"/>
      <c r="BQ289" s="7"/>
      <c r="BR289" s="7"/>
      <c r="BS289" s="7"/>
      <c r="BT289" s="7"/>
      <c r="BU289" s="7"/>
      <c r="BV289" s="7"/>
      <c r="BW289" s="7"/>
      <c r="BX289" s="7"/>
      <c r="BY289" s="7"/>
      <c r="BZ289" s="7"/>
      <c r="CA289" s="7"/>
      <c r="CB289" s="7"/>
      <c r="CC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166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  <c r="BP290" s="7"/>
      <c r="BQ290" s="7"/>
      <c r="BR290" s="7"/>
      <c r="BS290" s="7"/>
      <c r="BT290" s="7"/>
      <c r="BU290" s="7"/>
      <c r="BV290" s="7"/>
      <c r="BW290" s="7"/>
      <c r="BX290" s="7"/>
      <c r="BY290" s="7"/>
      <c r="BZ290" s="7"/>
      <c r="CA290" s="7"/>
      <c r="CB290" s="7"/>
      <c r="CC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166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  <c r="BP291" s="7"/>
      <c r="BQ291" s="7"/>
      <c r="BR291" s="7"/>
      <c r="BS291" s="7"/>
      <c r="BT291" s="7"/>
      <c r="BU291" s="7"/>
      <c r="BV291" s="7"/>
      <c r="BW291" s="7"/>
      <c r="BX291" s="7"/>
      <c r="BY291" s="7"/>
      <c r="BZ291" s="7"/>
      <c r="CA291" s="7"/>
      <c r="CB291" s="7"/>
      <c r="CC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166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  <c r="BP292" s="7"/>
      <c r="BQ292" s="7"/>
      <c r="BR292" s="7"/>
      <c r="BS292" s="7"/>
      <c r="BT292" s="7"/>
      <c r="BU292" s="7"/>
      <c r="BV292" s="7"/>
      <c r="BW292" s="7"/>
      <c r="BX292" s="7"/>
      <c r="BY292" s="7"/>
      <c r="BZ292" s="7"/>
      <c r="CA292" s="7"/>
      <c r="CB292" s="7"/>
      <c r="CC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166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  <c r="BP293" s="7"/>
      <c r="BQ293" s="7"/>
      <c r="BR293" s="7"/>
      <c r="BS293" s="7"/>
      <c r="BT293" s="7"/>
      <c r="BU293" s="7"/>
      <c r="BV293" s="7"/>
      <c r="BW293" s="7"/>
      <c r="BX293" s="7"/>
      <c r="BY293" s="7"/>
      <c r="BZ293" s="7"/>
      <c r="CA293" s="7"/>
      <c r="CB293" s="7"/>
      <c r="CC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166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  <c r="BP294" s="7"/>
      <c r="BQ294" s="7"/>
      <c r="BR294" s="7"/>
      <c r="BS294" s="7"/>
      <c r="BT294" s="7"/>
      <c r="BU294" s="7"/>
      <c r="BV294" s="7"/>
      <c r="BW294" s="7"/>
      <c r="BX294" s="7"/>
      <c r="BY294" s="7"/>
      <c r="BZ294" s="7"/>
      <c r="CA294" s="7"/>
      <c r="CB294" s="7"/>
      <c r="CC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166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  <c r="BP295" s="7"/>
      <c r="BQ295" s="7"/>
      <c r="BR295" s="7"/>
      <c r="BS295" s="7"/>
      <c r="BT295" s="7"/>
      <c r="BU295" s="7"/>
      <c r="BV295" s="7"/>
      <c r="BW295" s="7"/>
      <c r="BX295" s="7"/>
      <c r="BY295" s="7"/>
      <c r="BZ295" s="7"/>
      <c r="CA295" s="7"/>
      <c r="CB295" s="7"/>
      <c r="CC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166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  <c r="BP296" s="7"/>
      <c r="BQ296" s="7"/>
      <c r="BR296" s="7"/>
      <c r="BS296" s="7"/>
      <c r="BT296" s="7"/>
      <c r="BU296" s="7"/>
      <c r="BV296" s="7"/>
      <c r="BW296" s="7"/>
      <c r="BX296" s="7"/>
      <c r="BY296" s="7"/>
      <c r="BZ296" s="7"/>
      <c r="CA296" s="7"/>
      <c r="CB296" s="7"/>
      <c r="CC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166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  <c r="BP297" s="7"/>
      <c r="BQ297" s="7"/>
      <c r="BR297" s="7"/>
      <c r="BS297" s="7"/>
      <c r="BT297" s="7"/>
      <c r="BU297" s="7"/>
      <c r="BV297" s="7"/>
      <c r="BW297" s="7"/>
      <c r="BX297" s="7"/>
      <c r="BY297" s="7"/>
      <c r="BZ297" s="7"/>
      <c r="CA297" s="7"/>
      <c r="CB297" s="7"/>
      <c r="CC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166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  <c r="BP298" s="7"/>
      <c r="BQ298" s="7"/>
      <c r="BR298" s="7"/>
      <c r="BS298" s="7"/>
      <c r="BT298" s="7"/>
      <c r="BU298" s="7"/>
      <c r="BV298" s="7"/>
      <c r="BW298" s="7"/>
      <c r="BX298" s="7"/>
      <c r="BY298" s="7"/>
      <c r="BZ298" s="7"/>
      <c r="CA298" s="7"/>
      <c r="CB298" s="7"/>
      <c r="CC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166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  <c r="BP299" s="7"/>
      <c r="BQ299" s="7"/>
      <c r="BR299" s="7"/>
      <c r="BS299" s="7"/>
      <c r="BT299" s="7"/>
      <c r="BU299" s="7"/>
      <c r="BV299" s="7"/>
      <c r="BW299" s="7"/>
      <c r="BX299" s="7"/>
      <c r="BY299" s="7"/>
      <c r="BZ299" s="7"/>
      <c r="CA299" s="7"/>
      <c r="CB299" s="7"/>
      <c r="CC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166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  <c r="BP300" s="7"/>
      <c r="BQ300" s="7"/>
      <c r="BR300" s="7"/>
      <c r="BS300" s="7"/>
      <c r="BT300" s="7"/>
      <c r="BU300" s="7"/>
      <c r="BV300" s="7"/>
      <c r="BW300" s="7"/>
      <c r="BX300" s="7"/>
      <c r="BY300" s="7"/>
      <c r="BZ300" s="7"/>
      <c r="CA300" s="7"/>
      <c r="CB300" s="7"/>
      <c r="CC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166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  <c r="BP301" s="7"/>
      <c r="BQ301" s="7"/>
      <c r="BR301" s="7"/>
      <c r="BS301" s="7"/>
      <c r="BT301" s="7"/>
      <c r="BU301" s="7"/>
      <c r="BV301" s="7"/>
      <c r="BW301" s="7"/>
      <c r="BX301" s="7"/>
      <c r="BY301" s="7"/>
      <c r="BZ301" s="7"/>
      <c r="CA301" s="7"/>
      <c r="CB301" s="7"/>
      <c r="CC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166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  <c r="BP302" s="7"/>
      <c r="BQ302" s="7"/>
      <c r="BR302" s="7"/>
      <c r="BS302" s="7"/>
      <c r="BT302" s="7"/>
      <c r="BU302" s="7"/>
      <c r="BV302" s="7"/>
      <c r="BW302" s="7"/>
      <c r="BX302" s="7"/>
      <c r="BY302" s="7"/>
      <c r="BZ302" s="7"/>
      <c r="CA302" s="7"/>
      <c r="CB302" s="7"/>
      <c r="CC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166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  <c r="BP303" s="7"/>
      <c r="BQ303" s="7"/>
      <c r="BR303" s="7"/>
      <c r="BS303" s="7"/>
      <c r="BT303" s="7"/>
      <c r="BU303" s="7"/>
      <c r="BV303" s="7"/>
      <c r="BW303" s="7"/>
      <c r="BX303" s="7"/>
      <c r="BY303" s="7"/>
      <c r="BZ303" s="7"/>
      <c r="CA303" s="7"/>
      <c r="CB303" s="7"/>
      <c r="CC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166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  <c r="BP304" s="7"/>
      <c r="BQ304" s="7"/>
      <c r="BR304" s="7"/>
      <c r="BS304" s="7"/>
      <c r="BT304" s="7"/>
      <c r="BU304" s="7"/>
      <c r="BV304" s="7"/>
      <c r="BW304" s="7"/>
      <c r="BX304" s="7"/>
      <c r="BY304" s="7"/>
      <c r="BZ304" s="7"/>
      <c r="CA304" s="7"/>
      <c r="CB304" s="7"/>
      <c r="CC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166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  <c r="BP305" s="7"/>
      <c r="BQ305" s="7"/>
      <c r="BR305" s="7"/>
      <c r="BS305" s="7"/>
      <c r="BT305" s="7"/>
      <c r="BU305" s="7"/>
      <c r="BV305" s="7"/>
      <c r="BW305" s="7"/>
      <c r="BX305" s="7"/>
      <c r="BY305" s="7"/>
      <c r="BZ305" s="7"/>
      <c r="CA305" s="7"/>
      <c r="CB305" s="7"/>
      <c r="CC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166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7"/>
      <c r="AW306" s="7"/>
      <c r="AX306" s="7"/>
      <c r="AY306" s="7"/>
      <c r="AZ306" s="7"/>
      <c r="BA306" s="7"/>
      <c r="BB306" s="7"/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  <c r="BP306" s="7"/>
      <c r="BQ306" s="7"/>
      <c r="BR306" s="7"/>
      <c r="BS306" s="7"/>
      <c r="BT306" s="7"/>
      <c r="BU306" s="7"/>
      <c r="BV306" s="7"/>
      <c r="BW306" s="7"/>
      <c r="BX306" s="7"/>
      <c r="BY306" s="7"/>
      <c r="BZ306" s="7"/>
      <c r="CA306" s="7"/>
      <c r="CB306" s="7"/>
      <c r="CC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166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7"/>
      <c r="AW307" s="7"/>
      <c r="AX307" s="7"/>
      <c r="AY307" s="7"/>
      <c r="AZ307" s="7"/>
      <c r="BA307" s="7"/>
      <c r="BB307" s="7"/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  <c r="BP307" s="7"/>
      <c r="BQ307" s="7"/>
      <c r="BR307" s="7"/>
      <c r="BS307" s="7"/>
      <c r="BT307" s="7"/>
      <c r="BU307" s="7"/>
      <c r="BV307" s="7"/>
      <c r="BW307" s="7"/>
      <c r="BX307" s="7"/>
      <c r="BY307" s="7"/>
      <c r="BZ307" s="7"/>
      <c r="CA307" s="7"/>
      <c r="CB307" s="7"/>
      <c r="CC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166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7"/>
      <c r="AW308" s="7"/>
      <c r="AX308" s="7"/>
      <c r="AY308" s="7"/>
      <c r="AZ308" s="7"/>
      <c r="BA308" s="7"/>
      <c r="BB308" s="7"/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  <c r="BP308" s="7"/>
      <c r="BQ308" s="7"/>
      <c r="BR308" s="7"/>
      <c r="BS308" s="7"/>
      <c r="BT308" s="7"/>
      <c r="BU308" s="7"/>
      <c r="BV308" s="7"/>
      <c r="BW308" s="7"/>
      <c r="BX308" s="7"/>
      <c r="BY308" s="7"/>
      <c r="BZ308" s="7"/>
      <c r="CA308" s="7"/>
      <c r="CB308" s="7"/>
      <c r="CC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166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7"/>
      <c r="AW309" s="7"/>
      <c r="AX309" s="7"/>
      <c r="AY309" s="7"/>
      <c r="AZ309" s="7"/>
      <c r="BA309" s="7"/>
      <c r="BB309" s="7"/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  <c r="BP309" s="7"/>
      <c r="BQ309" s="7"/>
      <c r="BR309" s="7"/>
      <c r="BS309" s="7"/>
      <c r="BT309" s="7"/>
      <c r="BU309" s="7"/>
      <c r="BV309" s="7"/>
      <c r="BW309" s="7"/>
      <c r="BX309" s="7"/>
      <c r="BY309" s="7"/>
      <c r="BZ309" s="7"/>
      <c r="CA309" s="7"/>
      <c r="CB309" s="7"/>
      <c r="CC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166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7"/>
      <c r="AW310" s="7"/>
      <c r="AX310" s="7"/>
      <c r="AY310" s="7"/>
      <c r="AZ310" s="7"/>
      <c r="BA310" s="7"/>
      <c r="BB310" s="7"/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  <c r="BP310" s="7"/>
      <c r="BQ310" s="7"/>
      <c r="BR310" s="7"/>
      <c r="BS310" s="7"/>
      <c r="BT310" s="7"/>
      <c r="BU310" s="7"/>
      <c r="BV310" s="7"/>
      <c r="BW310" s="7"/>
      <c r="BX310" s="7"/>
      <c r="BY310" s="7"/>
      <c r="BZ310" s="7"/>
      <c r="CA310" s="7"/>
      <c r="CB310" s="7"/>
      <c r="CC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166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7"/>
      <c r="AW311" s="7"/>
      <c r="AX311" s="7"/>
      <c r="AY311" s="7"/>
      <c r="AZ311" s="7"/>
      <c r="BA311" s="7"/>
      <c r="BB311" s="7"/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  <c r="BP311" s="7"/>
      <c r="BQ311" s="7"/>
      <c r="BR311" s="7"/>
      <c r="BS311" s="7"/>
      <c r="BT311" s="7"/>
      <c r="BU311" s="7"/>
      <c r="BV311" s="7"/>
      <c r="BW311" s="7"/>
      <c r="BX311" s="7"/>
      <c r="BY311" s="7"/>
      <c r="BZ311" s="7"/>
      <c r="CA311" s="7"/>
      <c r="CB311" s="7"/>
      <c r="CC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166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7"/>
      <c r="AW312" s="7"/>
      <c r="AX312" s="7"/>
      <c r="AY312" s="7"/>
      <c r="AZ312" s="7"/>
      <c r="BA312" s="7"/>
      <c r="BB312" s="7"/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  <c r="BP312" s="7"/>
      <c r="BQ312" s="7"/>
      <c r="BR312" s="7"/>
      <c r="BS312" s="7"/>
      <c r="BT312" s="7"/>
      <c r="BU312" s="7"/>
      <c r="BV312" s="7"/>
      <c r="BW312" s="7"/>
      <c r="BX312" s="7"/>
      <c r="BY312" s="7"/>
      <c r="BZ312" s="7"/>
      <c r="CA312" s="7"/>
      <c r="CB312" s="7"/>
      <c r="CC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166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7"/>
      <c r="AW313" s="7"/>
      <c r="AX313" s="7"/>
      <c r="AY313" s="7"/>
      <c r="AZ313" s="7"/>
      <c r="BA313" s="7"/>
      <c r="BB313" s="7"/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  <c r="BP313" s="7"/>
      <c r="BQ313" s="7"/>
      <c r="BR313" s="7"/>
      <c r="BS313" s="7"/>
      <c r="BT313" s="7"/>
      <c r="BU313" s="7"/>
      <c r="BV313" s="7"/>
      <c r="BW313" s="7"/>
      <c r="BX313" s="7"/>
      <c r="BY313" s="7"/>
      <c r="BZ313" s="7"/>
      <c r="CA313" s="7"/>
      <c r="CB313" s="7"/>
      <c r="CC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166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7"/>
      <c r="AW314" s="7"/>
      <c r="AX314" s="7"/>
      <c r="AY314" s="7"/>
      <c r="AZ314" s="7"/>
      <c r="BA314" s="7"/>
      <c r="BB314" s="7"/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  <c r="BP314" s="7"/>
      <c r="BQ314" s="7"/>
      <c r="BR314" s="7"/>
      <c r="BS314" s="7"/>
      <c r="BT314" s="7"/>
      <c r="BU314" s="7"/>
      <c r="BV314" s="7"/>
      <c r="BW314" s="7"/>
      <c r="BX314" s="7"/>
      <c r="BY314" s="7"/>
      <c r="BZ314" s="7"/>
      <c r="CA314" s="7"/>
      <c r="CB314" s="7"/>
      <c r="CC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166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7"/>
      <c r="AW315" s="7"/>
      <c r="AX315" s="7"/>
      <c r="AY315" s="7"/>
      <c r="AZ315" s="7"/>
      <c r="BA315" s="7"/>
      <c r="BB315" s="7"/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  <c r="BP315" s="7"/>
      <c r="BQ315" s="7"/>
      <c r="BR315" s="7"/>
      <c r="BS315" s="7"/>
      <c r="BT315" s="7"/>
      <c r="BU315" s="7"/>
      <c r="BV315" s="7"/>
      <c r="BW315" s="7"/>
      <c r="BX315" s="7"/>
      <c r="BY315" s="7"/>
      <c r="BZ315" s="7"/>
      <c r="CA315" s="7"/>
      <c r="CB315" s="7"/>
      <c r="CC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166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7"/>
      <c r="AW316" s="7"/>
      <c r="AX316" s="7"/>
      <c r="AY316" s="7"/>
      <c r="AZ316" s="7"/>
      <c r="BA316" s="7"/>
      <c r="BB316" s="7"/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  <c r="BP316" s="7"/>
      <c r="BQ316" s="7"/>
      <c r="BR316" s="7"/>
      <c r="BS316" s="7"/>
      <c r="BT316" s="7"/>
      <c r="BU316" s="7"/>
      <c r="BV316" s="7"/>
      <c r="BW316" s="7"/>
      <c r="BX316" s="7"/>
      <c r="BY316" s="7"/>
      <c r="BZ316" s="7"/>
      <c r="CA316" s="7"/>
      <c r="CB316" s="7"/>
      <c r="CC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166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7"/>
      <c r="AW317" s="7"/>
      <c r="AX317" s="7"/>
      <c r="AY317" s="7"/>
      <c r="AZ317" s="7"/>
      <c r="BA317" s="7"/>
      <c r="BB317" s="7"/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  <c r="BP317" s="7"/>
      <c r="BQ317" s="7"/>
      <c r="BR317" s="7"/>
      <c r="BS317" s="7"/>
      <c r="BT317" s="7"/>
      <c r="BU317" s="7"/>
      <c r="BV317" s="7"/>
      <c r="BW317" s="7"/>
      <c r="BX317" s="7"/>
      <c r="BY317" s="7"/>
      <c r="BZ317" s="7"/>
      <c r="CA317" s="7"/>
      <c r="CB317" s="7"/>
      <c r="CC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166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7"/>
      <c r="AW318" s="7"/>
      <c r="AX318" s="7"/>
      <c r="AY318" s="7"/>
      <c r="AZ318" s="7"/>
      <c r="BA318" s="7"/>
      <c r="BB318" s="7"/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  <c r="BP318" s="7"/>
      <c r="BQ318" s="7"/>
      <c r="BR318" s="7"/>
      <c r="BS318" s="7"/>
      <c r="BT318" s="7"/>
      <c r="BU318" s="7"/>
      <c r="BV318" s="7"/>
      <c r="BW318" s="7"/>
      <c r="BX318" s="7"/>
      <c r="BY318" s="7"/>
      <c r="BZ318" s="7"/>
      <c r="CA318" s="7"/>
      <c r="CB318" s="7"/>
      <c r="CC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166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7"/>
      <c r="AW319" s="7"/>
      <c r="AX319" s="7"/>
      <c r="AY319" s="7"/>
      <c r="AZ319" s="7"/>
      <c r="BA319" s="7"/>
      <c r="BB319" s="7"/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  <c r="BP319" s="7"/>
      <c r="BQ319" s="7"/>
      <c r="BR319" s="7"/>
      <c r="BS319" s="7"/>
      <c r="BT319" s="7"/>
      <c r="BU319" s="7"/>
      <c r="BV319" s="7"/>
      <c r="BW319" s="7"/>
      <c r="BX319" s="7"/>
      <c r="BY319" s="7"/>
      <c r="BZ319" s="7"/>
      <c r="CA319" s="7"/>
      <c r="CB319" s="7"/>
      <c r="CC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166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7"/>
      <c r="AW320" s="7"/>
      <c r="AX320" s="7"/>
      <c r="AY320" s="7"/>
      <c r="AZ320" s="7"/>
      <c r="BA320" s="7"/>
      <c r="BB320" s="7"/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  <c r="BP320" s="7"/>
      <c r="BQ320" s="7"/>
      <c r="BR320" s="7"/>
      <c r="BS320" s="7"/>
      <c r="BT320" s="7"/>
      <c r="BU320" s="7"/>
      <c r="BV320" s="7"/>
      <c r="BW320" s="7"/>
      <c r="BX320" s="7"/>
      <c r="BY320" s="7"/>
      <c r="BZ320" s="7"/>
      <c r="CA320" s="7"/>
      <c r="CB320" s="7"/>
      <c r="CC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166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7"/>
      <c r="AW321" s="7"/>
      <c r="AX321" s="7"/>
      <c r="AY321" s="7"/>
      <c r="AZ321" s="7"/>
      <c r="BA321" s="7"/>
      <c r="BB321" s="7"/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  <c r="BP321" s="7"/>
      <c r="BQ321" s="7"/>
      <c r="BR321" s="7"/>
      <c r="BS321" s="7"/>
      <c r="BT321" s="7"/>
      <c r="BU321" s="7"/>
      <c r="BV321" s="7"/>
      <c r="BW321" s="7"/>
      <c r="BX321" s="7"/>
      <c r="BY321" s="7"/>
      <c r="BZ321" s="7"/>
      <c r="CA321" s="7"/>
      <c r="CB321" s="7"/>
      <c r="CC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166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7"/>
      <c r="AW322" s="7"/>
      <c r="AX322" s="7"/>
      <c r="AY322" s="7"/>
      <c r="AZ322" s="7"/>
      <c r="BA322" s="7"/>
      <c r="BB322" s="7"/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  <c r="BP322" s="7"/>
      <c r="BQ322" s="7"/>
      <c r="BR322" s="7"/>
      <c r="BS322" s="7"/>
      <c r="BT322" s="7"/>
      <c r="BU322" s="7"/>
      <c r="BV322" s="7"/>
      <c r="BW322" s="7"/>
      <c r="BX322" s="7"/>
      <c r="BY322" s="7"/>
      <c r="BZ322" s="7"/>
      <c r="CA322" s="7"/>
      <c r="CB322" s="7"/>
      <c r="CC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166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7"/>
      <c r="AW323" s="7"/>
      <c r="AX323" s="7"/>
      <c r="AY323" s="7"/>
      <c r="AZ323" s="7"/>
      <c r="BA323" s="7"/>
      <c r="BB323" s="7"/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  <c r="BP323" s="7"/>
      <c r="BQ323" s="7"/>
      <c r="BR323" s="7"/>
      <c r="BS323" s="7"/>
      <c r="BT323" s="7"/>
      <c r="BU323" s="7"/>
      <c r="BV323" s="7"/>
      <c r="BW323" s="7"/>
      <c r="BX323" s="7"/>
      <c r="BY323" s="7"/>
      <c r="BZ323" s="7"/>
      <c r="CA323" s="7"/>
      <c r="CB323" s="7"/>
      <c r="CC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166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7"/>
      <c r="AW324" s="7"/>
      <c r="AX324" s="7"/>
      <c r="AY324" s="7"/>
      <c r="AZ324" s="7"/>
      <c r="BA324" s="7"/>
      <c r="BB324" s="7"/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  <c r="BP324" s="7"/>
      <c r="BQ324" s="7"/>
      <c r="BR324" s="7"/>
      <c r="BS324" s="7"/>
      <c r="BT324" s="7"/>
      <c r="BU324" s="7"/>
      <c r="BV324" s="7"/>
      <c r="BW324" s="7"/>
      <c r="BX324" s="7"/>
      <c r="BY324" s="7"/>
      <c r="BZ324" s="7"/>
      <c r="CA324" s="7"/>
      <c r="CB324" s="7"/>
      <c r="CC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166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7"/>
      <c r="AW325" s="7"/>
      <c r="AX325" s="7"/>
      <c r="AY325" s="7"/>
      <c r="AZ325" s="7"/>
      <c r="BA325" s="7"/>
      <c r="BB325" s="7"/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  <c r="BP325" s="7"/>
      <c r="BQ325" s="7"/>
      <c r="BR325" s="7"/>
      <c r="BS325" s="7"/>
      <c r="BT325" s="7"/>
      <c r="BU325" s="7"/>
      <c r="BV325" s="7"/>
      <c r="BW325" s="7"/>
      <c r="BX325" s="7"/>
      <c r="BY325" s="7"/>
      <c r="BZ325" s="7"/>
      <c r="CA325" s="7"/>
      <c r="CB325" s="7"/>
      <c r="CC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166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7"/>
      <c r="AW326" s="7"/>
      <c r="AX326" s="7"/>
      <c r="AY326" s="7"/>
      <c r="AZ326" s="7"/>
      <c r="BA326" s="7"/>
      <c r="BB326" s="7"/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  <c r="BP326" s="7"/>
      <c r="BQ326" s="7"/>
      <c r="BR326" s="7"/>
      <c r="BS326" s="7"/>
      <c r="BT326" s="7"/>
      <c r="BU326" s="7"/>
      <c r="BV326" s="7"/>
      <c r="BW326" s="7"/>
      <c r="BX326" s="7"/>
      <c r="BY326" s="7"/>
      <c r="BZ326" s="7"/>
      <c r="CA326" s="7"/>
      <c r="CB326" s="7"/>
      <c r="CC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166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7"/>
      <c r="AW327" s="7"/>
      <c r="AX327" s="7"/>
      <c r="AY327" s="7"/>
      <c r="AZ327" s="7"/>
      <c r="BA327" s="7"/>
      <c r="BB327" s="7"/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  <c r="BP327" s="7"/>
      <c r="BQ327" s="7"/>
      <c r="BR327" s="7"/>
      <c r="BS327" s="7"/>
      <c r="BT327" s="7"/>
      <c r="BU327" s="7"/>
      <c r="BV327" s="7"/>
      <c r="BW327" s="7"/>
      <c r="BX327" s="7"/>
      <c r="BY327" s="7"/>
      <c r="BZ327" s="7"/>
      <c r="CA327" s="7"/>
      <c r="CB327" s="7"/>
      <c r="CC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166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7"/>
      <c r="AW328" s="7"/>
      <c r="AX328" s="7"/>
      <c r="AY328" s="7"/>
      <c r="AZ328" s="7"/>
      <c r="BA328" s="7"/>
      <c r="BB328" s="7"/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  <c r="BP328" s="7"/>
      <c r="BQ328" s="7"/>
      <c r="BR328" s="7"/>
      <c r="BS328" s="7"/>
      <c r="BT328" s="7"/>
      <c r="BU328" s="7"/>
      <c r="BV328" s="7"/>
      <c r="BW328" s="7"/>
      <c r="BX328" s="7"/>
      <c r="BY328" s="7"/>
      <c r="BZ328" s="7"/>
      <c r="CA328" s="7"/>
      <c r="CB328" s="7"/>
      <c r="CC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166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7"/>
      <c r="AW329" s="7"/>
      <c r="AX329" s="7"/>
      <c r="AY329" s="7"/>
      <c r="AZ329" s="7"/>
      <c r="BA329" s="7"/>
      <c r="BB329" s="7"/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  <c r="BP329" s="7"/>
      <c r="BQ329" s="7"/>
      <c r="BR329" s="7"/>
      <c r="BS329" s="7"/>
      <c r="BT329" s="7"/>
      <c r="BU329" s="7"/>
      <c r="BV329" s="7"/>
      <c r="BW329" s="7"/>
      <c r="BX329" s="7"/>
      <c r="BY329" s="7"/>
      <c r="BZ329" s="7"/>
      <c r="CA329" s="7"/>
      <c r="CB329" s="7"/>
      <c r="CC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166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7"/>
      <c r="AW330" s="7"/>
      <c r="AX330" s="7"/>
      <c r="AY330" s="7"/>
      <c r="AZ330" s="7"/>
      <c r="BA330" s="7"/>
      <c r="BB330" s="7"/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  <c r="BP330" s="7"/>
      <c r="BQ330" s="7"/>
      <c r="BR330" s="7"/>
      <c r="BS330" s="7"/>
      <c r="BT330" s="7"/>
      <c r="BU330" s="7"/>
      <c r="BV330" s="7"/>
      <c r="BW330" s="7"/>
      <c r="BX330" s="7"/>
      <c r="BY330" s="7"/>
      <c r="BZ330" s="7"/>
      <c r="CA330" s="7"/>
      <c r="CB330" s="7"/>
      <c r="CC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166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7"/>
      <c r="AW331" s="7"/>
      <c r="AX331" s="7"/>
      <c r="AY331" s="7"/>
      <c r="AZ331" s="7"/>
      <c r="BA331" s="7"/>
      <c r="BB331" s="7"/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  <c r="BP331" s="7"/>
      <c r="BQ331" s="7"/>
      <c r="BR331" s="7"/>
      <c r="BS331" s="7"/>
      <c r="BT331" s="7"/>
      <c r="BU331" s="7"/>
      <c r="BV331" s="7"/>
      <c r="BW331" s="7"/>
      <c r="BX331" s="7"/>
      <c r="BY331" s="7"/>
      <c r="BZ331" s="7"/>
      <c r="CA331" s="7"/>
      <c r="CB331" s="7"/>
      <c r="CC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166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7"/>
      <c r="AW332" s="7"/>
      <c r="AX332" s="7"/>
      <c r="AY332" s="7"/>
      <c r="AZ332" s="7"/>
      <c r="BA332" s="7"/>
      <c r="BB332" s="7"/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  <c r="BP332" s="7"/>
      <c r="BQ332" s="7"/>
      <c r="BR332" s="7"/>
      <c r="BS332" s="7"/>
      <c r="BT332" s="7"/>
      <c r="BU332" s="7"/>
      <c r="BV332" s="7"/>
      <c r="BW332" s="7"/>
      <c r="BX332" s="7"/>
      <c r="BY332" s="7"/>
      <c r="BZ332" s="7"/>
      <c r="CA332" s="7"/>
      <c r="CB332" s="7"/>
      <c r="CC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166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7"/>
      <c r="AW333" s="7"/>
      <c r="AX333" s="7"/>
      <c r="AY333" s="7"/>
      <c r="AZ333" s="7"/>
      <c r="BA333" s="7"/>
      <c r="BB333" s="7"/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  <c r="BP333" s="7"/>
      <c r="BQ333" s="7"/>
      <c r="BR333" s="7"/>
      <c r="BS333" s="7"/>
      <c r="BT333" s="7"/>
      <c r="BU333" s="7"/>
      <c r="BV333" s="7"/>
      <c r="BW333" s="7"/>
      <c r="BX333" s="7"/>
      <c r="BY333" s="7"/>
      <c r="BZ333" s="7"/>
      <c r="CA333" s="7"/>
      <c r="CB333" s="7"/>
      <c r="CC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166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7"/>
      <c r="AW334" s="7"/>
      <c r="AX334" s="7"/>
      <c r="AY334" s="7"/>
      <c r="AZ334" s="7"/>
      <c r="BA334" s="7"/>
      <c r="BB334" s="7"/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  <c r="BP334" s="7"/>
      <c r="BQ334" s="7"/>
      <c r="BR334" s="7"/>
      <c r="BS334" s="7"/>
      <c r="BT334" s="7"/>
      <c r="BU334" s="7"/>
      <c r="BV334" s="7"/>
      <c r="BW334" s="7"/>
      <c r="BX334" s="7"/>
      <c r="BY334" s="7"/>
      <c r="BZ334" s="7"/>
      <c r="CA334" s="7"/>
      <c r="CB334" s="7"/>
      <c r="CC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166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7"/>
      <c r="AW335" s="7"/>
      <c r="AX335" s="7"/>
      <c r="AY335" s="7"/>
      <c r="AZ335" s="7"/>
      <c r="BA335" s="7"/>
      <c r="BB335" s="7"/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  <c r="BP335" s="7"/>
      <c r="BQ335" s="7"/>
      <c r="BR335" s="7"/>
      <c r="BS335" s="7"/>
      <c r="BT335" s="7"/>
      <c r="BU335" s="7"/>
      <c r="BV335" s="7"/>
      <c r="BW335" s="7"/>
      <c r="BX335" s="7"/>
      <c r="BY335" s="7"/>
      <c r="BZ335" s="7"/>
      <c r="CA335" s="7"/>
      <c r="CB335" s="7"/>
      <c r="CC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166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7"/>
      <c r="AW336" s="7"/>
      <c r="AX336" s="7"/>
      <c r="AY336" s="7"/>
      <c r="AZ336" s="7"/>
      <c r="BA336" s="7"/>
      <c r="BB336" s="7"/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  <c r="BP336" s="7"/>
      <c r="BQ336" s="7"/>
      <c r="BR336" s="7"/>
      <c r="BS336" s="7"/>
      <c r="BT336" s="7"/>
      <c r="BU336" s="7"/>
      <c r="BV336" s="7"/>
      <c r="BW336" s="7"/>
      <c r="BX336" s="7"/>
      <c r="BY336" s="7"/>
      <c r="BZ336" s="7"/>
      <c r="CA336" s="7"/>
      <c r="CB336" s="7"/>
      <c r="CC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166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7"/>
      <c r="AW337" s="7"/>
      <c r="AX337" s="7"/>
      <c r="AY337" s="7"/>
      <c r="AZ337" s="7"/>
      <c r="BA337" s="7"/>
      <c r="BB337" s="7"/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  <c r="BP337" s="7"/>
      <c r="BQ337" s="7"/>
      <c r="BR337" s="7"/>
      <c r="BS337" s="7"/>
      <c r="BT337" s="7"/>
      <c r="BU337" s="7"/>
      <c r="BV337" s="7"/>
      <c r="BW337" s="7"/>
      <c r="BX337" s="7"/>
      <c r="BY337" s="7"/>
      <c r="BZ337" s="7"/>
      <c r="CA337" s="7"/>
      <c r="CB337" s="7"/>
      <c r="CC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166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7"/>
      <c r="AW338" s="7"/>
      <c r="AX338" s="7"/>
      <c r="AY338" s="7"/>
      <c r="AZ338" s="7"/>
      <c r="BA338" s="7"/>
      <c r="BB338" s="7"/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  <c r="BP338" s="7"/>
      <c r="BQ338" s="7"/>
      <c r="BR338" s="7"/>
      <c r="BS338" s="7"/>
      <c r="BT338" s="7"/>
      <c r="BU338" s="7"/>
      <c r="BV338" s="7"/>
      <c r="BW338" s="7"/>
      <c r="BX338" s="7"/>
      <c r="BY338" s="7"/>
      <c r="BZ338" s="7"/>
      <c r="CA338" s="7"/>
      <c r="CB338" s="7"/>
      <c r="CC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166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7"/>
      <c r="AW339" s="7"/>
      <c r="AX339" s="7"/>
      <c r="AY339" s="7"/>
      <c r="AZ339" s="7"/>
      <c r="BA339" s="7"/>
      <c r="BB339" s="7"/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  <c r="BP339" s="7"/>
      <c r="BQ339" s="7"/>
      <c r="BR339" s="7"/>
      <c r="BS339" s="7"/>
      <c r="BT339" s="7"/>
      <c r="BU339" s="7"/>
      <c r="BV339" s="7"/>
      <c r="BW339" s="7"/>
      <c r="BX339" s="7"/>
      <c r="BY339" s="7"/>
      <c r="BZ339" s="7"/>
      <c r="CA339" s="7"/>
      <c r="CB339" s="7"/>
      <c r="CC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166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7"/>
      <c r="AW340" s="7"/>
      <c r="AX340" s="7"/>
      <c r="AY340" s="7"/>
      <c r="AZ340" s="7"/>
      <c r="BA340" s="7"/>
      <c r="BB340" s="7"/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  <c r="BP340" s="7"/>
      <c r="BQ340" s="7"/>
      <c r="BR340" s="7"/>
      <c r="BS340" s="7"/>
      <c r="BT340" s="7"/>
      <c r="BU340" s="7"/>
      <c r="BV340" s="7"/>
      <c r="BW340" s="7"/>
      <c r="BX340" s="7"/>
      <c r="BY340" s="7"/>
      <c r="BZ340" s="7"/>
      <c r="CA340" s="7"/>
      <c r="CB340" s="7"/>
      <c r="CC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166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7"/>
      <c r="AW341" s="7"/>
      <c r="AX341" s="7"/>
      <c r="AY341" s="7"/>
      <c r="AZ341" s="7"/>
      <c r="BA341" s="7"/>
      <c r="BB341" s="7"/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  <c r="BP341" s="7"/>
      <c r="BQ341" s="7"/>
      <c r="BR341" s="7"/>
      <c r="BS341" s="7"/>
      <c r="BT341" s="7"/>
      <c r="BU341" s="7"/>
      <c r="BV341" s="7"/>
      <c r="BW341" s="7"/>
      <c r="BX341" s="7"/>
      <c r="BY341" s="7"/>
      <c r="BZ341" s="7"/>
      <c r="CA341" s="7"/>
      <c r="CB341" s="7"/>
      <c r="CC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166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7"/>
      <c r="AW342" s="7"/>
      <c r="AX342" s="7"/>
      <c r="AY342" s="7"/>
      <c r="AZ342" s="7"/>
      <c r="BA342" s="7"/>
      <c r="BB342" s="7"/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  <c r="BP342" s="7"/>
      <c r="BQ342" s="7"/>
      <c r="BR342" s="7"/>
      <c r="BS342" s="7"/>
      <c r="BT342" s="7"/>
      <c r="BU342" s="7"/>
      <c r="BV342" s="7"/>
      <c r="BW342" s="7"/>
      <c r="BX342" s="7"/>
      <c r="BY342" s="7"/>
      <c r="BZ342" s="7"/>
      <c r="CA342" s="7"/>
      <c r="CB342" s="7"/>
      <c r="CC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166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7"/>
      <c r="AW343" s="7"/>
      <c r="AX343" s="7"/>
      <c r="AY343" s="7"/>
      <c r="AZ343" s="7"/>
      <c r="BA343" s="7"/>
      <c r="BB343" s="7"/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  <c r="BP343" s="7"/>
      <c r="BQ343" s="7"/>
      <c r="BR343" s="7"/>
      <c r="BS343" s="7"/>
      <c r="BT343" s="7"/>
      <c r="BU343" s="7"/>
      <c r="BV343" s="7"/>
      <c r="BW343" s="7"/>
      <c r="BX343" s="7"/>
      <c r="BY343" s="7"/>
      <c r="BZ343" s="7"/>
      <c r="CA343" s="7"/>
      <c r="CB343" s="7"/>
      <c r="CC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166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7"/>
      <c r="AW344" s="7"/>
      <c r="AX344" s="7"/>
      <c r="AY344" s="7"/>
      <c r="AZ344" s="7"/>
      <c r="BA344" s="7"/>
      <c r="BB344" s="7"/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  <c r="BP344" s="7"/>
      <c r="BQ344" s="7"/>
      <c r="BR344" s="7"/>
      <c r="BS344" s="7"/>
      <c r="BT344" s="7"/>
      <c r="BU344" s="7"/>
      <c r="BV344" s="7"/>
      <c r="BW344" s="7"/>
      <c r="BX344" s="7"/>
      <c r="BY344" s="7"/>
      <c r="BZ344" s="7"/>
      <c r="CA344" s="7"/>
      <c r="CB344" s="7"/>
      <c r="CC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166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7"/>
      <c r="AW345" s="7"/>
      <c r="AX345" s="7"/>
      <c r="AY345" s="7"/>
      <c r="AZ345" s="7"/>
      <c r="BA345" s="7"/>
      <c r="BB345" s="7"/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  <c r="BP345" s="7"/>
      <c r="BQ345" s="7"/>
      <c r="BR345" s="7"/>
      <c r="BS345" s="7"/>
      <c r="BT345" s="7"/>
      <c r="BU345" s="7"/>
      <c r="BV345" s="7"/>
      <c r="BW345" s="7"/>
      <c r="BX345" s="7"/>
      <c r="BY345" s="7"/>
      <c r="BZ345" s="7"/>
      <c r="CA345" s="7"/>
      <c r="CB345" s="7"/>
      <c r="CC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166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7"/>
      <c r="AW346" s="7"/>
      <c r="AX346" s="7"/>
      <c r="AY346" s="7"/>
      <c r="AZ346" s="7"/>
      <c r="BA346" s="7"/>
      <c r="BB346" s="7"/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  <c r="BP346" s="7"/>
      <c r="BQ346" s="7"/>
      <c r="BR346" s="7"/>
      <c r="BS346" s="7"/>
      <c r="BT346" s="7"/>
      <c r="BU346" s="7"/>
      <c r="BV346" s="7"/>
      <c r="BW346" s="7"/>
      <c r="BX346" s="7"/>
      <c r="BY346" s="7"/>
      <c r="BZ346" s="7"/>
      <c r="CA346" s="7"/>
      <c r="CB346" s="7"/>
      <c r="CC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166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7"/>
      <c r="AW347" s="7"/>
      <c r="AX347" s="7"/>
      <c r="AY347" s="7"/>
      <c r="AZ347" s="7"/>
      <c r="BA347" s="7"/>
      <c r="BB347" s="7"/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  <c r="BP347" s="7"/>
      <c r="BQ347" s="7"/>
      <c r="BR347" s="7"/>
      <c r="BS347" s="7"/>
      <c r="BT347" s="7"/>
      <c r="BU347" s="7"/>
      <c r="BV347" s="7"/>
      <c r="BW347" s="7"/>
      <c r="BX347" s="7"/>
      <c r="BY347" s="7"/>
      <c r="BZ347" s="7"/>
      <c r="CA347" s="7"/>
      <c r="CB347" s="7"/>
      <c r="CC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166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7"/>
      <c r="AW348" s="7"/>
      <c r="AX348" s="7"/>
      <c r="AY348" s="7"/>
      <c r="AZ348" s="7"/>
      <c r="BA348" s="7"/>
      <c r="BB348" s="7"/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  <c r="BP348" s="7"/>
      <c r="BQ348" s="7"/>
      <c r="BR348" s="7"/>
      <c r="BS348" s="7"/>
      <c r="BT348" s="7"/>
      <c r="BU348" s="7"/>
      <c r="BV348" s="7"/>
      <c r="BW348" s="7"/>
      <c r="BX348" s="7"/>
      <c r="BY348" s="7"/>
      <c r="BZ348" s="7"/>
      <c r="CA348" s="7"/>
      <c r="CB348" s="7"/>
      <c r="CC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166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7"/>
      <c r="AW349" s="7"/>
      <c r="AX349" s="7"/>
      <c r="AY349" s="7"/>
      <c r="AZ349" s="7"/>
      <c r="BA349" s="7"/>
      <c r="BB349" s="7"/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  <c r="BP349" s="7"/>
      <c r="BQ349" s="7"/>
      <c r="BR349" s="7"/>
      <c r="BS349" s="7"/>
      <c r="BT349" s="7"/>
      <c r="BU349" s="7"/>
      <c r="BV349" s="7"/>
      <c r="BW349" s="7"/>
      <c r="BX349" s="7"/>
      <c r="BY349" s="7"/>
      <c r="BZ349" s="7"/>
      <c r="CA349" s="7"/>
      <c r="CB349" s="7"/>
      <c r="CC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166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7"/>
      <c r="AW350" s="7"/>
      <c r="AX350" s="7"/>
      <c r="AY350" s="7"/>
      <c r="AZ350" s="7"/>
      <c r="BA350" s="7"/>
      <c r="BB350" s="7"/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  <c r="BP350" s="7"/>
      <c r="BQ350" s="7"/>
      <c r="BR350" s="7"/>
      <c r="BS350" s="7"/>
      <c r="BT350" s="7"/>
      <c r="BU350" s="7"/>
      <c r="BV350" s="7"/>
      <c r="BW350" s="7"/>
      <c r="BX350" s="7"/>
      <c r="BY350" s="7"/>
      <c r="BZ350" s="7"/>
      <c r="CA350" s="7"/>
      <c r="CB350" s="7"/>
      <c r="CC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166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7"/>
      <c r="AW351" s="7"/>
      <c r="AX351" s="7"/>
      <c r="AY351" s="7"/>
      <c r="AZ351" s="7"/>
      <c r="BA351" s="7"/>
      <c r="BB351" s="7"/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  <c r="BP351" s="7"/>
      <c r="BQ351" s="7"/>
      <c r="BR351" s="7"/>
      <c r="BS351" s="7"/>
      <c r="BT351" s="7"/>
      <c r="BU351" s="7"/>
      <c r="BV351" s="7"/>
      <c r="BW351" s="7"/>
      <c r="BX351" s="7"/>
      <c r="BY351" s="7"/>
      <c r="BZ351" s="7"/>
      <c r="CA351" s="7"/>
      <c r="CB351" s="7"/>
      <c r="CC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166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7"/>
      <c r="AW352" s="7"/>
      <c r="AX352" s="7"/>
      <c r="AY352" s="7"/>
      <c r="AZ352" s="7"/>
      <c r="BA352" s="7"/>
      <c r="BB352" s="7"/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  <c r="BP352" s="7"/>
      <c r="BQ352" s="7"/>
      <c r="BR352" s="7"/>
      <c r="BS352" s="7"/>
      <c r="BT352" s="7"/>
      <c r="BU352" s="7"/>
      <c r="BV352" s="7"/>
      <c r="BW352" s="7"/>
      <c r="BX352" s="7"/>
      <c r="BY352" s="7"/>
      <c r="BZ352" s="7"/>
      <c r="CA352" s="7"/>
      <c r="CB352" s="7"/>
      <c r="CC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166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7"/>
      <c r="AW353" s="7"/>
      <c r="AX353" s="7"/>
      <c r="AY353" s="7"/>
      <c r="AZ353" s="7"/>
      <c r="BA353" s="7"/>
      <c r="BB353" s="7"/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  <c r="BP353" s="7"/>
      <c r="BQ353" s="7"/>
      <c r="BR353" s="7"/>
      <c r="BS353" s="7"/>
      <c r="BT353" s="7"/>
      <c r="BU353" s="7"/>
      <c r="BV353" s="7"/>
      <c r="BW353" s="7"/>
      <c r="BX353" s="7"/>
      <c r="BY353" s="7"/>
      <c r="BZ353" s="7"/>
      <c r="CA353" s="7"/>
      <c r="CB353" s="7"/>
      <c r="CC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166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7"/>
      <c r="AW354" s="7"/>
      <c r="AX354" s="7"/>
      <c r="AY354" s="7"/>
      <c r="AZ354" s="7"/>
      <c r="BA354" s="7"/>
      <c r="BB354" s="7"/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  <c r="BP354" s="7"/>
      <c r="BQ354" s="7"/>
      <c r="BR354" s="7"/>
      <c r="BS354" s="7"/>
      <c r="BT354" s="7"/>
      <c r="BU354" s="7"/>
      <c r="BV354" s="7"/>
      <c r="BW354" s="7"/>
      <c r="BX354" s="7"/>
      <c r="BY354" s="7"/>
      <c r="BZ354" s="7"/>
      <c r="CA354" s="7"/>
      <c r="CB354" s="7"/>
      <c r="CC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166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7"/>
      <c r="AW355" s="7"/>
      <c r="AX355" s="7"/>
      <c r="AY355" s="7"/>
      <c r="AZ355" s="7"/>
      <c r="BA355" s="7"/>
      <c r="BB355" s="7"/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  <c r="BP355" s="7"/>
      <c r="BQ355" s="7"/>
      <c r="BR355" s="7"/>
      <c r="BS355" s="7"/>
      <c r="BT355" s="7"/>
      <c r="BU355" s="7"/>
      <c r="BV355" s="7"/>
      <c r="BW355" s="7"/>
      <c r="BX355" s="7"/>
      <c r="BY355" s="7"/>
      <c r="BZ355" s="7"/>
      <c r="CA355" s="7"/>
      <c r="CB355" s="7"/>
      <c r="CC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166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7"/>
      <c r="AW356" s="7"/>
      <c r="AX356" s="7"/>
      <c r="AY356" s="7"/>
      <c r="AZ356" s="7"/>
      <c r="BA356" s="7"/>
      <c r="BB356" s="7"/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  <c r="BP356" s="7"/>
      <c r="BQ356" s="7"/>
      <c r="BR356" s="7"/>
      <c r="BS356" s="7"/>
      <c r="BT356" s="7"/>
      <c r="BU356" s="7"/>
      <c r="BV356" s="7"/>
      <c r="BW356" s="7"/>
      <c r="BX356" s="7"/>
      <c r="BY356" s="7"/>
      <c r="BZ356" s="7"/>
      <c r="CA356" s="7"/>
      <c r="CB356" s="7"/>
      <c r="CC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166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7"/>
      <c r="AW357" s="7"/>
      <c r="AX357" s="7"/>
      <c r="AY357" s="7"/>
      <c r="AZ357" s="7"/>
      <c r="BA357" s="7"/>
      <c r="BB357" s="7"/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  <c r="BP357" s="7"/>
      <c r="BQ357" s="7"/>
      <c r="BR357" s="7"/>
      <c r="BS357" s="7"/>
      <c r="BT357" s="7"/>
      <c r="BU357" s="7"/>
      <c r="BV357" s="7"/>
      <c r="BW357" s="7"/>
      <c r="BX357" s="7"/>
      <c r="BY357" s="7"/>
      <c r="BZ357" s="7"/>
      <c r="CA357" s="7"/>
      <c r="CB357" s="7"/>
      <c r="CC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166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7"/>
      <c r="AW358" s="7"/>
      <c r="AX358" s="7"/>
      <c r="AY358" s="7"/>
      <c r="AZ358" s="7"/>
      <c r="BA358" s="7"/>
      <c r="BB358" s="7"/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  <c r="BP358" s="7"/>
      <c r="BQ358" s="7"/>
      <c r="BR358" s="7"/>
      <c r="BS358" s="7"/>
      <c r="BT358" s="7"/>
      <c r="BU358" s="7"/>
      <c r="BV358" s="7"/>
      <c r="BW358" s="7"/>
      <c r="BX358" s="7"/>
      <c r="BY358" s="7"/>
      <c r="BZ358" s="7"/>
      <c r="CA358" s="7"/>
      <c r="CB358" s="7"/>
      <c r="CC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166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7"/>
      <c r="AW359" s="7"/>
      <c r="AX359" s="7"/>
      <c r="AY359" s="7"/>
      <c r="AZ359" s="7"/>
      <c r="BA359" s="7"/>
      <c r="BB359" s="7"/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  <c r="BP359" s="7"/>
      <c r="BQ359" s="7"/>
      <c r="BR359" s="7"/>
      <c r="BS359" s="7"/>
      <c r="BT359" s="7"/>
      <c r="BU359" s="7"/>
      <c r="BV359" s="7"/>
      <c r="BW359" s="7"/>
      <c r="BX359" s="7"/>
      <c r="BY359" s="7"/>
      <c r="BZ359" s="7"/>
      <c r="CA359" s="7"/>
      <c r="CB359" s="7"/>
      <c r="CC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166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7"/>
      <c r="AW360" s="7"/>
      <c r="AX360" s="7"/>
      <c r="AY360" s="7"/>
      <c r="AZ360" s="7"/>
      <c r="BA360" s="7"/>
      <c r="BB360" s="7"/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  <c r="BP360" s="7"/>
      <c r="BQ360" s="7"/>
      <c r="BR360" s="7"/>
      <c r="BS360" s="7"/>
      <c r="BT360" s="7"/>
      <c r="BU360" s="7"/>
      <c r="BV360" s="7"/>
      <c r="BW360" s="7"/>
      <c r="BX360" s="7"/>
      <c r="BY360" s="7"/>
      <c r="BZ360" s="7"/>
      <c r="CA360" s="7"/>
      <c r="CB360" s="7"/>
      <c r="CC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166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7"/>
      <c r="AW361" s="7"/>
      <c r="AX361" s="7"/>
      <c r="AY361" s="7"/>
      <c r="AZ361" s="7"/>
      <c r="BA361" s="7"/>
      <c r="BB361" s="7"/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  <c r="BP361" s="7"/>
      <c r="BQ361" s="7"/>
      <c r="BR361" s="7"/>
      <c r="BS361" s="7"/>
      <c r="BT361" s="7"/>
      <c r="BU361" s="7"/>
      <c r="BV361" s="7"/>
      <c r="BW361" s="7"/>
      <c r="BX361" s="7"/>
      <c r="BY361" s="7"/>
      <c r="BZ361" s="7"/>
      <c r="CA361" s="7"/>
      <c r="CB361" s="7"/>
      <c r="CC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166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7"/>
      <c r="AW362" s="7"/>
      <c r="AX362" s="7"/>
      <c r="AY362" s="7"/>
      <c r="AZ362" s="7"/>
      <c r="BA362" s="7"/>
      <c r="BB362" s="7"/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  <c r="BP362" s="7"/>
      <c r="BQ362" s="7"/>
      <c r="BR362" s="7"/>
      <c r="BS362" s="7"/>
      <c r="BT362" s="7"/>
      <c r="BU362" s="7"/>
      <c r="BV362" s="7"/>
      <c r="BW362" s="7"/>
      <c r="BX362" s="7"/>
      <c r="BY362" s="7"/>
      <c r="BZ362" s="7"/>
      <c r="CA362" s="7"/>
      <c r="CB362" s="7"/>
      <c r="CC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166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7"/>
      <c r="AW363" s="7"/>
      <c r="AX363" s="7"/>
      <c r="AY363" s="7"/>
      <c r="AZ363" s="7"/>
      <c r="BA363" s="7"/>
      <c r="BB363" s="7"/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  <c r="BP363" s="7"/>
      <c r="BQ363" s="7"/>
      <c r="BR363" s="7"/>
      <c r="BS363" s="7"/>
      <c r="BT363" s="7"/>
      <c r="BU363" s="7"/>
      <c r="BV363" s="7"/>
      <c r="BW363" s="7"/>
      <c r="BX363" s="7"/>
      <c r="BY363" s="7"/>
      <c r="BZ363" s="7"/>
      <c r="CA363" s="7"/>
      <c r="CB363" s="7"/>
      <c r="CC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166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7"/>
      <c r="AW364" s="7"/>
      <c r="AX364" s="7"/>
      <c r="AY364" s="7"/>
      <c r="AZ364" s="7"/>
      <c r="BA364" s="7"/>
      <c r="BB364" s="7"/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  <c r="BP364" s="7"/>
      <c r="BQ364" s="7"/>
      <c r="BR364" s="7"/>
      <c r="BS364" s="7"/>
      <c r="BT364" s="7"/>
      <c r="BU364" s="7"/>
      <c r="BV364" s="7"/>
      <c r="BW364" s="7"/>
      <c r="BX364" s="7"/>
      <c r="BY364" s="7"/>
      <c r="BZ364" s="7"/>
      <c r="CA364" s="7"/>
      <c r="CB364" s="7"/>
      <c r="CC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166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7"/>
      <c r="AW365" s="7"/>
      <c r="AX365" s="7"/>
      <c r="AY365" s="7"/>
      <c r="AZ365" s="7"/>
      <c r="BA365" s="7"/>
      <c r="BB365" s="7"/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  <c r="BP365" s="7"/>
      <c r="BQ365" s="7"/>
      <c r="BR365" s="7"/>
      <c r="BS365" s="7"/>
      <c r="BT365" s="7"/>
      <c r="BU365" s="7"/>
      <c r="BV365" s="7"/>
      <c r="BW365" s="7"/>
      <c r="BX365" s="7"/>
      <c r="BY365" s="7"/>
      <c r="BZ365" s="7"/>
      <c r="CA365" s="7"/>
      <c r="CB365" s="7"/>
      <c r="CC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166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7"/>
      <c r="AW366" s="7"/>
      <c r="AX366" s="7"/>
      <c r="AY366" s="7"/>
      <c r="AZ366" s="7"/>
      <c r="BA366" s="7"/>
      <c r="BB366" s="7"/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  <c r="BP366" s="7"/>
      <c r="BQ366" s="7"/>
      <c r="BR366" s="7"/>
      <c r="BS366" s="7"/>
      <c r="BT366" s="7"/>
      <c r="BU366" s="7"/>
      <c r="BV366" s="7"/>
      <c r="BW366" s="7"/>
      <c r="BX366" s="7"/>
      <c r="BY366" s="7"/>
      <c r="BZ366" s="7"/>
      <c r="CA366" s="7"/>
      <c r="CB366" s="7"/>
      <c r="CC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166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7"/>
      <c r="AW367" s="7"/>
      <c r="AX367" s="7"/>
      <c r="AY367" s="7"/>
      <c r="AZ367" s="7"/>
      <c r="BA367" s="7"/>
      <c r="BB367" s="7"/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  <c r="BP367" s="7"/>
      <c r="BQ367" s="7"/>
      <c r="BR367" s="7"/>
      <c r="BS367" s="7"/>
      <c r="BT367" s="7"/>
      <c r="BU367" s="7"/>
      <c r="BV367" s="7"/>
      <c r="BW367" s="7"/>
      <c r="BX367" s="7"/>
      <c r="BY367" s="7"/>
      <c r="BZ367" s="7"/>
      <c r="CA367" s="7"/>
      <c r="CB367" s="7"/>
      <c r="CC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166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7"/>
      <c r="AW368" s="7"/>
      <c r="AX368" s="7"/>
      <c r="AY368" s="7"/>
      <c r="AZ368" s="7"/>
      <c r="BA368" s="7"/>
      <c r="BB368" s="7"/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  <c r="BP368" s="7"/>
      <c r="BQ368" s="7"/>
      <c r="BR368" s="7"/>
      <c r="BS368" s="7"/>
      <c r="BT368" s="7"/>
      <c r="BU368" s="7"/>
      <c r="BV368" s="7"/>
      <c r="BW368" s="7"/>
      <c r="BX368" s="7"/>
      <c r="BY368" s="7"/>
      <c r="BZ368" s="7"/>
      <c r="CA368" s="7"/>
      <c r="CB368" s="7"/>
      <c r="CC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166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7"/>
      <c r="AW369" s="7"/>
      <c r="AX369" s="7"/>
      <c r="AY369" s="7"/>
      <c r="AZ369" s="7"/>
      <c r="BA369" s="7"/>
      <c r="BB369" s="7"/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  <c r="BP369" s="7"/>
      <c r="BQ369" s="7"/>
      <c r="BR369" s="7"/>
      <c r="BS369" s="7"/>
      <c r="BT369" s="7"/>
      <c r="BU369" s="7"/>
      <c r="BV369" s="7"/>
      <c r="BW369" s="7"/>
      <c r="BX369" s="7"/>
      <c r="BY369" s="7"/>
      <c r="BZ369" s="7"/>
      <c r="CA369" s="7"/>
      <c r="CB369" s="7"/>
      <c r="CC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166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7"/>
      <c r="AW370" s="7"/>
      <c r="AX370" s="7"/>
      <c r="AY370" s="7"/>
      <c r="AZ370" s="7"/>
      <c r="BA370" s="7"/>
      <c r="BB370" s="7"/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  <c r="BP370" s="7"/>
      <c r="BQ370" s="7"/>
      <c r="BR370" s="7"/>
      <c r="BS370" s="7"/>
      <c r="BT370" s="7"/>
      <c r="BU370" s="7"/>
      <c r="BV370" s="7"/>
      <c r="BW370" s="7"/>
      <c r="BX370" s="7"/>
      <c r="BY370" s="7"/>
      <c r="BZ370" s="7"/>
      <c r="CA370" s="7"/>
      <c r="CB370" s="7"/>
      <c r="CC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166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7"/>
      <c r="AW371" s="7"/>
      <c r="AX371" s="7"/>
      <c r="AY371" s="7"/>
      <c r="AZ371" s="7"/>
      <c r="BA371" s="7"/>
      <c r="BB371" s="7"/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  <c r="BP371" s="7"/>
      <c r="BQ371" s="7"/>
      <c r="BR371" s="7"/>
      <c r="BS371" s="7"/>
      <c r="BT371" s="7"/>
      <c r="BU371" s="7"/>
      <c r="BV371" s="7"/>
      <c r="BW371" s="7"/>
      <c r="BX371" s="7"/>
      <c r="BY371" s="7"/>
      <c r="BZ371" s="7"/>
      <c r="CA371" s="7"/>
      <c r="CB371" s="7"/>
      <c r="CC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166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7"/>
      <c r="AW372" s="7"/>
      <c r="AX372" s="7"/>
      <c r="AY372" s="7"/>
      <c r="AZ372" s="7"/>
      <c r="BA372" s="7"/>
      <c r="BB372" s="7"/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  <c r="BP372" s="7"/>
      <c r="BQ372" s="7"/>
      <c r="BR372" s="7"/>
      <c r="BS372" s="7"/>
      <c r="BT372" s="7"/>
      <c r="BU372" s="7"/>
      <c r="BV372" s="7"/>
      <c r="BW372" s="7"/>
      <c r="BX372" s="7"/>
      <c r="BY372" s="7"/>
      <c r="BZ372" s="7"/>
      <c r="CA372" s="7"/>
      <c r="CB372" s="7"/>
      <c r="CC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166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7"/>
      <c r="AW373" s="7"/>
      <c r="AX373" s="7"/>
      <c r="AY373" s="7"/>
      <c r="AZ373" s="7"/>
      <c r="BA373" s="7"/>
      <c r="BB373" s="7"/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  <c r="BP373" s="7"/>
      <c r="BQ373" s="7"/>
      <c r="BR373" s="7"/>
      <c r="BS373" s="7"/>
      <c r="BT373" s="7"/>
      <c r="BU373" s="7"/>
      <c r="BV373" s="7"/>
      <c r="BW373" s="7"/>
      <c r="BX373" s="7"/>
      <c r="BY373" s="7"/>
      <c r="BZ373" s="7"/>
      <c r="CA373" s="7"/>
      <c r="CB373" s="7"/>
      <c r="CC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166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7"/>
      <c r="AW374" s="7"/>
      <c r="AX374" s="7"/>
      <c r="AY374" s="7"/>
      <c r="AZ374" s="7"/>
      <c r="BA374" s="7"/>
      <c r="BB374" s="7"/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  <c r="BP374" s="7"/>
      <c r="BQ374" s="7"/>
      <c r="BR374" s="7"/>
      <c r="BS374" s="7"/>
      <c r="BT374" s="7"/>
      <c r="BU374" s="7"/>
      <c r="BV374" s="7"/>
      <c r="BW374" s="7"/>
      <c r="BX374" s="7"/>
      <c r="BY374" s="7"/>
      <c r="BZ374" s="7"/>
      <c r="CA374" s="7"/>
      <c r="CB374" s="7"/>
      <c r="CC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166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7"/>
      <c r="AW375" s="7"/>
      <c r="AX375" s="7"/>
      <c r="AY375" s="7"/>
      <c r="AZ375" s="7"/>
      <c r="BA375" s="7"/>
      <c r="BB375" s="7"/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  <c r="BP375" s="7"/>
      <c r="BQ375" s="7"/>
      <c r="BR375" s="7"/>
      <c r="BS375" s="7"/>
      <c r="BT375" s="7"/>
      <c r="BU375" s="7"/>
      <c r="BV375" s="7"/>
      <c r="BW375" s="7"/>
      <c r="BX375" s="7"/>
      <c r="BY375" s="7"/>
      <c r="BZ375" s="7"/>
      <c r="CA375" s="7"/>
      <c r="CB375" s="7"/>
      <c r="CC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166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7"/>
      <c r="AW376" s="7"/>
      <c r="AX376" s="7"/>
      <c r="AY376" s="7"/>
      <c r="AZ376" s="7"/>
      <c r="BA376" s="7"/>
      <c r="BB376" s="7"/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  <c r="BP376" s="7"/>
      <c r="BQ376" s="7"/>
      <c r="BR376" s="7"/>
      <c r="BS376" s="7"/>
      <c r="BT376" s="7"/>
      <c r="BU376" s="7"/>
      <c r="BV376" s="7"/>
      <c r="BW376" s="7"/>
      <c r="BX376" s="7"/>
      <c r="BY376" s="7"/>
      <c r="BZ376" s="7"/>
      <c r="CA376" s="7"/>
      <c r="CB376" s="7"/>
      <c r="CC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166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7"/>
      <c r="AW377" s="7"/>
      <c r="AX377" s="7"/>
      <c r="AY377" s="7"/>
      <c r="AZ377" s="7"/>
      <c r="BA377" s="7"/>
      <c r="BB377" s="7"/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  <c r="BP377" s="7"/>
      <c r="BQ377" s="7"/>
      <c r="BR377" s="7"/>
      <c r="BS377" s="7"/>
      <c r="BT377" s="7"/>
      <c r="BU377" s="7"/>
      <c r="BV377" s="7"/>
      <c r="BW377" s="7"/>
      <c r="BX377" s="7"/>
      <c r="BY377" s="7"/>
      <c r="BZ377" s="7"/>
      <c r="CA377" s="7"/>
      <c r="CB377" s="7"/>
      <c r="CC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166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7"/>
      <c r="AW378" s="7"/>
      <c r="AX378" s="7"/>
      <c r="AY378" s="7"/>
      <c r="AZ378" s="7"/>
      <c r="BA378" s="7"/>
      <c r="BB378" s="7"/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  <c r="BP378" s="7"/>
      <c r="BQ378" s="7"/>
      <c r="BR378" s="7"/>
      <c r="BS378" s="7"/>
      <c r="BT378" s="7"/>
      <c r="BU378" s="7"/>
      <c r="BV378" s="7"/>
      <c r="BW378" s="7"/>
      <c r="BX378" s="7"/>
      <c r="BY378" s="7"/>
      <c r="BZ378" s="7"/>
      <c r="CA378" s="7"/>
      <c r="CB378" s="7"/>
      <c r="CC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166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7"/>
      <c r="AW379" s="7"/>
      <c r="AX379" s="7"/>
      <c r="AY379" s="7"/>
      <c r="AZ379" s="7"/>
      <c r="BA379" s="7"/>
      <c r="BB379" s="7"/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  <c r="BP379" s="7"/>
      <c r="BQ379" s="7"/>
      <c r="BR379" s="7"/>
      <c r="BS379" s="7"/>
      <c r="BT379" s="7"/>
      <c r="BU379" s="7"/>
      <c r="BV379" s="7"/>
      <c r="BW379" s="7"/>
      <c r="BX379" s="7"/>
      <c r="BY379" s="7"/>
      <c r="BZ379" s="7"/>
      <c r="CA379" s="7"/>
      <c r="CB379" s="7"/>
      <c r="CC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166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7"/>
      <c r="AW380" s="7"/>
      <c r="AX380" s="7"/>
      <c r="AY380" s="7"/>
      <c r="AZ380" s="7"/>
      <c r="BA380" s="7"/>
      <c r="BB380" s="7"/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  <c r="BP380" s="7"/>
      <c r="BQ380" s="7"/>
      <c r="BR380" s="7"/>
      <c r="BS380" s="7"/>
      <c r="BT380" s="7"/>
      <c r="BU380" s="7"/>
      <c r="BV380" s="7"/>
      <c r="BW380" s="7"/>
      <c r="BX380" s="7"/>
      <c r="BY380" s="7"/>
      <c r="BZ380" s="7"/>
      <c r="CA380" s="7"/>
      <c r="CB380" s="7"/>
      <c r="CC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166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7"/>
      <c r="AW381" s="7"/>
      <c r="AX381" s="7"/>
      <c r="AY381" s="7"/>
      <c r="AZ381" s="7"/>
      <c r="BA381" s="7"/>
      <c r="BB381" s="7"/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  <c r="BP381" s="7"/>
      <c r="BQ381" s="7"/>
      <c r="BR381" s="7"/>
      <c r="BS381" s="7"/>
      <c r="BT381" s="7"/>
      <c r="BU381" s="7"/>
      <c r="BV381" s="7"/>
      <c r="BW381" s="7"/>
      <c r="BX381" s="7"/>
      <c r="BY381" s="7"/>
      <c r="BZ381" s="7"/>
      <c r="CA381" s="7"/>
      <c r="CB381" s="7"/>
      <c r="CC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166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7"/>
      <c r="AW382" s="7"/>
      <c r="AX382" s="7"/>
      <c r="AY382" s="7"/>
      <c r="AZ382" s="7"/>
      <c r="BA382" s="7"/>
      <c r="BB382" s="7"/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  <c r="BP382" s="7"/>
      <c r="BQ382" s="7"/>
      <c r="BR382" s="7"/>
      <c r="BS382" s="7"/>
      <c r="BT382" s="7"/>
      <c r="BU382" s="7"/>
      <c r="BV382" s="7"/>
      <c r="BW382" s="7"/>
      <c r="BX382" s="7"/>
      <c r="BY382" s="7"/>
      <c r="BZ382" s="7"/>
      <c r="CA382" s="7"/>
      <c r="CB382" s="7"/>
      <c r="CC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166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7"/>
      <c r="AW383" s="7"/>
      <c r="AX383" s="7"/>
      <c r="AY383" s="7"/>
      <c r="AZ383" s="7"/>
      <c r="BA383" s="7"/>
      <c r="BB383" s="7"/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  <c r="BP383" s="7"/>
      <c r="BQ383" s="7"/>
      <c r="BR383" s="7"/>
      <c r="BS383" s="7"/>
      <c r="BT383" s="7"/>
      <c r="BU383" s="7"/>
      <c r="BV383" s="7"/>
      <c r="BW383" s="7"/>
      <c r="BX383" s="7"/>
      <c r="BY383" s="7"/>
      <c r="BZ383" s="7"/>
      <c r="CA383" s="7"/>
      <c r="CB383" s="7"/>
      <c r="CC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166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7"/>
      <c r="AW384" s="7"/>
      <c r="AX384" s="7"/>
      <c r="AY384" s="7"/>
      <c r="AZ384" s="7"/>
      <c r="BA384" s="7"/>
      <c r="BB384" s="7"/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  <c r="BP384" s="7"/>
      <c r="BQ384" s="7"/>
      <c r="BR384" s="7"/>
      <c r="BS384" s="7"/>
      <c r="BT384" s="7"/>
      <c r="BU384" s="7"/>
      <c r="BV384" s="7"/>
      <c r="BW384" s="7"/>
      <c r="BX384" s="7"/>
      <c r="BY384" s="7"/>
      <c r="BZ384" s="7"/>
      <c r="CA384" s="7"/>
      <c r="CB384" s="7"/>
      <c r="CC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166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7"/>
      <c r="AW385" s="7"/>
      <c r="AX385" s="7"/>
      <c r="AY385" s="7"/>
      <c r="AZ385" s="7"/>
      <c r="BA385" s="7"/>
      <c r="BB385" s="7"/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  <c r="BP385" s="7"/>
      <c r="BQ385" s="7"/>
      <c r="BR385" s="7"/>
      <c r="BS385" s="7"/>
      <c r="BT385" s="7"/>
      <c r="BU385" s="7"/>
      <c r="BV385" s="7"/>
      <c r="BW385" s="7"/>
      <c r="BX385" s="7"/>
      <c r="BY385" s="7"/>
      <c r="BZ385" s="7"/>
      <c r="CA385" s="7"/>
      <c r="CB385" s="7"/>
      <c r="CC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166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7"/>
      <c r="AW386" s="7"/>
      <c r="AX386" s="7"/>
      <c r="AY386" s="7"/>
      <c r="AZ386" s="7"/>
      <c r="BA386" s="7"/>
      <c r="BB386" s="7"/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  <c r="BP386" s="7"/>
      <c r="BQ386" s="7"/>
      <c r="BR386" s="7"/>
      <c r="BS386" s="7"/>
      <c r="BT386" s="7"/>
      <c r="BU386" s="7"/>
      <c r="BV386" s="7"/>
      <c r="BW386" s="7"/>
      <c r="BX386" s="7"/>
      <c r="BY386" s="7"/>
      <c r="BZ386" s="7"/>
      <c r="CA386" s="7"/>
      <c r="CB386" s="7"/>
      <c r="CC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166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7"/>
      <c r="AW387" s="7"/>
      <c r="AX387" s="7"/>
      <c r="AY387" s="7"/>
      <c r="AZ387" s="7"/>
      <c r="BA387" s="7"/>
      <c r="BB387" s="7"/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  <c r="BP387" s="7"/>
      <c r="BQ387" s="7"/>
      <c r="BR387" s="7"/>
      <c r="BS387" s="7"/>
      <c r="BT387" s="7"/>
      <c r="BU387" s="7"/>
      <c r="BV387" s="7"/>
      <c r="BW387" s="7"/>
      <c r="BX387" s="7"/>
      <c r="BY387" s="7"/>
      <c r="BZ387" s="7"/>
      <c r="CA387" s="7"/>
      <c r="CB387" s="7"/>
      <c r="CC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166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7"/>
      <c r="AW388" s="7"/>
      <c r="AX388" s="7"/>
      <c r="AY388" s="7"/>
      <c r="AZ388" s="7"/>
      <c r="BA388" s="7"/>
      <c r="BB388" s="7"/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  <c r="BP388" s="7"/>
      <c r="BQ388" s="7"/>
      <c r="BR388" s="7"/>
      <c r="BS388" s="7"/>
      <c r="BT388" s="7"/>
      <c r="BU388" s="7"/>
      <c r="BV388" s="7"/>
      <c r="BW388" s="7"/>
      <c r="BX388" s="7"/>
      <c r="BY388" s="7"/>
      <c r="BZ388" s="7"/>
      <c r="CA388" s="7"/>
      <c r="CB388" s="7"/>
      <c r="CC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166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7"/>
      <c r="AW389" s="7"/>
      <c r="AX389" s="7"/>
      <c r="AY389" s="7"/>
      <c r="AZ389" s="7"/>
      <c r="BA389" s="7"/>
      <c r="BB389" s="7"/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  <c r="BP389" s="7"/>
      <c r="BQ389" s="7"/>
      <c r="BR389" s="7"/>
      <c r="BS389" s="7"/>
      <c r="BT389" s="7"/>
      <c r="BU389" s="7"/>
      <c r="BV389" s="7"/>
      <c r="BW389" s="7"/>
      <c r="BX389" s="7"/>
      <c r="BY389" s="7"/>
      <c r="BZ389" s="7"/>
      <c r="CA389" s="7"/>
      <c r="CB389" s="7"/>
      <c r="CC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166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7"/>
      <c r="AW390" s="7"/>
      <c r="AX390" s="7"/>
      <c r="AY390" s="7"/>
      <c r="AZ390" s="7"/>
      <c r="BA390" s="7"/>
      <c r="BB390" s="7"/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  <c r="BP390" s="7"/>
      <c r="BQ390" s="7"/>
      <c r="BR390" s="7"/>
      <c r="BS390" s="7"/>
      <c r="BT390" s="7"/>
      <c r="BU390" s="7"/>
      <c r="BV390" s="7"/>
      <c r="BW390" s="7"/>
      <c r="BX390" s="7"/>
      <c r="BY390" s="7"/>
      <c r="BZ390" s="7"/>
      <c r="CA390" s="7"/>
      <c r="CB390" s="7"/>
      <c r="CC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166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7"/>
      <c r="AW391" s="7"/>
      <c r="AX391" s="7"/>
      <c r="AY391" s="7"/>
      <c r="AZ391" s="7"/>
      <c r="BA391" s="7"/>
      <c r="BB391" s="7"/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  <c r="BP391" s="7"/>
      <c r="BQ391" s="7"/>
      <c r="BR391" s="7"/>
      <c r="BS391" s="7"/>
      <c r="BT391" s="7"/>
      <c r="BU391" s="7"/>
      <c r="BV391" s="7"/>
      <c r="BW391" s="7"/>
      <c r="BX391" s="7"/>
      <c r="BY391" s="7"/>
      <c r="BZ391" s="7"/>
      <c r="CA391" s="7"/>
      <c r="CB391" s="7"/>
      <c r="CC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166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7"/>
      <c r="AW392" s="7"/>
      <c r="AX392" s="7"/>
      <c r="AY392" s="7"/>
      <c r="AZ392" s="7"/>
      <c r="BA392" s="7"/>
      <c r="BB392" s="7"/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  <c r="BP392" s="7"/>
      <c r="BQ392" s="7"/>
      <c r="BR392" s="7"/>
      <c r="BS392" s="7"/>
      <c r="BT392" s="7"/>
      <c r="BU392" s="7"/>
      <c r="BV392" s="7"/>
      <c r="BW392" s="7"/>
      <c r="BX392" s="7"/>
      <c r="BY392" s="7"/>
      <c r="BZ392" s="7"/>
      <c r="CA392" s="7"/>
      <c r="CB392" s="7"/>
      <c r="CC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166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7"/>
      <c r="AW393" s="7"/>
      <c r="AX393" s="7"/>
      <c r="AY393" s="7"/>
      <c r="AZ393" s="7"/>
      <c r="BA393" s="7"/>
      <c r="BB393" s="7"/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  <c r="BP393" s="7"/>
      <c r="BQ393" s="7"/>
      <c r="BR393" s="7"/>
      <c r="BS393" s="7"/>
      <c r="BT393" s="7"/>
      <c r="BU393" s="7"/>
      <c r="BV393" s="7"/>
      <c r="BW393" s="7"/>
      <c r="BX393" s="7"/>
      <c r="BY393" s="7"/>
      <c r="BZ393" s="7"/>
      <c r="CA393" s="7"/>
      <c r="CB393" s="7"/>
      <c r="CC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166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7"/>
      <c r="AW394" s="7"/>
      <c r="AX394" s="7"/>
      <c r="AY394" s="7"/>
      <c r="AZ394" s="7"/>
      <c r="BA394" s="7"/>
      <c r="BB394" s="7"/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  <c r="BP394" s="7"/>
      <c r="BQ394" s="7"/>
      <c r="BR394" s="7"/>
      <c r="BS394" s="7"/>
      <c r="BT394" s="7"/>
      <c r="BU394" s="7"/>
      <c r="BV394" s="7"/>
      <c r="BW394" s="7"/>
      <c r="BX394" s="7"/>
      <c r="BY394" s="7"/>
      <c r="BZ394" s="7"/>
      <c r="CA394" s="7"/>
      <c r="CB394" s="7"/>
      <c r="CC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166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7"/>
      <c r="AW395" s="7"/>
      <c r="AX395" s="7"/>
      <c r="AY395" s="7"/>
      <c r="AZ395" s="7"/>
      <c r="BA395" s="7"/>
      <c r="BB395" s="7"/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  <c r="BP395" s="7"/>
      <c r="BQ395" s="7"/>
      <c r="BR395" s="7"/>
      <c r="BS395" s="7"/>
      <c r="BT395" s="7"/>
      <c r="BU395" s="7"/>
      <c r="BV395" s="7"/>
      <c r="BW395" s="7"/>
      <c r="BX395" s="7"/>
      <c r="BY395" s="7"/>
      <c r="BZ395" s="7"/>
      <c r="CA395" s="7"/>
      <c r="CB395" s="7"/>
      <c r="CC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166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7"/>
      <c r="AW396" s="7"/>
      <c r="AX396" s="7"/>
      <c r="AY396" s="7"/>
      <c r="AZ396" s="7"/>
      <c r="BA396" s="7"/>
      <c r="BB396" s="7"/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  <c r="BP396" s="7"/>
      <c r="BQ396" s="7"/>
      <c r="BR396" s="7"/>
      <c r="BS396" s="7"/>
      <c r="BT396" s="7"/>
      <c r="BU396" s="7"/>
      <c r="BV396" s="7"/>
      <c r="BW396" s="7"/>
      <c r="BX396" s="7"/>
      <c r="BY396" s="7"/>
      <c r="BZ396" s="7"/>
      <c r="CA396" s="7"/>
      <c r="CB396" s="7"/>
      <c r="CC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166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7"/>
      <c r="AW397" s="7"/>
      <c r="AX397" s="7"/>
      <c r="AY397" s="7"/>
      <c r="AZ397" s="7"/>
      <c r="BA397" s="7"/>
      <c r="BB397" s="7"/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  <c r="BP397" s="7"/>
      <c r="BQ397" s="7"/>
      <c r="BR397" s="7"/>
      <c r="BS397" s="7"/>
      <c r="BT397" s="7"/>
      <c r="BU397" s="7"/>
      <c r="BV397" s="7"/>
      <c r="BW397" s="7"/>
      <c r="BX397" s="7"/>
      <c r="BY397" s="7"/>
      <c r="BZ397" s="7"/>
      <c r="CA397" s="7"/>
      <c r="CB397" s="7"/>
      <c r="CC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166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7"/>
      <c r="AW398" s="7"/>
      <c r="AX398" s="7"/>
      <c r="AY398" s="7"/>
      <c r="AZ398" s="7"/>
      <c r="BA398" s="7"/>
      <c r="BB398" s="7"/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  <c r="BP398" s="7"/>
      <c r="BQ398" s="7"/>
      <c r="BR398" s="7"/>
      <c r="BS398" s="7"/>
      <c r="BT398" s="7"/>
      <c r="BU398" s="7"/>
      <c r="BV398" s="7"/>
      <c r="BW398" s="7"/>
      <c r="BX398" s="7"/>
      <c r="BY398" s="7"/>
      <c r="BZ398" s="7"/>
      <c r="CA398" s="7"/>
      <c r="CB398" s="7"/>
      <c r="CC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166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7"/>
      <c r="AW399" s="7"/>
      <c r="AX399" s="7"/>
      <c r="AY399" s="7"/>
      <c r="AZ399" s="7"/>
      <c r="BA399" s="7"/>
      <c r="BB399" s="7"/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  <c r="BP399" s="7"/>
      <c r="BQ399" s="7"/>
      <c r="BR399" s="7"/>
      <c r="BS399" s="7"/>
      <c r="BT399" s="7"/>
      <c r="BU399" s="7"/>
      <c r="BV399" s="7"/>
      <c r="BW399" s="7"/>
      <c r="BX399" s="7"/>
      <c r="BY399" s="7"/>
      <c r="BZ399" s="7"/>
      <c r="CA399" s="7"/>
      <c r="CB399" s="7"/>
      <c r="CC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166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7"/>
      <c r="AW400" s="7"/>
      <c r="AX400" s="7"/>
      <c r="AY400" s="7"/>
      <c r="AZ400" s="7"/>
      <c r="BA400" s="7"/>
      <c r="BB400" s="7"/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  <c r="BP400" s="7"/>
      <c r="BQ400" s="7"/>
      <c r="BR400" s="7"/>
      <c r="BS400" s="7"/>
      <c r="BT400" s="7"/>
      <c r="BU400" s="7"/>
      <c r="BV400" s="7"/>
      <c r="BW400" s="7"/>
      <c r="BX400" s="7"/>
      <c r="BY400" s="7"/>
      <c r="BZ400" s="7"/>
      <c r="CA400" s="7"/>
      <c r="CB400" s="7"/>
      <c r="CC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166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7"/>
      <c r="AW401" s="7"/>
      <c r="AX401" s="7"/>
      <c r="AY401" s="7"/>
      <c r="AZ401" s="7"/>
      <c r="BA401" s="7"/>
      <c r="BB401" s="7"/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  <c r="BP401" s="7"/>
      <c r="BQ401" s="7"/>
      <c r="BR401" s="7"/>
      <c r="BS401" s="7"/>
      <c r="BT401" s="7"/>
      <c r="BU401" s="7"/>
      <c r="BV401" s="7"/>
      <c r="BW401" s="7"/>
      <c r="BX401" s="7"/>
      <c r="BY401" s="7"/>
      <c r="BZ401" s="7"/>
      <c r="CA401" s="7"/>
      <c r="CB401" s="7"/>
      <c r="CC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166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7"/>
      <c r="AW402" s="7"/>
      <c r="AX402" s="7"/>
      <c r="AY402" s="7"/>
      <c r="AZ402" s="7"/>
      <c r="BA402" s="7"/>
      <c r="BB402" s="7"/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  <c r="BP402" s="7"/>
      <c r="BQ402" s="7"/>
      <c r="BR402" s="7"/>
      <c r="BS402" s="7"/>
      <c r="BT402" s="7"/>
      <c r="BU402" s="7"/>
      <c r="BV402" s="7"/>
      <c r="BW402" s="7"/>
      <c r="BX402" s="7"/>
      <c r="BY402" s="7"/>
      <c r="BZ402" s="7"/>
      <c r="CA402" s="7"/>
      <c r="CB402" s="7"/>
      <c r="CC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166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7"/>
      <c r="AW403" s="7"/>
      <c r="AX403" s="7"/>
      <c r="AY403" s="7"/>
      <c r="AZ403" s="7"/>
      <c r="BA403" s="7"/>
      <c r="BB403" s="7"/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  <c r="BP403" s="7"/>
      <c r="BQ403" s="7"/>
      <c r="BR403" s="7"/>
      <c r="BS403" s="7"/>
      <c r="BT403" s="7"/>
      <c r="BU403" s="7"/>
      <c r="BV403" s="7"/>
      <c r="BW403" s="7"/>
      <c r="BX403" s="7"/>
      <c r="BY403" s="7"/>
      <c r="BZ403" s="7"/>
      <c r="CA403" s="7"/>
      <c r="CB403" s="7"/>
      <c r="CC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166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7"/>
      <c r="AW404" s="7"/>
      <c r="AX404" s="7"/>
      <c r="AY404" s="7"/>
      <c r="AZ404" s="7"/>
      <c r="BA404" s="7"/>
      <c r="BB404" s="7"/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  <c r="BP404" s="7"/>
      <c r="BQ404" s="7"/>
      <c r="BR404" s="7"/>
      <c r="BS404" s="7"/>
      <c r="BT404" s="7"/>
      <c r="BU404" s="7"/>
      <c r="BV404" s="7"/>
      <c r="BW404" s="7"/>
      <c r="BX404" s="7"/>
      <c r="BY404" s="7"/>
      <c r="BZ404" s="7"/>
      <c r="CA404" s="7"/>
      <c r="CB404" s="7"/>
      <c r="CC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166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7"/>
      <c r="AW405" s="7"/>
      <c r="AX405" s="7"/>
      <c r="AY405" s="7"/>
      <c r="AZ405" s="7"/>
      <c r="BA405" s="7"/>
      <c r="BB405" s="7"/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  <c r="BP405" s="7"/>
      <c r="BQ405" s="7"/>
      <c r="BR405" s="7"/>
      <c r="BS405" s="7"/>
      <c r="BT405" s="7"/>
      <c r="BU405" s="7"/>
      <c r="BV405" s="7"/>
      <c r="BW405" s="7"/>
      <c r="BX405" s="7"/>
      <c r="BY405" s="7"/>
      <c r="BZ405" s="7"/>
      <c r="CA405" s="7"/>
      <c r="CB405" s="7"/>
      <c r="CC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166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7"/>
      <c r="AW406" s="7"/>
      <c r="AX406" s="7"/>
      <c r="AY406" s="7"/>
      <c r="AZ406" s="7"/>
      <c r="BA406" s="7"/>
      <c r="BB406" s="7"/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  <c r="BP406" s="7"/>
      <c r="BQ406" s="7"/>
      <c r="BR406" s="7"/>
      <c r="BS406" s="7"/>
      <c r="BT406" s="7"/>
      <c r="BU406" s="7"/>
      <c r="BV406" s="7"/>
      <c r="BW406" s="7"/>
      <c r="BX406" s="7"/>
      <c r="BY406" s="7"/>
      <c r="BZ406" s="7"/>
      <c r="CA406" s="7"/>
      <c r="CB406" s="7"/>
      <c r="CC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166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7"/>
      <c r="AW407" s="7"/>
      <c r="AX407" s="7"/>
      <c r="AY407" s="7"/>
      <c r="AZ407" s="7"/>
      <c r="BA407" s="7"/>
      <c r="BB407" s="7"/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  <c r="BP407" s="7"/>
      <c r="BQ407" s="7"/>
      <c r="BR407" s="7"/>
      <c r="BS407" s="7"/>
      <c r="BT407" s="7"/>
      <c r="BU407" s="7"/>
      <c r="BV407" s="7"/>
      <c r="BW407" s="7"/>
      <c r="BX407" s="7"/>
      <c r="BY407" s="7"/>
      <c r="BZ407" s="7"/>
      <c r="CA407" s="7"/>
      <c r="CB407" s="7"/>
      <c r="CC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166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7"/>
      <c r="AW408" s="7"/>
      <c r="AX408" s="7"/>
      <c r="AY408" s="7"/>
      <c r="AZ408" s="7"/>
      <c r="BA408" s="7"/>
      <c r="BB408" s="7"/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  <c r="BP408" s="7"/>
      <c r="BQ408" s="7"/>
      <c r="BR408" s="7"/>
      <c r="BS408" s="7"/>
      <c r="BT408" s="7"/>
      <c r="BU408" s="7"/>
      <c r="BV408" s="7"/>
      <c r="BW408" s="7"/>
      <c r="BX408" s="7"/>
      <c r="BY408" s="7"/>
      <c r="BZ408" s="7"/>
      <c r="CA408" s="7"/>
      <c r="CB408" s="7"/>
      <c r="CC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166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7"/>
      <c r="AW409" s="7"/>
      <c r="AX409" s="7"/>
      <c r="AY409" s="7"/>
      <c r="AZ409" s="7"/>
      <c r="BA409" s="7"/>
      <c r="BB409" s="7"/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  <c r="BP409" s="7"/>
      <c r="BQ409" s="7"/>
      <c r="BR409" s="7"/>
      <c r="BS409" s="7"/>
      <c r="BT409" s="7"/>
      <c r="BU409" s="7"/>
      <c r="BV409" s="7"/>
      <c r="BW409" s="7"/>
      <c r="BX409" s="7"/>
      <c r="BY409" s="7"/>
      <c r="BZ409" s="7"/>
      <c r="CA409" s="7"/>
      <c r="CB409" s="7"/>
      <c r="CC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166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7"/>
      <c r="AW410" s="7"/>
      <c r="AX410" s="7"/>
      <c r="AY410" s="7"/>
      <c r="AZ410" s="7"/>
      <c r="BA410" s="7"/>
      <c r="BB410" s="7"/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  <c r="BP410" s="7"/>
      <c r="BQ410" s="7"/>
      <c r="BR410" s="7"/>
      <c r="BS410" s="7"/>
      <c r="BT410" s="7"/>
      <c r="BU410" s="7"/>
      <c r="BV410" s="7"/>
      <c r="BW410" s="7"/>
      <c r="BX410" s="7"/>
      <c r="BY410" s="7"/>
      <c r="BZ410" s="7"/>
      <c r="CA410" s="7"/>
      <c r="CB410" s="7"/>
      <c r="CC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166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7"/>
      <c r="AW411" s="7"/>
      <c r="AX411" s="7"/>
      <c r="AY411" s="7"/>
      <c r="AZ411" s="7"/>
      <c r="BA411" s="7"/>
      <c r="BB411" s="7"/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  <c r="BP411" s="7"/>
      <c r="BQ411" s="7"/>
      <c r="BR411" s="7"/>
      <c r="BS411" s="7"/>
      <c r="BT411" s="7"/>
      <c r="BU411" s="7"/>
      <c r="BV411" s="7"/>
      <c r="BW411" s="7"/>
      <c r="BX411" s="7"/>
      <c r="BY411" s="7"/>
      <c r="BZ411" s="7"/>
      <c r="CA411" s="7"/>
      <c r="CB411" s="7"/>
      <c r="CC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166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7"/>
      <c r="AW412" s="7"/>
      <c r="AX412" s="7"/>
      <c r="AY412" s="7"/>
      <c r="AZ412" s="7"/>
      <c r="BA412" s="7"/>
      <c r="BB412" s="7"/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  <c r="BP412" s="7"/>
      <c r="BQ412" s="7"/>
      <c r="BR412" s="7"/>
      <c r="BS412" s="7"/>
      <c r="BT412" s="7"/>
      <c r="BU412" s="7"/>
      <c r="BV412" s="7"/>
      <c r="BW412" s="7"/>
      <c r="BX412" s="7"/>
      <c r="BY412" s="7"/>
      <c r="BZ412" s="7"/>
      <c r="CA412" s="7"/>
      <c r="CB412" s="7"/>
      <c r="CC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166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7"/>
      <c r="AW413" s="7"/>
      <c r="AX413" s="7"/>
      <c r="AY413" s="7"/>
      <c r="AZ413" s="7"/>
      <c r="BA413" s="7"/>
      <c r="BB413" s="7"/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  <c r="BP413" s="7"/>
      <c r="BQ413" s="7"/>
      <c r="BR413" s="7"/>
      <c r="BS413" s="7"/>
      <c r="BT413" s="7"/>
      <c r="BU413" s="7"/>
      <c r="BV413" s="7"/>
      <c r="BW413" s="7"/>
      <c r="BX413" s="7"/>
      <c r="BY413" s="7"/>
      <c r="BZ413" s="7"/>
      <c r="CA413" s="7"/>
      <c r="CB413" s="7"/>
      <c r="CC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166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7"/>
      <c r="AW414" s="7"/>
      <c r="AX414" s="7"/>
      <c r="AY414" s="7"/>
      <c r="AZ414" s="7"/>
      <c r="BA414" s="7"/>
      <c r="BB414" s="7"/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  <c r="BP414" s="7"/>
      <c r="BQ414" s="7"/>
      <c r="BR414" s="7"/>
      <c r="BS414" s="7"/>
      <c r="BT414" s="7"/>
      <c r="BU414" s="7"/>
      <c r="BV414" s="7"/>
      <c r="BW414" s="7"/>
      <c r="BX414" s="7"/>
      <c r="BY414" s="7"/>
      <c r="BZ414" s="7"/>
      <c r="CA414" s="7"/>
      <c r="CB414" s="7"/>
      <c r="CC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166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7"/>
      <c r="AW415" s="7"/>
      <c r="AX415" s="7"/>
      <c r="AY415" s="7"/>
      <c r="AZ415" s="7"/>
      <c r="BA415" s="7"/>
      <c r="BB415" s="7"/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  <c r="BP415" s="7"/>
      <c r="BQ415" s="7"/>
      <c r="BR415" s="7"/>
      <c r="BS415" s="7"/>
      <c r="BT415" s="7"/>
      <c r="BU415" s="7"/>
      <c r="BV415" s="7"/>
      <c r="BW415" s="7"/>
      <c r="BX415" s="7"/>
      <c r="BY415" s="7"/>
      <c r="BZ415" s="7"/>
      <c r="CA415" s="7"/>
      <c r="CB415" s="7"/>
      <c r="CC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166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7"/>
      <c r="AW416" s="7"/>
      <c r="AX416" s="7"/>
      <c r="AY416" s="7"/>
      <c r="AZ416" s="7"/>
      <c r="BA416" s="7"/>
      <c r="BB416" s="7"/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  <c r="BP416" s="7"/>
      <c r="BQ416" s="7"/>
      <c r="BR416" s="7"/>
      <c r="BS416" s="7"/>
      <c r="BT416" s="7"/>
      <c r="BU416" s="7"/>
      <c r="BV416" s="7"/>
      <c r="BW416" s="7"/>
      <c r="BX416" s="7"/>
      <c r="BY416" s="7"/>
      <c r="BZ416" s="7"/>
      <c r="CA416" s="7"/>
      <c r="CB416" s="7"/>
      <c r="CC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166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7"/>
      <c r="AW417" s="7"/>
      <c r="AX417" s="7"/>
      <c r="AY417" s="7"/>
      <c r="AZ417" s="7"/>
      <c r="BA417" s="7"/>
      <c r="BB417" s="7"/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  <c r="BP417" s="7"/>
      <c r="BQ417" s="7"/>
      <c r="BR417" s="7"/>
      <c r="BS417" s="7"/>
      <c r="BT417" s="7"/>
      <c r="BU417" s="7"/>
      <c r="BV417" s="7"/>
      <c r="BW417" s="7"/>
      <c r="BX417" s="7"/>
      <c r="BY417" s="7"/>
      <c r="BZ417" s="7"/>
      <c r="CA417" s="7"/>
      <c r="CB417" s="7"/>
      <c r="CC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166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7"/>
      <c r="AW418" s="7"/>
      <c r="AX418" s="7"/>
      <c r="AY418" s="7"/>
      <c r="AZ418" s="7"/>
      <c r="BA418" s="7"/>
      <c r="BB418" s="7"/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  <c r="BP418" s="7"/>
      <c r="BQ418" s="7"/>
      <c r="BR418" s="7"/>
      <c r="BS418" s="7"/>
      <c r="BT418" s="7"/>
      <c r="BU418" s="7"/>
      <c r="BV418" s="7"/>
      <c r="BW418" s="7"/>
      <c r="BX418" s="7"/>
      <c r="BY418" s="7"/>
      <c r="BZ418" s="7"/>
      <c r="CA418" s="7"/>
      <c r="CB418" s="7"/>
      <c r="CC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166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7"/>
      <c r="AW419" s="7"/>
      <c r="AX419" s="7"/>
      <c r="AY419" s="7"/>
      <c r="AZ419" s="7"/>
      <c r="BA419" s="7"/>
      <c r="BB419" s="7"/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  <c r="BP419" s="7"/>
      <c r="BQ419" s="7"/>
      <c r="BR419" s="7"/>
      <c r="BS419" s="7"/>
      <c r="BT419" s="7"/>
      <c r="BU419" s="7"/>
      <c r="BV419" s="7"/>
      <c r="BW419" s="7"/>
      <c r="BX419" s="7"/>
      <c r="BY419" s="7"/>
      <c r="BZ419" s="7"/>
      <c r="CA419" s="7"/>
      <c r="CB419" s="7"/>
      <c r="CC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166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7"/>
      <c r="AW420" s="7"/>
      <c r="AX420" s="7"/>
      <c r="AY420" s="7"/>
      <c r="AZ420" s="7"/>
      <c r="BA420" s="7"/>
      <c r="BB420" s="7"/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  <c r="BP420" s="7"/>
      <c r="BQ420" s="7"/>
      <c r="BR420" s="7"/>
      <c r="BS420" s="7"/>
      <c r="BT420" s="7"/>
      <c r="BU420" s="7"/>
      <c r="BV420" s="7"/>
      <c r="BW420" s="7"/>
      <c r="BX420" s="7"/>
      <c r="BY420" s="7"/>
      <c r="BZ420" s="7"/>
      <c r="CA420" s="7"/>
      <c r="CB420" s="7"/>
      <c r="CC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166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7"/>
      <c r="AW421" s="7"/>
      <c r="AX421" s="7"/>
      <c r="AY421" s="7"/>
      <c r="AZ421" s="7"/>
      <c r="BA421" s="7"/>
      <c r="BB421" s="7"/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  <c r="BP421" s="7"/>
      <c r="BQ421" s="7"/>
      <c r="BR421" s="7"/>
      <c r="BS421" s="7"/>
      <c r="BT421" s="7"/>
      <c r="BU421" s="7"/>
      <c r="BV421" s="7"/>
      <c r="BW421" s="7"/>
      <c r="BX421" s="7"/>
      <c r="BY421" s="7"/>
      <c r="BZ421" s="7"/>
      <c r="CA421" s="7"/>
      <c r="CB421" s="7"/>
      <c r="CC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166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7"/>
      <c r="AW422" s="7"/>
      <c r="AX422" s="7"/>
      <c r="AY422" s="7"/>
      <c r="AZ422" s="7"/>
      <c r="BA422" s="7"/>
      <c r="BB422" s="7"/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  <c r="BP422" s="7"/>
      <c r="BQ422" s="7"/>
      <c r="BR422" s="7"/>
      <c r="BS422" s="7"/>
      <c r="BT422" s="7"/>
      <c r="BU422" s="7"/>
      <c r="BV422" s="7"/>
      <c r="BW422" s="7"/>
      <c r="BX422" s="7"/>
      <c r="BY422" s="7"/>
      <c r="BZ422" s="7"/>
      <c r="CA422" s="7"/>
      <c r="CB422" s="7"/>
      <c r="CC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166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7"/>
      <c r="AW423" s="7"/>
      <c r="AX423" s="7"/>
      <c r="AY423" s="7"/>
      <c r="AZ423" s="7"/>
      <c r="BA423" s="7"/>
      <c r="BB423" s="7"/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  <c r="BP423" s="7"/>
      <c r="BQ423" s="7"/>
      <c r="BR423" s="7"/>
      <c r="BS423" s="7"/>
      <c r="BT423" s="7"/>
      <c r="BU423" s="7"/>
      <c r="BV423" s="7"/>
      <c r="BW423" s="7"/>
      <c r="BX423" s="7"/>
      <c r="BY423" s="7"/>
      <c r="BZ423" s="7"/>
      <c r="CA423" s="7"/>
      <c r="CB423" s="7"/>
      <c r="CC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166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7"/>
      <c r="AW424" s="7"/>
      <c r="AX424" s="7"/>
      <c r="AY424" s="7"/>
      <c r="AZ424" s="7"/>
      <c r="BA424" s="7"/>
      <c r="BB424" s="7"/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  <c r="BP424" s="7"/>
      <c r="BQ424" s="7"/>
      <c r="BR424" s="7"/>
      <c r="BS424" s="7"/>
      <c r="BT424" s="7"/>
      <c r="BU424" s="7"/>
      <c r="BV424" s="7"/>
      <c r="BW424" s="7"/>
      <c r="BX424" s="7"/>
      <c r="BY424" s="7"/>
      <c r="BZ424" s="7"/>
      <c r="CA424" s="7"/>
      <c r="CB424" s="7"/>
      <c r="CC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166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7"/>
      <c r="AW425" s="7"/>
      <c r="AX425" s="7"/>
      <c r="AY425" s="7"/>
      <c r="AZ425" s="7"/>
      <c r="BA425" s="7"/>
      <c r="BB425" s="7"/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  <c r="BP425" s="7"/>
      <c r="BQ425" s="7"/>
      <c r="BR425" s="7"/>
      <c r="BS425" s="7"/>
      <c r="BT425" s="7"/>
      <c r="BU425" s="7"/>
      <c r="BV425" s="7"/>
      <c r="BW425" s="7"/>
      <c r="BX425" s="7"/>
      <c r="BY425" s="7"/>
      <c r="BZ425" s="7"/>
      <c r="CA425" s="7"/>
      <c r="CB425" s="7"/>
      <c r="CC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166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7"/>
      <c r="AW426" s="7"/>
      <c r="AX426" s="7"/>
      <c r="AY426" s="7"/>
      <c r="AZ426" s="7"/>
      <c r="BA426" s="7"/>
      <c r="BB426" s="7"/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  <c r="BP426" s="7"/>
      <c r="BQ426" s="7"/>
      <c r="BR426" s="7"/>
      <c r="BS426" s="7"/>
      <c r="BT426" s="7"/>
      <c r="BU426" s="7"/>
      <c r="BV426" s="7"/>
      <c r="BW426" s="7"/>
      <c r="BX426" s="7"/>
      <c r="BY426" s="7"/>
      <c r="BZ426" s="7"/>
      <c r="CA426" s="7"/>
      <c r="CB426" s="7"/>
      <c r="CC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166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7"/>
      <c r="AW427" s="7"/>
      <c r="AX427" s="7"/>
      <c r="AY427" s="7"/>
      <c r="AZ427" s="7"/>
      <c r="BA427" s="7"/>
      <c r="BB427" s="7"/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  <c r="BP427" s="7"/>
      <c r="BQ427" s="7"/>
      <c r="BR427" s="7"/>
      <c r="BS427" s="7"/>
      <c r="BT427" s="7"/>
      <c r="BU427" s="7"/>
      <c r="BV427" s="7"/>
      <c r="BW427" s="7"/>
      <c r="BX427" s="7"/>
      <c r="BY427" s="7"/>
      <c r="BZ427" s="7"/>
      <c r="CA427" s="7"/>
      <c r="CB427" s="7"/>
      <c r="CC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166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7"/>
      <c r="AW428" s="7"/>
      <c r="AX428" s="7"/>
      <c r="AY428" s="7"/>
      <c r="AZ428" s="7"/>
      <c r="BA428" s="7"/>
      <c r="BB428" s="7"/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  <c r="BP428" s="7"/>
      <c r="BQ428" s="7"/>
      <c r="BR428" s="7"/>
      <c r="BS428" s="7"/>
      <c r="BT428" s="7"/>
      <c r="BU428" s="7"/>
      <c r="BV428" s="7"/>
      <c r="BW428" s="7"/>
      <c r="BX428" s="7"/>
      <c r="BY428" s="7"/>
      <c r="BZ428" s="7"/>
      <c r="CA428" s="7"/>
      <c r="CB428" s="7"/>
      <c r="CC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166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7"/>
      <c r="AW429" s="7"/>
      <c r="AX429" s="7"/>
      <c r="AY429" s="7"/>
      <c r="AZ429" s="7"/>
      <c r="BA429" s="7"/>
      <c r="BB429" s="7"/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  <c r="BP429" s="7"/>
      <c r="BQ429" s="7"/>
      <c r="BR429" s="7"/>
      <c r="BS429" s="7"/>
      <c r="BT429" s="7"/>
      <c r="BU429" s="7"/>
      <c r="BV429" s="7"/>
      <c r="BW429" s="7"/>
      <c r="BX429" s="7"/>
      <c r="BY429" s="7"/>
      <c r="BZ429" s="7"/>
      <c r="CA429" s="7"/>
      <c r="CB429" s="7"/>
      <c r="CC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166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7"/>
      <c r="AW430" s="7"/>
      <c r="AX430" s="7"/>
      <c r="AY430" s="7"/>
      <c r="AZ430" s="7"/>
      <c r="BA430" s="7"/>
      <c r="BB430" s="7"/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  <c r="BP430" s="7"/>
      <c r="BQ430" s="7"/>
      <c r="BR430" s="7"/>
      <c r="BS430" s="7"/>
      <c r="BT430" s="7"/>
      <c r="BU430" s="7"/>
      <c r="BV430" s="7"/>
      <c r="BW430" s="7"/>
      <c r="BX430" s="7"/>
      <c r="BY430" s="7"/>
      <c r="BZ430" s="7"/>
      <c r="CA430" s="7"/>
      <c r="CB430" s="7"/>
      <c r="CC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166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7"/>
      <c r="AW431" s="7"/>
      <c r="AX431" s="7"/>
      <c r="AY431" s="7"/>
      <c r="AZ431" s="7"/>
      <c r="BA431" s="7"/>
      <c r="BB431" s="7"/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  <c r="BP431" s="7"/>
      <c r="BQ431" s="7"/>
      <c r="BR431" s="7"/>
      <c r="BS431" s="7"/>
      <c r="BT431" s="7"/>
      <c r="BU431" s="7"/>
      <c r="BV431" s="7"/>
      <c r="BW431" s="7"/>
      <c r="BX431" s="7"/>
      <c r="BY431" s="7"/>
      <c r="BZ431" s="7"/>
      <c r="CA431" s="7"/>
      <c r="CB431" s="7"/>
      <c r="CC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166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7"/>
      <c r="AW432" s="7"/>
      <c r="AX432" s="7"/>
      <c r="AY432" s="7"/>
      <c r="AZ432" s="7"/>
      <c r="BA432" s="7"/>
      <c r="BB432" s="7"/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  <c r="BP432" s="7"/>
      <c r="BQ432" s="7"/>
      <c r="BR432" s="7"/>
      <c r="BS432" s="7"/>
      <c r="BT432" s="7"/>
      <c r="BU432" s="7"/>
      <c r="BV432" s="7"/>
      <c r="BW432" s="7"/>
      <c r="BX432" s="7"/>
      <c r="BY432" s="7"/>
      <c r="BZ432" s="7"/>
      <c r="CA432" s="7"/>
      <c r="CB432" s="7"/>
      <c r="CC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166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7"/>
      <c r="AW433" s="7"/>
      <c r="AX433" s="7"/>
      <c r="AY433" s="7"/>
      <c r="AZ433" s="7"/>
      <c r="BA433" s="7"/>
      <c r="BB433" s="7"/>
      <c r="BC433" s="7"/>
      <c r="BD433" s="7"/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  <c r="BP433" s="7"/>
      <c r="BQ433" s="7"/>
      <c r="BR433" s="7"/>
      <c r="BS433" s="7"/>
      <c r="BT433" s="7"/>
      <c r="BU433" s="7"/>
      <c r="BV433" s="7"/>
      <c r="BW433" s="7"/>
      <c r="BX433" s="7"/>
      <c r="BY433" s="7"/>
      <c r="BZ433" s="7"/>
      <c r="CA433" s="7"/>
      <c r="CB433" s="7"/>
      <c r="CC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166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7"/>
      <c r="AW434" s="7"/>
      <c r="AX434" s="7"/>
      <c r="AY434" s="7"/>
      <c r="AZ434" s="7"/>
      <c r="BA434" s="7"/>
      <c r="BB434" s="7"/>
      <c r="BC434" s="7"/>
      <c r="BD434" s="7"/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  <c r="BP434" s="7"/>
      <c r="BQ434" s="7"/>
      <c r="BR434" s="7"/>
      <c r="BS434" s="7"/>
      <c r="BT434" s="7"/>
      <c r="BU434" s="7"/>
      <c r="BV434" s="7"/>
      <c r="BW434" s="7"/>
      <c r="BX434" s="7"/>
      <c r="BY434" s="7"/>
      <c r="BZ434" s="7"/>
      <c r="CA434" s="7"/>
      <c r="CB434" s="7"/>
      <c r="CC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166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7"/>
      <c r="AW435" s="7"/>
      <c r="AX435" s="7"/>
      <c r="AY435" s="7"/>
      <c r="AZ435" s="7"/>
      <c r="BA435" s="7"/>
      <c r="BB435" s="7"/>
      <c r="BC435" s="7"/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  <c r="BP435" s="7"/>
      <c r="BQ435" s="7"/>
      <c r="BR435" s="7"/>
      <c r="BS435" s="7"/>
      <c r="BT435" s="7"/>
      <c r="BU435" s="7"/>
      <c r="BV435" s="7"/>
      <c r="BW435" s="7"/>
      <c r="BX435" s="7"/>
      <c r="BY435" s="7"/>
      <c r="BZ435" s="7"/>
      <c r="CA435" s="7"/>
      <c r="CB435" s="7"/>
      <c r="CC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166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7"/>
      <c r="AW436" s="7"/>
      <c r="AX436" s="7"/>
      <c r="AY436" s="7"/>
      <c r="AZ436" s="7"/>
      <c r="BA436" s="7"/>
      <c r="BB436" s="7"/>
      <c r="BC436" s="7"/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  <c r="BP436" s="7"/>
      <c r="BQ436" s="7"/>
      <c r="BR436" s="7"/>
      <c r="BS436" s="7"/>
      <c r="BT436" s="7"/>
      <c r="BU436" s="7"/>
      <c r="BV436" s="7"/>
      <c r="BW436" s="7"/>
      <c r="BX436" s="7"/>
      <c r="BY436" s="7"/>
      <c r="BZ436" s="7"/>
      <c r="CA436" s="7"/>
      <c r="CB436" s="7"/>
      <c r="CC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166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7"/>
      <c r="AW437" s="7"/>
      <c r="AX437" s="7"/>
      <c r="AY437" s="7"/>
      <c r="AZ437" s="7"/>
      <c r="BA437" s="7"/>
      <c r="BB437" s="7"/>
      <c r="BC437" s="7"/>
      <c r="BD437" s="7"/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  <c r="BP437" s="7"/>
      <c r="BQ437" s="7"/>
      <c r="BR437" s="7"/>
      <c r="BS437" s="7"/>
      <c r="BT437" s="7"/>
      <c r="BU437" s="7"/>
      <c r="BV437" s="7"/>
      <c r="BW437" s="7"/>
      <c r="BX437" s="7"/>
      <c r="BY437" s="7"/>
      <c r="BZ437" s="7"/>
      <c r="CA437" s="7"/>
      <c r="CB437" s="7"/>
      <c r="CC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166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7"/>
      <c r="AW438" s="7"/>
      <c r="AX438" s="7"/>
      <c r="AY438" s="7"/>
      <c r="AZ438" s="7"/>
      <c r="BA438" s="7"/>
      <c r="BB438" s="7"/>
      <c r="BC438" s="7"/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  <c r="BP438" s="7"/>
      <c r="BQ438" s="7"/>
      <c r="BR438" s="7"/>
      <c r="BS438" s="7"/>
      <c r="BT438" s="7"/>
      <c r="BU438" s="7"/>
      <c r="BV438" s="7"/>
      <c r="BW438" s="7"/>
      <c r="BX438" s="7"/>
      <c r="BY438" s="7"/>
      <c r="BZ438" s="7"/>
      <c r="CA438" s="7"/>
      <c r="CB438" s="7"/>
      <c r="CC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166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7"/>
      <c r="AW439" s="7"/>
      <c r="AX439" s="7"/>
      <c r="AY439" s="7"/>
      <c r="AZ439" s="7"/>
      <c r="BA439" s="7"/>
      <c r="BB439" s="7"/>
      <c r="BC439" s="7"/>
      <c r="BD439" s="7"/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  <c r="BP439" s="7"/>
      <c r="BQ439" s="7"/>
      <c r="BR439" s="7"/>
      <c r="BS439" s="7"/>
      <c r="BT439" s="7"/>
      <c r="BU439" s="7"/>
      <c r="BV439" s="7"/>
      <c r="BW439" s="7"/>
      <c r="BX439" s="7"/>
      <c r="BY439" s="7"/>
      <c r="BZ439" s="7"/>
      <c r="CA439" s="7"/>
      <c r="CB439" s="7"/>
      <c r="CC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166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7"/>
      <c r="AW440" s="7"/>
      <c r="AX440" s="7"/>
      <c r="AY440" s="7"/>
      <c r="AZ440" s="7"/>
      <c r="BA440" s="7"/>
      <c r="BB440" s="7"/>
      <c r="BC440" s="7"/>
      <c r="BD440" s="7"/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  <c r="BP440" s="7"/>
      <c r="BQ440" s="7"/>
      <c r="BR440" s="7"/>
      <c r="BS440" s="7"/>
      <c r="BT440" s="7"/>
      <c r="BU440" s="7"/>
      <c r="BV440" s="7"/>
      <c r="BW440" s="7"/>
      <c r="BX440" s="7"/>
      <c r="BY440" s="7"/>
      <c r="BZ440" s="7"/>
      <c r="CA440" s="7"/>
      <c r="CB440" s="7"/>
      <c r="CC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166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7"/>
      <c r="AW441" s="7"/>
      <c r="AX441" s="7"/>
      <c r="AY441" s="7"/>
      <c r="AZ441" s="7"/>
      <c r="BA441" s="7"/>
      <c r="BB441" s="7"/>
      <c r="BC441" s="7"/>
      <c r="BD441" s="7"/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  <c r="BP441" s="7"/>
      <c r="BQ441" s="7"/>
      <c r="BR441" s="7"/>
      <c r="BS441" s="7"/>
      <c r="BT441" s="7"/>
      <c r="BU441" s="7"/>
      <c r="BV441" s="7"/>
      <c r="BW441" s="7"/>
      <c r="BX441" s="7"/>
      <c r="BY441" s="7"/>
      <c r="BZ441" s="7"/>
      <c r="CA441" s="7"/>
      <c r="CB441" s="7"/>
      <c r="CC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166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7"/>
      <c r="AW442" s="7"/>
      <c r="AX442" s="7"/>
      <c r="AY442" s="7"/>
      <c r="AZ442" s="7"/>
      <c r="BA442" s="7"/>
      <c r="BB442" s="7"/>
      <c r="BC442" s="7"/>
      <c r="BD442" s="7"/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  <c r="BP442" s="7"/>
      <c r="BQ442" s="7"/>
      <c r="BR442" s="7"/>
      <c r="BS442" s="7"/>
      <c r="BT442" s="7"/>
      <c r="BU442" s="7"/>
      <c r="BV442" s="7"/>
      <c r="BW442" s="7"/>
      <c r="BX442" s="7"/>
      <c r="BY442" s="7"/>
      <c r="BZ442" s="7"/>
      <c r="CA442" s="7"/>
      <c r="CB442" s="7"/>
      <c r="CC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166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7"/>
      <c r="AW443" s="7"/>
      <c r="AX443" s="7"/>
      <c r="AY443" s="7"/>
      <c r="AZ443" s="7"/>
      <c r="BA443" s="7"/>
      <c r="BB443" s="7"/>
      <c r="BC443" s="7"/>
      <c r="BD443" s="7"/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  <c r="BP443" s="7"/>
      <c r="BQ443" s="7"/>
      <c r="BR443" s="7"/>
      <c r="BS443" s="7"/>
      <c r="BT443" s="7"/>
      <c r="BU443" s="7"/>
      <c r="BV443" s="7"/>
      <c r="BW443" s="7"/>
      <c r="BX443" s="7"/>
      <c r="BY443" s="7"/>
      <c r="BZ443" s="7"/>
      <c r="CA443" s="7"/>
      <c r="CB443" s="7"/>
      <c r="CC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166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7"/>
      <c r="AW444" s="7"/>
      <c r="AX444" s="7"/>
      <c r="AY444" s="7"/>
      <c r="AZ444" s="7"/>
      <c r="BA444" s="7"/>
      <c r="BB444" s="7"/>
      <c r="BC444" s="7"/>
      <c r="BD444" s="7"/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  <c r="BP444" s="7"/>
      <c r="BQ444" s="7"/>
      <c r="BR444" s="7"/>
      <c r="BS444" s="7"/>
      <c r="BT444" s="7"/>
      <c r="BU444" s="7"/>
      <c r="BV444" s="7"/>
      <c r="BW444" s="7"/>
      <c r="BX444" s="7"/>
      <c r="BY444" s="7"/>
      <c r="BZ444" s="7"/>
      <c r="CA444" s="7"/>
      <c r="CB444" s="7"/>
      <c r="CC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166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7"/>
      <c r="AW445" s="7"/>
      <c r="AX445" s="7"/>
      <c r="AY445" s="7"/>
      <c r="AZ445" s="7"/>
      <c r="BA445" s="7"/>
      <c r="BB445" s="7"/>
      <c r="BC445" s="7"/>
      <c r="BD445" s="7"/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  <c r="BP445" s="7"/>
      <c r="BQ445" s="7"/>
      <c r="BR445" s="7"/>
      <c r="BS445" s="7"/>
      <c r="BT445" s="7"/>
      <c r="BU445" s="7"/>
      <c r="BV445" s="7"/>
      <c r="BW445" s="7"/>
      <c r="BX445" s="7"/>
      <c r="BY445" s="7"/>
      <c r="BZ445" s="7"/>
      <c r="CA445" s="7"/>
      <c r="CB445" s="7"/>
      <c r="CC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166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7"/>
      <c r="AW446" s="7"/>
      <c r="AX446" s="7"/>
      <c r="AY446" s="7"/>
      <c r="AZ446" s="7"/>
      <c r="BA446" s="7"/>
      <c r="BB446" s="7"/>
      <c r="BC446" s="7"/>
      <c r="BD446" s="7"/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  <c r="BP446" s="7"/>
      <c r="BQ446" s="7"/>
      <c r="BR446" s="7"/>
      <c r="BS446" s="7"/>
      <c r="BT446" s="7"/>
      <c r="BU446" s="7"/>
      <c r="BV446" s="7"/>
      <c r="BW446" s="7"/>
      <c r="BX446" s="7"/>
      <c r="BY446" s="7"/>
      <c r="BZ446" s="7"/>
      <c r="CA446" s="7"/>
      <c r="CB446" s="7"/>
      <c r="CC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166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7"/>
      <c r="AW447" s="7"/>
      <c r="AX447" s="7"/>
      <c r="AY447" s="7"/>
      <c r="AZ447" s="7"/>
      <c r="BA447" s="7"/>
      <c r="BB447" s="7"/>
      <c r="BC447" s="7"/>
      <c r="BD447" s="7"/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  <c r="BP447" s="7"/>
      <c r="BQ447" s="7"/>
      <c r="BR447" s="7"/>
      <c r="BS447" s="7"/>
      <c r="BT447" s="7"/>
      <c r="BU447" s="7"/>
      <c r="BV447" s="7"/>
      <c r="BW447" s="7"/>
      <c r="BX447" s="7"/>
      <c r="BY447" s="7"/>
      <c r="BZ447" s="7"/>
      <c r="CA447" s="7"/>
      <c r="CB447" s="7"/>
      <c r="CC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166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7"/>
      <c r="AW448" s="7"/>
      <c r="AX448" s="7"/>
      <c r="AY448" s="7"/>
      <c r="AZ448" s="7"/>
      <c r="BA448" s="7"/>
      <c r="BB448" s="7"/>
      <c r="BC448" s="7"/>
      <c r="BD448" s="7"/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  <c r="BP448" s="7"/>
      <c r="BQ448" s="7"/>
      <c r="BR448" s="7"/>
      <c r="BS448" s="7"/>
      <c r="BT448" s="7"/>
      <c r="BU448" s="7"/>
      <c r="BV448" s="7"/>
      <c r="BW448" s="7"/>
      <c r="BX448" s="7"/>
      <c r="BY448" s="7"/>
      <c r="BZ448" s="7"/>
      <c r="CA448" s="7"/>
      <c r="CB448" s="7"/>
      <c r="CC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166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7"/>
      <c r="AW449" s="7"/>
      <c r="AX449" s="7"/>
      <c r="AY449" s="7"/>
      <c r="AZ449" s="7"/>
      <c r="BA449" s="7"/>
      <c r="BB449" s="7"/>
      <c r="BC449" s="7"/>
      <c r="BD449" s="7"/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  <c r="BP449" s="7"/>
      <c r="BQ449" s="7"/>
      <c r="BR449" s="7"/>
      <c r="BS449" s="7"/>
      <c r="BT449" s="7"/>
      <c r="BU449" s="7"/>
      <c r="BV449" s="7"/>
      <c r="BW449" s="7"/>
      <c r="BX449" s="7"/>
      <c r="BY449" s="7"/>
      <c r="BZ449" s="7"/>
      <c r="CA449" s="7"/>
      <c r="CB449" s="7"/>
      <c r="CC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166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7"/>
      <c r="AW450" s="7"/>
      <c r="AX450" s="7"/>
      <c r="AY450" s="7"/>
      <c r="AZ450" s="7"/>
      <c r="BA450" s="7"/>
      <c r="BB450" s="7"/>
      <c r="BC450" s="7"/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  <c r="BP450" s="7"/>
      <c r="BQ450" s="7"/>
      <c r="BR450" s="7"/>
      <c r="BS450" s="7"/>
      <c r="BT450" s="7"/>
      <c r="BU450" s="7"/>
      <c r="BV450" s="7"/>
      <c r="BW450" s="7"/>
      <c r="BX450" s="7"/>
      <c r="BY450" s="7"/>
      <c r="BZ450" s="7"/>
      <c r="CA450" s="7"/>
      <c r="CB450" s="7"/>
      <c r="CC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166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7"/>
      <c r="AW451" s="7"/>
      <c r="AX451" s="7"/>
      <c r="AY451" s="7"/>
      <c r="AZ451" s="7"/>
      <c r="BA451" s="7"/>
      <c r="BB451" s="7"/>
      <c r="BC451" s="7"/>
      <c r="BD451" s="7"/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  <c r="BP451" s="7"/>
      <c r="BQ451" s="7"/>
      <c r="BR451" s="7"/>
      <c r="BS451" s="7"/>
      <c r="BT451" s="7"/>
      <c r="BU451" s="7"/>
      <c r="BV451" s="7"/>
      <c r="BW451" s="7"/>
      <c r="BX451" s="7"/>
      <c r="BY451" s="7"/>
      <c r="BZ451" s="7"/>
      <c r="CA451" s="7"/>
      <c r="CB451" s="7"/>
      <c r="CC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166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7"/>
      <c r="AW452" s="7"/>
      <c r="AX452" s="7"/>
      <c r="AY452" s="7"/>
      <c r="AZ452" s="7"/>
      <c r="BA452" s="7"/>
      <c r="BB452" s="7"/>
      <c r="BC452" s="7"/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  <c r="BP452" s="7"/>
      <c r="BQ452" s="7"/>
      <c r="BR452" s="7"/>
      <c r="BS452" s="7"/>
      <c r="BT452" s="7"/>
      <c r="BU452" s="7"/>
      <c r="BV452" s="7"/>
      <c r="BW452" s="7"/>
      <c r="BX452" s="7"/>
      <c r="BY452" s="7"/>
      <c r="BZ452" s="7"/>
      <c r="CA452" s="7"/>
      <c r="CB452" s="7"/>
      <c r="CC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166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7"/>
      <c r="AW453" s="7"/>
      <c r="AX453" s="7"/>
      <c r="AY453" s="7"/>
      <c r="AZ453" s="7"/>
      <c r="BA453" s="7"/>
      <c r="BB453" s="7"/>
      <c r="BC453" s="7"/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  <c r="BP453" s="7"/>
      <c r="BQ453" s="7"/>
      <c r="BR453" s="7"/>
      <c r="BS453" s="7"/>
      <c r="BT453" s="7"/>
      <c r="BU453" s="7"/>
      <c r="BV453" s="7"/>
      <c r="BW453" s="7"/>
      <c r="BX453" s="7"/>
      <c r="BY453" s="7"/>
      <c r="BZ453" s="7"/>
      <c r="CA453" s="7"/>
      <c r="CB453" s="7"/>
      <c r="CC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166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7"/>
      <c r="AW454" s="7"/>
      <c r="AX454" s="7"/>
      <c r="AY454" s="7"/>
      <c r="AZ454" s="7"/>
      <c r="BA454" s="7"/>
      <c r="BB454" s="7"/>
      <c r="BC454" s="7"/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  <c r="BP454" s="7"/>
      <c r="BQ454" s="7"/>
      <c r="BR454" s="7"/>
      <c r="BS454" s="7"/>
      <c r="BT454" s="7"/>
      <c r="BU454" s="7"/>
      <c r="BV454" s="7"/>
      <c r="BW454" s="7"/>
      <c r="BX454" s="7"/>
      <c r="BY454" s="7"/>
      <c r="BZ454" s="7"/>
      <c r="CA454" s="7"/>
      <c r="CB454" s="7"/>
      <c r="CC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166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7"/>
      <c r="AW455" s="7"/>
      <c r="AX455" s="7"/>
      <c r="AY455" s="7"/>
      <c r="AZ455" s="7"/>
      <c r="BA455" s="7"/>
      <c r="BB455" s="7"/>
      <c r="BC455" s="7"/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  <c r="BP455" s="7"/>
      <c r="BQ455" s="7"/>
      <c r="BR455" s="7"/>
      <c r="BS455" s="7"/>
      <c r="BT455" s="7"/>
      <c r="BU455" s="7"/>
      <c r="BV455" s="7"/>
      <c r="BW455" s="7"/>
      <c r="BX455" s="7"/>
      <c r="BY455" s="7"/>
      <c r="BZ455" s="7"/>
      <c r="CA455" s="7"/>
      <c r="CB455" s="7"/>
      <c r="CC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166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7"/>
      <c r="AW456" s="7"/>
      <c r="AX456" s="7"/>
      <c r="AY456" s="7"/>
      <c r="AZ456" s="7"/>
      <c r="BA456" s="7"/>
      <c r="BB456" s="7"/>
      <c r="BC456" s="7"/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  <c r="BP456" s="7"/>
      <c r="BQ456" s="7"/>
      <c r="BR456" s="7"/>
      <c r="BS456" s="7"/>
      <c r="BT456" s="7"/>
      <c r="BU456" s="7"/>
      <c r="BV456" s="7"/>
      <c r="BW456" s="7"/>
      <c r="BX456" s="7"/>
      <c r="BY456" s="7"/>
      <c r="BZ456" s="7"/>
      <c r="CA456" s="7"/>
      <c r="CB456" s="7"/>
      <c r="CC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166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7"/>
      <c r="AW457" s="7"/>
      <c r="AX457" s="7"/>
      <c r="AY457" s="7"/>
      <c r="AZ457" s="7"/>
      <c r="BA457" s="7"/>
      <c r="BB457" s="7"/>
      <c r="BC457" s="7"/>
      <c r="BD457" s="7"/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  <c r="BP457" s="7"/>
      <c r="BQ457" s="7"/>
      <c r="BR457" s="7"/>
      <c r="BS457" s="7"/>
      <c r="BT457" s="7"/>
      <c r="BU457" s="7"/>
      <c r="BV457" s="7"/>
      <c r="BW457" s="7"/>
      <c r="BX457" s="7"/>
      <c r="BY457" s="7"/>
      <c r="BZ457" s="7"/>
      <c r="CA457" s="7"/>
      <c r="CB457" s="7"/>
      <c r="CC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166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7"/>
      <c r="AW458" s="7"/>
      <c r="AX458" s="7"/>
      <c r="AY458" s="7"/>
      <c r="AZ458" s="7"/>
      <c r="BA458" s="7"/>
      <c r="BB458" s="7"/>
      <c r="BC458" s="7"/>
      <c r="BD458" s="7"/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  <c r="BP458" s="7"/>
      <c r="BQ458" s="7"/>
      <c r="BR458" s="7"/>
      <c r="BS458" s="7"/>
      <c r="BT458" s="7"/>
      <c r="BU458" s="7"/>
      <c r="BV458" s="7"/>
      <c r="BW458" s="7"/>
      <c r="BX458" s="7"/>
      <c r="BY458" s="7"/>
      <c r="BZ458" s="7"/>
      <c r="CA458" s="7"/>
      <c r="CB458" s="7"/>
      <c r="CC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166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7"/>
      <c r="AW459" s="7"/>
      <c r="AX459" s="7"/>
      <c r="AY459" s="7"/>
      <c r="AZ459" s="7"/>
      <c r="BA459" s="7"/>
      <c r="BB459" s="7"/>
      <c r="BC459" s="7"/>
      <c r="BD459" s="7"/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  <c r="BP459" s="7"/>
      <c r="BQ459" s="7"/>
      <c r="BR459" s="7"/>
      <c r="BS459" s="7"/>
      <c r="BT459" s="7"/>
      <c r="BU459" s="7"/>
      <c r="BV459" s="7"/>
      <c r="BW459" s="7"/>
      <c r="BX459" s="7"/>
      <c r="BY459" s="7"/>
      <c r="BZ459" s="7"/>
      <c r="CA459" s="7"/>
      <c r="CB459" s="7"/>
      <c r="CC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166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7"/>
      <c r="AW460" s="7"/>
      <c r="AX460" s="7"/>
      <c r="AY460" s="7"/>
      <c r="AZ460" s="7"/>
      <c r="BA460" s="7"/>
      <c r="BB460" s="7"/>
      <c r="BC460" s="7"/>
      <c r="BD460" s="7"/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  <c r="BP460" s="7"/>
      <c r="BQ460" s="7"/>
      <c r="BR460" s="7"/>
      <c r="BS460" s="7"/>
      <c r="BT460" s="7"/>
      <c r="BU460" s="7"/>
      <c r="BV460" s="7"/>
      <c r="BW460" s="7"/>
      <c r="BX460" s="7"/>
      <c r="BY460" s="7"/>
      <c r="BZ460" s="7"/>
      <c r="CA460" s="7"/>
      <c r="CB460" s="7"/>
      <c r="CC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166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7"/>
      <c r="AW461" s="7"/>
      <c r="AX461" s="7"/>
      <c r="AY461" s="7"/>
      <c r="AZ461" s="7"/>
      <c r="BA461" s="7"/>
      <c r="BB461" s="7"/>
      <c r="BC461" s="7"/>
      <c r="BD461" s="7"/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  <c r="BP461" s="7"/>
      <c r="BQ461" s="7"/>
      <c r="BR461" s="7"/>
      <c r="BS461" s="7"/>
      <c r="BT461" s="7"/>
      <c r="BU461" s="7"/>
      <c r="BV461" s="7"/>
      <c r="BW461" s="7"/>
      <c r="BX461" s="7"/>
      <c r="BY461" s="7"/>
      <c r="BZ461" s="7"/>
      <c r="CA461" s="7"/>
      <c r="CB461" s="7"/>
      <c r="CC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166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7"/>
      <c r="AW462" s="7"/>
      <c r="AX462" s="7"/>
      <c r="AY462" s="7"/>
      <c r="AZ462" s="7"/>
      <c r="BA462" s="7"/>
      <c r="BB462" s="7"/>
      <c r="BC462" s="7"/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  <c r="BP462" s="7"/>
      <c r="BQ462" s="7"/>
      <c r="BR462" s="7"/>
      <c r="BS462" s="7"/>
      <c r="BT462" s="7"/>
      <c r="BU462" s="7"/>
      <c r="BV462" s="7"/>
      <c r="BW462" s="7"/>
      <c r="BX462" s="7"/>
      <c r="BY462" s="7"/>
      <c r="BZ462" s="7"/>
      <c r="CA462" s="7"/>
      <c r="CB462" s="7"/>
      <c r="CC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166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7"/>
      <c r="AW463" s="7"/>
      <c r="AX463" s="7"/>
      <c r="AY463" s="7"/>
      <c r="AZ463" s="7"/>
      <c r="BA463" s="7"/>
      <c r="BB463" s="7"/>
      <c r="BC463" s="7"/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  <c r="BP463" s="7"/>
      <c r="BQ463" s="7"/>
      <c r="BR463" s="7"/>
      <c r="BS463" s="7"/>
      <c r="BT463" s="7"/>
      <c r="BU463" s="7"/>
      <c r="BV463" s="7"/>
      <c r="BW463" s="7"/>
      <c r="BX463" s="7"/>
      <c r="BY463" s="7"/>
      <c r="BZ463" s="7"/>
      <c r="CA463" s="7"/>
      <c r="CB463" s="7"/>
      <c r="CC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166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7"/>
      <c r="AW464" s="7"/>
      <c r="AX464" s="7"/>
      <c r="AY464" s="7"/>
      <c r="AZ464" s="7"/>
      <c r="BA464" s="7"/>
      <c r="BB464" s="7"/>
      <c r="BC464" s="7"/>
      <c r="BD464" s="7"/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  <c r="BP464" s="7"/>
      <c r="BQ464" s="7"/>
      <c r="BR464" s="7"/>
      <c r="BS464" s="7"/>
      <c r="BT464" s="7"/>
      <c r="BU464" s="7"/>
      <c r="BV464" s="7"/>
      <c r="BW464" s="7"/>
      <c r="BX464" s="7"/>
      <c r="BY464" s="7"/>
      <c r="BZ464" s="7"/>
      <c r="CA464" s="7"/>
      <c r="CB464" s="7"/>
      <c r="CC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166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7"/>
      <c r="AW465" s="7"/>
      <c r="AX465" s="7"/>
      <c r="AY465" s="7"/>
      <c r="AZ465" s="7"/>
      <c r="BA465" s="7"/>
      <c r="BB465" s="7"/>
      <c r="BC465" s="7"/>
      <c r="BD465" s="7"/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  <c r="BP465" s="7"/>
      <c r="BQ465" s="7"/>
      <c r="BR465" s="7"/>
      <c r="BS465" s="7"/>
      <c r="BT465" s="7"/>
      <c r="BU465" s="7"/>
      <c r="BV465" s="7"/>
      <c r="BW465" s="7"/>
      <c r="BX465" s="7"/>
      <c r="BY465" s="7"/>
      <c r="BZ465" s="7"/>
      <c r="CA465" s="7"/>
      <c r="CB465" s="7"/>
      <c r="CC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166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7"/>
      <c r="AW466" s="7"/>
      <c r="AX466" s="7"/>
      <c r="AY466" s="7"/>
      <c r="AZ466" s="7"/>
      <c r="BA466" s="7"/>
      <c r="BB466" s="7"/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  <c r="BP466" s="7"/>
      <c r="BQ466" s="7"/>
      <c r="BR466" s="7"/>
      <c r="BS466" s="7"/>
      <c r="BT466" s="7"/>
      <c r="BU466" s="7"/>
      <c r="BV466" s="7"/>
      <c r="BW466" s="7"/>
      <c r="BX466" s="7"/>
      <c r="BY466" s="7"/>
      <c r="BZ466" s="7"/>
      <c r="CA466" s="7"/>
      <c r="CB466" s="7"/>
      <c r="CC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166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7"/>
      <c r="AW467" s="7"/>
      <c r="AX467" s="7"/>
      <c r="AY467" s="7"/>
      <c r="AZ467" s="7"/>
      <c r="BA467" s="7"/>
      <c r="BB467" s="7"/>
      <c r="BC467" s="7"/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  <c r="BP467" s="7"/>
      <c r="BQ467" s="7"/>
      <c r="BR467" s="7"/>
      <c r="BS467" s="7"/>
      <c r="BT467" s="7"/>
      <c r="BU467" s="7"/>
      <c r="BV467" s="7"/>
      <c r="BW467" s="7"/>
      <c r="BX467" s="7"/>
      <c r="BY467" s="7"/>
      <c r="BZ467" s="7"/>
      <c r="CA467" s="7"/>
      <c r="CB467" s="7"/>
      <c r="CC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166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7"/>
      <c r="AW468" s="7"/>
      <c r="AX468" s="7"/>
      <c r="AY468" s="7"/>
      <c r="AZ468" s="7"/>
      <c r="BA468" s="7"/>
      <c r="BB468" s="7"/>
      <c r="BC468" s="7"/>
      <c r="BD468" s="7"/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  <c r="BP468" s="7"/>
      <c r="BQ468" s="7"/>
      <c r="BR468" s="7"/>
      <c r="BS468" s="7"/>
      <c r="BT468" s="7"/>
      <c r="BU468" s="7"/>
      <c r="BV468" s="7"/>
      <c r="BW468" s="7"/>
      <c r="BX468" s="7"/>
      <c r="BY468" s="7"/>
      <c r="BZ468" s="7"/>
      <c r="CA468" s="7"/>
      <c r="CB468" s="7"/>
      <c r="CC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166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7"/>
      <c r="AW469" s="7"/>
      <c r="AX469" s="7"/>
      <c r="AY469" s="7"/>
      <c r="AZ469" s="7"/>
      <c r="BA469" s="7"/>
      <c r="BB469" s="7"/>
      <c r="BC469" s="7"/>
      <c r="BD469" s="7"/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  <c r="BP469" s="7"/>
      <c r="BQ469" s="7"/>
      <c r="BR469" s="7"/>
      <c r="BS469" s="7"/>
      <c r="BT469" s="7"/>
      <c r="BU469" s="7"/>
      <c r="BV469" s="7"/>
      <c r="BW469" s="7"/>
      <c r="BX469" s="7"/>
      <c r="BY469" s="7"/>
      <c r="BZ469" s="7"/>
      <c r="CA469" s="7"/>
      <c r="CB469" s="7"/>
      <c r="CC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166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7"/>
      <c r="AW470" s="7"/>
      <c r="AX470" s="7"/>
      <c r="AY470" s="7"/>
      <c r="AZ470" s="7"/>
      <c r="BA470" s="7"/>
      <c r="BB470" s="7"/>
      <c r="BC470" s="7"/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  <c r="BP470" s="7"/>
      <c r="BQ470" s="7"/>
      <c r="BR470" s="7"/>
      <c r="BS470" s="7"/>
      <c r="BT470" s="7"/>
      <c r="BU470" s="7"/>
      <c r="BV470" s="7"/>
      <c r="BW470" s="7"/>
      <c r="BX470" s="7"/>
      <c r="BY470" s="7"/>
      <c r="BZ470" s="7"/>
      <c r="CA470" s="7"/>
      <c r="CB470" s="7"/>
      <c r="CC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166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7"/>
      <c r="AW471" s="7"/>
      <c r="AX471" s="7"/>
      <c r="AY471" s="7"/>
      <c r="AZ471" s="7"/>
      <c r="BA471" s="7"/>
      <c r="BB471" s="7"/>
      <c r="BC471" s="7"/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  <c r="BP471" s="7"/>
      <c r="BQ471" s="7"/>
      <c r="BR471" s="7"/>
      <c r="BS471" s="7"/>
      <c r="BT471" s="7"/>
      <c r="BU471" s="7"/>
      <c r="BV471" s="7"/>
      <c r="BW471" s="7"/>
      <c r="BX471" s="7"/>
      <c r="BY471" s="7"/>
      <c r="BZ471" s="7"/>
      <c r="CA471" s="7"/>
      <c r="CB471" s="7"/>
      <c r="CC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166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7"/>
      <c r="AW472" s="7"/>
      <c r="AX472" s="7"/>
      <c r="AY472" s="7"/>
      <c r="AZ472" s="7"/>
      <c r="BA472" s="7"/>
      <c r="BB472" s="7"/>
      <c r="BC472" s="7"/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  <c r="BP472" s="7"/>
      <c r="BQ472" s="7"/>
      <c r="BR472" s="7"/>
      <c r="BS472" s="7"/>
      <c r="BT472" s="7"/>
      <c r="BU472" s="7"/>
      <c r="BV472" s="7"/>
      <c r="BW472" s="7"/>
      <c r="BX472" s="7"/>
      <c r="BY472" s="7"/>
      <c r="BZ472" s="7"/>
      <c r="CA472" s="7"/>
      <c r="CB472" s="7"/>
      <c r="CC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166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7"/>
      <c r="AW473" s="7"/>
      <c r="AX473" s="7"/>
      <c r="AY473" s="7"/>
      <c r="AZ473" s="7"/>
      <c r="BA473" s="7"/>
      <c r="BB473" s="7"/>
      <c r="BC473" s="7"/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  <c r="BP473" s="7"/>
      <c r="BQ473" s="7"/>
      <c r="BR473" s="7"/>
      <c r="BS473" s="7"/>
      <c r="BT473" s="7"/>
      <c r="BU473" s="7"/>
      <c r="BV473" s="7"/>
      <c r="BW473" s="7"/>
      <c r="BX473" s="7"/>
      <c r="BY473" s="7"/>
      <c r="BZ473" s="7"/>
      <c r="CA473" s="7"/>
      <c r="CB473" s="7"/>
      <c r="CC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166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7"/>
      <c r="AW474" s="7"/>
      <c r="AX474" s="7"/>
      <c r="AY474" s="7"/>
      <c r="AZ474" s="7"/>
      <c r="BA474" s="7"/>
      <c r="BB474" s="7"/>
      <c r="BC474" s="7"/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  <c r="BP474" s="7"/>
      <c r="BQ474" s="7"/>
      <c r="BR474" s="7"/>
      <c r="BS474" s="7"/>
      <c r="BT474" s="7"/>
      <c r="BU474" s="7"/>
      <c r="BV474" s="7"/>
      <c r="BW474" s="7"/>
      <c r="BX474" s="7"/>
      <c r="BY474" s="7"/>
      <c r="BZ474" s="7"/>
      <c r="CA474" s="7"/>
      <c r="CB474" s="7"/>
      <c r="CC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166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7"/>
      <c r="AW475" s="7"/>
      <c r="AX475" s="7"/>
      <c r="AY475" s="7"/>
      <c r="AZ475" s="7"/>
      <c r="BA475" s="7"/>
      <c r="BB475" s="7"/>
      <c r="BC475" s="7"/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  <c r="BP475" s="7"/>
      <c r="BQ475" s="7"/>
      <c r="BR475" s="7"/>
      <c r="BS475" s="7"/>
      <c r="BT475" s="7"/>
      <c r="BU475" s="7"/>
      <c r="BV475" s="7"/>
      <c r="BW475" s="7"/>
      <c r="BX475" s="7"/>
      <c r="BY475" s="7"/>
      <c r="BZ475" s="7"/>
      <c r="CA475" s="7"/>
      <c r="CB475" s="7"/>
      <c r="CC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166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7"/>
      <c r="AW476" s="7"/>
      <c r="AX476" s="7"/>
      <c r="AY476" s="7"/>
      <c r="AZ476" s="7"/>
      <c r="BA476" s="7"/>
      <c r="BB476" s="7"/>
      <c r="BC476" s="7"/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  <c r="BP476" s="7"/>
      <c r="BQ476" s="7"/>
      <c r="BR476" s="7"/>
      <c r="BS476" s="7"/>
      <c r="BT476" s="7"/>
      <c r="BU476" s="7"/>
      <c r="BV476" s="7"/>
      <c r="BW476" s="7"/>
      <c r="BX476" s="7"/>
      <c r="BY476" s="7"/>
      <c r="BZ476" s="7"/>
      <c r="CA476" s="7"/>
      <c r="CB476" s="7"/>
      <c r="CC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166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7"/>
      <c r="AW477" s="7"/>
      <c r="AX477" s="7"/>
      <c r="AY477" s="7"/>
      <c r="AZ477" s="7"/>
      <c r="BA477" s="7"/>
      <c r="BB477" s="7"/>
      <c r="BC477" s="7"/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  <c r="BP477" s="7"/>
      <c r="BQ477" s="7"/>
      <c r="BR477" s="7"/>
      <c r="BS477" s="7"/>
      <c r="BT477" s="7"/>
      <c r="BU477" s="7"/>
      <c r="BV477" s="7"/>
      <c r="BW477" s="7"/>
      <c r="BX477" s="7"/>
      <c r="BY477" s="7"/>
      <c r="BZ477" s="7"/>
      <c r="CA477" s="7"/>
      <c r="CB477" s="7"/>
      <c r="CC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166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7"/>
      <c r="AW478" s="7"/>
      <c r="AX478" s="7"/>
      <c r="AY478" s="7"/>
      <c r="AZ478" s="7"/>
      <c r="BA478" s="7"/>
      <c r="BB478" s="7"/>
      <c r="BC478" s="7"/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  <c r="BP478" s="7"/>
      <c r="BQ478" s="7"/>
      <c r="BR478" s="7"/>
      <c r="BS478" s="7"/>
      <c r="BT478" s="7"/>
      <c r="BU478" s="7"/>
      <c r="BV478" s="7"/>
      <c r="BW478" s="7"/>
      <c r="BX478" s="7"/>
      <c r="BY478" s="7"/>
      <c r="BZ478" s="7"/>
      <c r="CA478" s="7"/>
      <c r="CB478" s="7"/>
      <c r="CC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166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7"/>
      <c r="AW479" s="7"/>
      <c r="AX479" s="7"/>
      <c r="AY479" s="7"/>
      <c r="AZ479" s="7"/>
      <c r="BA479" s="7"/>
      <c r="BB479" s="7"/>
      <c r="BC479" s="7"/>
      <c r="BD479" s="7"/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  <c r="BP479" s="7"/>
      <c r="BQ479" s="7"/>
      <c r="BR479" s="7"/>
      <c r="BS479" s="7"/>
      <c r="BT479" s="7"/>
      <c r="BU479" s="7"/>
      <c r="BV479" s="7"/>
      <c r="BW479" s="7"/>
      <c r="BX479" s="7"/>
      <c r="BY479" s="7"/>
      <c r="BZ479" s="7"/>
      <c r="CA479" s="7"/>
      <c r="CB479" s="7"/>
      <c r="CC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166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7"/>
      <c r="AW480" s="7"/>
      <c r="AX480" s="7"/>
      <c r="AY480" s="7"/>
      <c r="AZ480" s="7"/>
      <c r="BA480" s="7"/>
      <c r="BB480" s="7"/>
      <c r="BC480" s="7"/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  <c r="BP480" s="7"/>
      <c r="BQ480" s="7"/>
      <c r="BR480" s="7"/>
      <c r="BS480" s="7"/>
      <c r="BT480" s="7"/>
      <c r="BU480" s="7"/>
      <c r="BV480" s="7"/>
      <c r="BW480" s="7"/>
      <c r="BX480" s="7"/>
      <c r="BY480" s="7"/>
      <c r="BZ480" s="7"/>
      <c r="CA480" s="7"/>
      <c r="CB480" s="7"/>
      <c r="CC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166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7"/>
      <c r="AW481" s="7"/>
      <c r="AX481" s="7"/>
      <c r="AY481" s="7"/>
      <c r="AZ481" s="7"/>
      <c r="BA481" s="7"/>
      <c r="BB481" s="7"/>
      <c r="BC481" s="7"/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  <c r="BP481" s="7"/>
      <c r="BQ481" s="7"/>
      <c r="BR481" s="7"/>
      <c r="BS481" s="7"/>
      <c r="BT481" s="7"/>
      <c r="BU481" s="7"/>
      <c r="BV481" s="7"/>
      <c r="BW481" s="7"/>
      <c r="BX481" s="7"/>
      <c r="BY481" s="7"/>
      <c r="BZ481" s="7"/>
      <c r="CA481" s="7"/>
      <c r="CB481" s="7"/>
      <c r="CC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166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7"/>
      <c r="AW482" s="7"/>
      <c r="AX482" s="7"/>
      <c r="AY482" s="7"/>
      <c r="AZ482" s="7"/>
      <c r="BA482" s="7"/>
      <c r="BB482" s="7"/>
      <c r="BC482" s="7"/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  <c r="BP482" s="7"/>
      <c r="BQ482" s="7"/>
      <c r="BR482" s="7"/>
      <c r="BS482" s="7"/>
      <c r="BT482" s="7"/>
      <c r="BU482" s="7"/>
      <c r="BV482" s="7"/>
      <c r="BW482" s="7"/>
      <c r="BX482" s="7"/>
      <c r="BY482" s="7"/>
      <c r="BZ482" s="7"/>
      <c r="CA482" s="7"/>
      <c r="CB482" s="7"/>
      <c r="CC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166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7"/>
      <c r="AW483" s="7"/>
      <c r="AX483" s="7"/>
      <c r="AY483" s="7"/>
      <c r="AZ483" s="7"/>
      <c r="BA483" s="7"/>
      <c r="BB483" s="7"/>
      <c r="BC483" s="7"/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  <c r="BP483" s="7"/>
      <c r="BQ483" s="7"/>
      <c r="BR483" s="7"/>
      <c r="BS483" s="7"/>
      <c r="BT483" s="7"/>
      <c r="BU483" s="7"/>
      <c r="BV483" s="7"/>
      <c r="BW483" s="7"/>
      <c r="BX483" s="7"/>
      <c r="BY483" s="7"/>
      <c r="BZ483" s="7"/>
      <c r="CA483" s="7"/>
      <c r="CB483" s="7"/>
      <c r="CC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166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7"/>
      <c r="AW484" s="7"/>
      <c r="AX484" s="7"/>
      <c r="AY484" s="7"/>
      <c r="AZ484" s="7"/>
      <c r="BA484" s="7"/>
      <c r="BB484" s="7"/>
      <c r="BC484" s="7"/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  <c r="BP484" s="7"/>
      <c r="BQ484" s="7"/>
      <c r="BR484" s="7"/>
      <c r="BS484" s="7"/>
      <c r="BT484" s="7"/>
      <c r="BU484" s="7"/>
      <c r="BV484" s="7"/>
      <c r="BW484" s="7"/>
      <c r="BX484" s="7"/>
      <c r="BY484" s="7"/>
      <c r="BZ484" s="7"/>
      <c r="CA484" s="7"/>
      <c r="CB484" s="7"/>
      <c r="CC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166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7"/>
      <c r="AW485" s="7"/>
      <c r="AX485" s="7"/>
      <c r="AY485" s="7"/>
      <c r="AZ485" s="7"/>
      <c r="BA485" s="7"/>
      <c r="BB485" s="7"/>
      <c r="BC485" s="7"/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  <c r="BP485" s="7"/>
      <c r="BQ485" s="7"/>
      <c r="BR485" s="7"/>
      <c r="BS485" s="7"/>
      <c r="BT485" s="7"/>
      <c r="BU485" s="7"/>
      <c r="BV485" s="7"/>
      <c r="BW485" s="7"/>
      <c r="BX485" s="7"/>
      <c r="BY485" s="7"/>
      <c r="BZ485" s="7"/>
      <c r="CA485" s="7"/>
      <c r="CB485" s="7"/>
      <c r="CC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166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7"/>
      <c r="AW486" s="7"/>
      <c r="AX486" s="7"/>
      <c r="AY486" s="7"/>
      <c r="AZ486" s="7"/>
      <c r="BA486" s="7"/>
      <c r="BB486" s="7"/>
      <c r="BC486" s="7"/>
      <c r="BD486" s="7"/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  <c r="BP486" s="7"/>
      <c r="BQ486" s="7"/>
      <c r="BR486" s="7"/>
      <c r="BS486" s="7"/>
      <c r="BT486" s="7"/>
      <c r="BU486" s="7"/>
      <c r="BV486" s="7"/>
      <c r="BW486" s="7"/>
      <c r="BX486" s="7"/>
      <c r="BY486" s="7"/>
      <c r="BZ486" s="7"/>
      <c r="CA486" s="7"/>
      <c r="CB486" s="7"/>
      <c r="CC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166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7"/>
      <c r="AW487" s="7"/>
      <c r="AX487" s="7"/>
      <c r="AY487" s="7"/>
      <c r="AZ487" s="7"/>
      <c r="BA487" s="7"/>
      <c r="BB487" s="7"/>
      <c r="BC487" s="7"/>
      <c r="BD487" s="7"/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  <c r="BP487" s="7"/>
      <c r="BQ487" s="7"/>
      <c r="BR487" s="7"/>
      <c r="BS487" s="7"/>
      <c r="BT487" s="7"/>
      <c r="BU487" s="7"/>
      <c r="BV487" s="7"/>
      <c r="BW487" s="7"/>
      <c r="BX487" s="7"/>
      <c r="BY487" s="7"/>
      <c r="BZ487" s="7"/>
      <c r="CA487" s="7"/>
      <c r="CB487" s="7"/>
      <c r="CC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166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7"/>
      <c r="AW488" s="7"/>
      <c r="AX488" s="7"/>
      <c r="AY488" s="7"/>
      <c r="AZ488" s="7"/>
      <c r="BA488" s="7"/>
      <c r="BB488" s="7"/>
      <c r="BC488" s="7"/>
      <c r="BD488" s="7"/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  <c r="BP488" s="7"/>
      <c r="BQ488" s="7"/>
      <c r="BR488" s="7"/>
      <c r="BS488" s="7"/>
      <c r="BT488" s="7"/>
      <c r="BU488" s="7"/>
      <c r="BV488" s="7"/>
      <c r="BW488" s="7"/>
      <c r="BX488" s="7"/>
      <c r="BY488" s="7"/>
      <c r="BZ488" s="7"/>
      <c r="CA488" s="7"/>
      <c r="CB488" s="7"/>
      <c r="CC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166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7"/>
      <c r="AW489" s="7"/>
      <c r="AX489" s="7"/>
      <c r="AY489" s="7"/>
      <c r="AZ489" s="7"/>
      <c r="BA489" s="7"/>
      <c r="BB489" s="7"/>
      <c r="BC489" s="7"/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  <c r="BP489" s="7"/>
      <c r="BQ489" s="7"/>
      <c r="BR489" s="7"/>
      <c r="BS489" s="7"/>
      <c r="BT489" s="7"/>
      <c r="BU489" s="7"/>
      <c r="BV489" s="7"/>
      <c r="BW489" s="7"/>
      <c r="BX489" s="7"/>
      <c r="BY489" s="7"/>
      <c r="BZ489" s="7"/>
      <c r="CA489" s="7"/>
      <c r="CB489" s="7"/>
      <c r="CC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166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7"/>
      <c r="AW490" s="7"/>
      <c r="AX490" s="7"/>
      <c r="AY490" s="7"/>
      <c r="AZ490" s="7"/>
      <c r="BA490" s="7"/>
      <c r="BB490" s="7"/>
      <c r="BC490" s="7"/>
      <c r="BD490" s="7"/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  <c r="BP490" s="7"/>
      <c r="BQ490" s="7"/>
      <c r="BR490" s="7"/>
      <c r="BS490" s="7"/>
      <c r="BT490" s="7"/>
      <c r="BU490" s="7"/>
      <c r="BV490" s="7"/>
      <c r="BW490" s="7"/>
      <c r="BX490" s="7"/>
      <c r="BY490" s="7"/>
      <c r="BZ490" s="7"/>
      <c r="CA490" s="7"/>
      <c r="CB490" s="7"/>
      <c r="CC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166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7"/>
      <c r="AW491" s="7"/>
      <c r="AX491" s="7"/>
      <c r="AY491" s="7"/>
      <c r="AZ491" s="7"/>
      <c r="BA491" s="7"/>
      <c r="BB491" s="7"/>
      <c r="BC491" s="7"/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  <c r="BP491" s="7"/>
      <c r="BQ491" s="7"/>
      <c r="BR491" s="7"/>
      <c r="BS491" s="7"/>
      <c r="BT491" s="7"/>
      <c r="BU491" s="7"/>
      <c r="BV491" s="7"/>
      <c r="BW491" s="7"/>
      <c r="BX491" s="7"/>
      <c r="BY491" s="7"/>
      <c r="BZ491" s="7"/>
      <c r="CA491" s="7"/>
      <c r="CB491" s="7"/>
      <c r="CC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166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7"/>
      <c r="AW492" s="7"/>
      <c r="AX492" s="7"/>
      <c r="AY492" s="7"/>
      <c r="AZ492" s="7"/>
      <c r="BA492" s="7"/>
      <c r="BB492" s="7"/>
      <c r="BC492" s="7"/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  <c r="BP492" s="7"/>
      <c r="BQ492" s="7"/>
      <c r="BR492" s="7"/>
      <c r="BS492" s="7"/>
      <c r="BT492" s="7"/>
      <c r="BU492" s="7"/>
      <c r="BV492" s="7"/>
      <c r="BW492" s="7"/>
      <c r="BX492" s="7"/>
      <c r="BY492" s="7"/>
      <c r="BZ492" s="7"/>
      <c r="CA492" s="7"/>
      <c r="CB492" s="7"/>
      <c r="CC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166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7"/>
      <c r="AW493" s="7"/>
      <c r="AX493" s="7"/>
      <c r="AY493" s="7"/>
      <c r="AZ493" s="7"/>
      <c r="BA493" s="7"/>
      <c r="BB493" s="7"/>
      <c r="BC493" s="7"/>
      <c r="BD493" s="7"/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  <c r="BP493" s="7"/>
      <c r="BQ493" s="7"/>
      <c r="BR493" s="7"/>
      <c r="BS493" s="7"/>
      <c r="BT493" s="7"/>
      <c r="BU493" s="7"/>
      <c r="BV493" s="7"/>
      <c r="BW493" s="7"/>
      <c r="BX493" s="7"/>
      <c r="BY493" s="7"/>
      <c r="BZ493" s="7"/>
      <c r="CA493" s="7"/>
      <c r="CB493" s="7"/>
      <c r="CC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166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7"/>
      <c r="AW494" s="7"/>
      <c r="AX494" s="7"/>
      <c r="AY494" s="7"/>
      <c r="AZ494" s="7"/>
      <c r="BA494" s="7"/>
      <c r="BB494" s="7"/>
      <c r="BC494" s="7"/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  <c r="BP494" s="7"/>
      <c r="BQ494" s="7"/>
      <c r="BR494" s="7"/>
      <c r="BS494" s="7"/>
      <c r="BT494" s="7"/>
      <c r="BU494" s="7"/>
      <c r="BV494" s="7"/>
      <c r="BW494" s="7"/>
      <c r="BX494" s="7"/>
      <c r="BY494" s="7"/>
      <c r="BZ494" s="7"/>
      <c r="CA494" s="7"/>
      <c r="CB494" s="7"/>
      <c r="CC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166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7"/>
      <c r="AW495" s="7"/>
      <c r="AX495" s="7"/>
      <c r="AY495" s="7"/>
      <c r="AZ495" s="7"/>
      <c r="BA495" s="7"/>
      <c r="BB495" s="7"/>
      <c r="BC495" s="7"/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  <c r="BP495" s="7"/>
      <c r="BQ495" s="7"/>
      <c r="BR495" s="7"/>
      <c r="BS495" s="7"/>
      <c r="BT495" s="7"/>
      <c r="BU495" s="7"/>
      <c r="BV495" s="7"/>
      <c r="BW495" s="7"/>
      <c r="BX495" s="7"/>
      <c r="BY495" s="7"/>
      <c r="BZ495" s="7"/>
      <c r="CA495" s="7"/>
      <c r="CB495" s="7"/>
      <c r="CC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166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7"/>
      <c r="AW496" s="7"/>
      <c r="AX496" s="7"/>
      <c r="AY496" s="7"/>
      <c r="AZ496" s="7"/>
      <c r="BA496" s="7"/>
      <c r="BB496" s="7"/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  <c r="BP496" s="7"/>
      <c r="BQ496" s="7"/>
      <c r="BR496" s="7"/>
      <c r="BS496" s="7"/>
      <c r="BT496" s="7"/>
      <c r="BU496" s="7"/>
      <c r="BV496" s="7"/>
      <c r="BW496" s="7"/>
      <c r="BX496" s="7"/>
      <c r="BY496" s="7"/>
      <c r="BZ496" s="7"/>
      <c r="CA496" s="7"/>
      <c r="CB496" s="7"/>
      <c r="CC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166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7"/>
      <c r="AW497" s="7"/>
      <c r="AX497" s="7"/>
      <c r="AY497" s="7"/>
      <c r="AZ497" s="7"/>
      <c r="BA497" s="7"/>
      <c r="BB497" s="7"/>
      <c r="BC497" s="7"/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  <c r="BP497" s="7"/>
      <c r="BQ497" s="7"/>
      <c r="BR497" s="7"/>
      <c r="BS497" s="7"/>
      <c r="BT497" s="7"/>
      <c r="BU497" s="7"/>
      <c r="BV497" s="7"/>
      <c r="BW497" s="7"/>
      <c r="BX497" s="7"/>
      <c r="BY497" s="7"/>
      <c r="BZ497" s="7"/>
      <c r="CA497" s="7"/>
      <c r="CB497" s="7"/>
      <c r="CC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166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7"/>
      <c r="AW498" s="7"/>
      <c r="AX498" s="7"/>
      <c r="AY498" s="7"/>
      <c r="AZ498" s="7"/>
      <c r="BA498" s="7"/>
      <c r="BB498" s="7"/>
      <c r="BC498" s="7"/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  <c r="BP498" s="7"/>
      <c r="BQ498" s="7"/>
      <c r="BR498" s="7"/>
      <c r="BS498" s="7"/>
      <c r="BT498" s="7"/>
      <c r="BU498" s="7"/>
      <c r="BV498" s="7"/>
      <c r="BW498" s="7"/>
      <c r="BX498" s="7"/>
      <c r="BY498" s="7"/>
      <c r="BZ498" s="7"/>
      <c r="CA498" s="7"/>
      <c r="CB498" s="7"/>
      <c r="CC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166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7"/>
      <c r="AW499" s="7"/>
      <c r="AX499" s="7"/>
      <c r="AY499" s="7"/>
      <c r="AZ499" s="7"/>
      <c r="BA499" s="7"/>
      <c r="BB499" s="7"/>
      <c r="BC499" s="7"/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  <c r="BP499" s="7"/>
      <c r="BQ499" s="7"/>
      <c r="BR499" s="7"/>
      <c r="BS499" s="7"/>
      <c r="BT499" s="7"/>
      <c r="BU499" s="7"/>
      <c r="BV499" s="7"/>
      <c r="BW499" s="7"/>
      <c r="BX499" s="7"/>
      <c r="BY499" s="7"/>
      <c r="BZ499" s="7"/>
      <c r="CA499" s="7"/>
      <c r="CB499" s="7"/>
      <c r="CC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166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7"/>
      <c r="AW500" s="7"/>
      <c r="AX500" s="7"/>
      <c r="AY500" s="7"/>
      <c r="AZ500" s="7"/>
      <c r="BA500" s="7"/>
      <c r="BB500" s="7"/>
      <c r="BC500" s="7"/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  <c r="BP500" s="7"/>
      <c r="BQ500" s="7"/>
      <c r="BR500" s="7"/>
      <c r="BS500" s="7"/>
      <c r="BT500" s="7"/>
      <c r="BU500" s="7"/>
      <c r="BV500" s="7"/>
      <c r="BW500" s="7"/>
      <c r="BX500" s="7"/>
      <c r="BY500" s="7"/>
      <c r="BZ500" s="7"/>
      <c r="CA500" s="7"/>
      <c r="CB500" s="7"/>
      <c r="CC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166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7"/>
      <c r="AW501" s="7"/>
      <c r="AX501" s="7"/>
      <c r="AY501" s="7"/>
      <c r="AZ501" s="7"/>
      <c r="BA501" s="7"/>
      <c r="BB501" s="7"/>
      <c r="BC501" s="7"/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  <c r="BP501" s="7"/>
      <c r="BQ501" s="7"/>
      <c r="BR501" s="7"/>
      <c r="BS501" s="7"/>
      <c r="BT501" s="7"/>
      <c r="BU501" s="7"/>
      <c r="BV501" s="7"/>
      <c r="BW501" s="7"/>
      <c r="BX501" s="7"/>
      <c r="BY501" s="7"/>
      <c r="BZ501" s="7"/>
      <c r="CA501" s="7"/>
      <c r="CB501" s="7"/>
      <c r="CC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166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7"/>
      <c r="AW502" s="7"/>
      <c r="AX502" s="7"/>
      <c r="AY502" s="7"/>
      <c r="AZ502" s="7"/>
      <c r="BA502" s="7"/>
      <c r="BB502" s="7"/>
      <c r="BC502" s="7"/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  <c r="BP502" s="7"/>
      <c r="BQ502" s="7"/>
      <c r="BR502" s="7"/>
      <c r="BS502" s="7"/>
      <c r="BT502" s="7"/>
      <c r="BU502" s="7"/>
      <c r="BV502" s="7"/>
      <c r="BW502" s="7"/>
      <c r="BX502" s="7"/>
      <c r="BY502" s="7"/>
      <c r="BZ502" s="7"/>
      <c r="CA502" s="7"/>
      <c r="CB502" s="7"/>
      <c r="CC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166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7"/>
      <c r="AW503" s="7"/>
      <c r="AX503" s="7"/>
      <c r="AY503" s="7"/>
      <c r="AZ503" s="7"/>
      <c r="BA503" s="7"/>
      <c r="BB503" s="7"/>
      <c r="BC503" s="7"/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  <c r="BP503" s="7"/>
      <c r="BQ503" s="7"/>
      <c r="BR503" s="7"/>
      <c r="BS503" s="7"/>
      <c r="BT503" s="7"/>
      <c r="BU503" s="7"/>
      <c r="BV503" s="7"/>
      <c r="BW503" s="7"/>
      <c r="BX503" s="7"/>
      <c r="BY503" s="7"/>
      <c r="BZ503" s="7"/>
      <c r="CA503" s="7"/>
      <c r="CB503" s="7"/>
      <c r="CC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166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7"/>
      <c r="AW504" s="7"/>
      <c r="AX504" s="7"/>
      <c r="AY504" s="7"/>
      <c r="AZ504" s="7"/>
      <c r="BA504" s="7"/>
      <c r="BB504" s="7"/>
      <c r="BC504" s="7"/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  <c r="BP504" s="7"/>
      <c r="BQ504" s="7"/>
      <c r="BR504" s="7"/>
      <c r="BS504" s="7"/>
      <c r="BT504" s="7"/>
      <c r="BU504" s="7"/>
      <c r="BV504" s="7"/>
      <c r="BW504" s="7"/>
      <c r="BX504" s="7"/>
      <c r="BY504" s="7"/>
      <c r="BZ504" s="7"/>
      <c r="CA504" s="7"/>
      <c r="CB504" s="7"/>
      <c r="CC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166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7"/>
      <c r="AW505" s="7"/>
      <c r="AX505" s="7"/>
      <c r="AY505" s="7"/>
      <c r="AZ505" s="7"/>
      <c r="BA505" s="7"/>
      <c r="BB505" s="7"/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  <c r="BP505" s="7"/>
      <c r="BQ505" s="7"/>
      <c r="BR505" s="7"/>
      <c r="BS505" s="7"/>
      <c r="BT505" s="7"/>
      <c r="BU505" s="7"/>
      <c r="BV505" s="7"/>
      <c r="BW505" s="7"/>
      <c r="BX505" s="7"/>
      <c r="BY505" s="7"/>
      <c r="BZ505" s="7"/>
      <c r="CA505" s="7"/>
      <c r="CB505" s="7"/>
      <c r="CC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166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7"/>
      <c r="AW506" s="7"/>
      <c r="AX506" s="7"/>
      <c r="AY506" s="7"/>
      <c r="AZ506" s="7"/>
      <c r="BA506" s="7"/>
      <c r="BB506" s="7"/>
      <c r="BC506" s="7"/>
      <c r="BD506" s="7"/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  <c r="BP506" s="7"/>
      <c r="BQ506" s="7"/>
      <c r="BR506" s="7"/>
      <c r="BS506" s="7"/>
      <c r="BT506" s="7"/>
      <c r="BU506" s="7"/>
      <c r="BV506" s="7"/>
      <c r="BW506" s="7"/>
      <c r="BX506" s="7"/>
      <c r="BY506" s="7"/>
      <c r="BZ506" s="7"/>
      <c r="CA506" s="7"/>
      <c r="CB506" s="7"/>
      <c r="CC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166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7"/>
      <c r="AW507" s="7"/>
      <c r="AX507" s="7"/>
      <c r="AY507" s="7"/>
      <c r="AZ507" s="7"/>
      <c r="BA507" s="7"/>
      <c r="BB507" s="7"/>
      <c r="BC507" s="7"/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  <c r="BP507" s="7"/>
      <c r="BQ507" s="7"/>
      <c r="BR507" s="7"/>
      <c r="BS507" s="7"/>
      <c r="BT507" s="7"/>
      <c r="BU507" s="7"/>
      <c r="BV507" s="7"/>
      <c r="BW507" s="7"/>
      <c r="BX507" s="7"/>
      <c r="BY507" s="7"/>
      <c r="BZ507" s="7"/>
      <c r="CA507" s="7"/>
      <c r="CB507" s="7"/>
      <c r="CC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166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7"/>
      <c r="AW508" s="7"/>
      <c r="AX508" s="7"/>
      <c r="AY508" s="7"/>
      <c r="AZ508" s="7"/>
      <c r="BA508" s="7"/>
      <c r="BB508" s="7"/>
      <c r="BC508" s="7"/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  <c r="BP508" s="7"/>
      <c r="BQ508" s="7"/>
      <c r="BR508" s="7"/>
      <c r="BS508" s="7"/>
      <c r="BT508" s="7"/>
      <c r="BU508" s="7"/>
      <c r="BV508" s="7"/>
      <c r="BW508" s="7"/>
      <c r="BX508" s="7"/>
      <c r="BY508" s="7"/>
      <c r="BZ508" s="7"/>
      <c r="CA508" s="7"/>
      <c r="CB508" s="7"/>
      <c r="CC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166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7"/>
      <c r="AW509" s="7"/>
      <c r="AX509" s="7"/>
      <c r="AY509" s="7"/>
      <c r="AZ509" s="7"/>
      <c r="BA509" s="7"/>
      <c r="BB509" s="7"/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  <c r="BP509" s="7"/>
      <c r="BQ509" s="7"/>
      <c r="BR509" s="7"/>
      <c r="BS509" s="7"/>
      <c r="BT509" s="7"/>
      <c r="BU509" s="7"/>
      <c r="BV509" s="7"/>
      <c r="BW509" s="7"/>
      <c r="BX509" s="7"/>
      <c r="BY509" s="7"/>
      <c r="BZ509" s="7"/>
      <c r="CA509" s="7"/>
      <c r="CB509" s="7"/>
      <c r="CC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166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7"/>
      <c r="AW510" s="7"/>
      <c r="AX510" s="7"/>
      <c r="AY510" s="7"/>
      <c r="AZ510" s="7"/>
      <c r="BA510" s="7"/>
      <c r="BB510" s="7"/>
      <c r="BC510" s="7"/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  <c r="BP510" s="7"/>
      <c r="BQ510" s="7"/>
      <c r="BR510" s="7"/>
      <c r="BS510" s="7"/>
      <c r="BT510" s="7"/>
      <c r="BU510" s="7"/>
      <c r="BV510" s="7"/>
      <c r="BW510" s="7"/>
      <c r="BX510" s="7"/>
      <c r="BY510" s="7"/>
      <c r="BZ510" s="7"/>
      <c r="CA510" s="7"/>
      <c r="CB510" s="7"/>
      <c r="CC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166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7"/>
      <c r="AW511" s="7"/>
      <c r="AX511" s="7"/>
      <c r="AY511" s="7"/>
      <c r="AZ511" s="7"/>
      <c r="BA511" s="7"/>
      <c r="BB511" s="7"/>
      <c r="BC511" s="7"/>
      <c r="BD511" s="7"/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  <c r="BP511" s="7"/>
      <c r="BQ511" s="7"/>
      <c r="BR511" s="7"/>
      <c r="BS511" s="7"/>
      <c r="BT511" s="7"/>
      <c r="BU511" s="7"/>
      <c r="BV511" s="7"/>
      <c r="BW511" s="7"/>
      <c r="BX511" s="7"/>
      <c r="BY511" s="7"/>
      <c r="BZ511" s="7"/>
      <c r="CA511" s="7"/>
      <c r="CB511" s="7"/>
      <c r="CC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166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7"/>
      <c r="AW512" s="7"/>
      <c r="AX512" s="7"/>
      <c r="AY512" s="7"/>
      <c r="AZ512" s="7"/>
      <c r="BA512" s="7"/>
      <c r="BB512" s="7"/>
      <c r="BC512" s="7"/>
      <c r="BD512" s="7"/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  <c r="BP512" s="7"/>
      <c r="BQ512" s="7"/>
      <c r="BR512" s="7"/>
      <c r="BS512" s="7"/>
      <c r="BT512" s="7"/>
      <c r="BU512" s="7"/>
      <c r="BV512" s="7"/>
      <c r="BW512" s="7"/>
      <c r="BX512" s="7"/>
      <c r="BY512" s="7"/>
      <c r="BZ512" s="7"/>
      <c r="CA512" s="7"/>
      <c r="CB512" s="7"/>
      <c r="CC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166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7"/>
      <c r="AW513" s="7"/>
      <c r="AX513" s="7"/>
      <c r="AY513" s="7"/>
      <c r="AZ513" s="7"/>
      <c r="BA513" s="7"/>
      <c r="BB513" s="7"/>
      <c r="BC513" s="7"/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  <c r="BP513" s="7"/>
      <c r="BQ513" s="7"/>
      <c r="BR513" s="7"/>
      <c r="BS513" s="7"/>
      <c r="BT513" s="7"/>
      <c r="BU513" s="7"/>
      <c r="BV513" s="7"/>
      <c r="BW513" s="7"/>
      <c r="BX513" s="7"/>
      <c r="BY513" s="7"/>
      <c r="BZ513" s="7"/>
      <c r="CA513" s="7"/>
      <c r="CB513" s="7"/>
      <c r="CC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166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7"/>
      <c r="AW514" s="7"/>
      <c r="AX514" s="7"/>
      <c r="AY514" s="7"/>
      <c r="AZ514" s="7"/>
      <c r="BA514" s="7"/>
      <c r="BB514" s="7"/>
      <c r="BC514" s="7"/>
      <c r="BD514" s="7"/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  <c r="BP514" s="7"/>
      <c r="BQ514" s="7"/>
      <c r="BR514" s="7"/>
      <c r="BS514" s="7"/>
      <c r="BT514" s="7"/>
      <c r="BU514" s="7"/>
      <c r="BV514" s="7"/>
      <c r="BW514" s="7"/>
      <c r="BX514" s="7"/>
      <c r="BY514" s="7"/>
      <c r="BZ514" s="7"/>
      <c r="CA514" s="7"/>
      <c r="CB514" s="7"/>
      <c r="CC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166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7"/>
      <c r="AW515" s="7"/>
      <c r="AX515" s="7"/>
      <c r="AY515" s="7"/>
      <c r="AZ515" s="7"/>
      <c r="BA515" s="7"/>
      <c r="BB515" s="7"/>
      <c r="BC515" s="7"/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  <c r="BP515" s="7"/>
      <c r="BQ515" s="7"/>
      <c r="BR515" s="7"/>
      <c r="BS515" s="7"/>
      <c r="BT515" s="7"/>
      <c r="BU515" s="7"/>
      <c r="BV515" s="7"/>
      <c r="BW515" s="7"/>
      <c r="BX515" s="7"/>
      <c r="BY515" s="7"/>
      <c r="BZ515" s="7"/>
      <c r="CA515" s="7"/>
      <c r="CB515" s="7"/>
      <c r="CC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166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7"/>
      <c r="AW516" s="7"/>
      <c r="AX516" s="7"/>
      <c r="AY516" s="7"/>
      <c r="AZ516" s="7"/>
      <c r="BA516" s="7"/>
      <c r="BB516" s="7"/>
      <c r="BC516" s="7"/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  <c r="BP516" s="7"/>
      <c r="BQ516" s="7"/>
      <c r="BR516" s="7"/>
      <c r="BS516" s="7"/>
      <c r="BT516" s="7"/>
      <c r="BU516" s="7"/>
      <c r="BV516" s="7"/>
      <c r="BW516" s="7"/>
      <c r="BX516" s="7"/>
      <c r="BY516" s="7"/>
      <c r="BZ516" s="7"/>
      <c r="CA516" s="7"/>
      <c r="CB516" s="7"/>
      <c r="CC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166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7"/>
      <c r="AW517" s="7"/>
      <c r="AX517" s="7"/>
      <c r="AY517" s="7"/>
      <c r="AZ517" s="7"/>
      <c r="BA517" s="7"/>
      <c r="BB517" s="7"/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  <c r="BP517" s="7"/>
      <c r="BQ517" s="7"/>
      <c r="BR517" s="7"/>
      <c r="BS517" s="7"/>
      <c r="BT517" s="7"/>
      <c r="BU517" s="7"/>
      <c r="BV517" s="7"/>
      <c r="BW517" s="7"/>
      <c r="BX517" s="7"/>
      <c r="BY517" s="7"/>
      <c r="BZ517" s="7"/>
      <c r="CA517" s="7"/>
      <c r="CB517" s="7"/>
      <c r="CC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166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7"/>
      <c r="AW518" s="7"/>
      <c r="AX518" s="7"/>
      <c r="AY518" s="7"/>
      <c r="AZ518" s="7"/>
      <c r="BA518" s="7"/>
      <c r="BB518" s="7"/>
      <c r="BC518" s="7"/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  <c r="BP518" s="7"/>
      <c r="BQ518" s="7"/>
      <c r="BR518" s="7"/>
      <c r="BS518" s="7"/>
      <c r="BT518" s="7"/>
      <c r="BU518" s="7"/>
      <c r="BV518" s="7"/>
      <c r="BW518" s="7"/>
      <c r="BX518" s="7"/>
      <c r="BY518" s="7"/>
      <c r="BZ518" s="7"/>
      <c r="CA518" s="7"/>
      <c r="CB518" s="7"/>
      <c r="CC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166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7"/>
      <c r="AW519" s="7"/>
      <c r="AX519" s="7"/>
      <c r="AY519" s="7"/>
      <c r="AZ519" s="7"/>
      <c r="BA519" s="7"/>
      <c r="BB519" s="7"/>
      <c r="BC519" s="7"/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  <c r="BP519" s="7"/>
      <c r="BQ519" s="7"/>
      <c r="BR519" s="7"/>
      <c r="BS519" s="7"/>
      <c r="BT519" s="7"/>
      <c r="BU519" s="7"/>
      <c r="BV519" s="7"/>
      <c r="BW519" s="7"/>
      <c r="BX519" s="7"/>
      <c r="BY519" s="7"/>
      <c r="BZ519" s="7"/>
      <c r="CA519" s="7"/>
      <c r="CB519" s="7"/>
      <c r="CC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166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7"/>
      <c r="AW520" s="7"/>
      <c r="AX520" s="7"/>
      <c r="AY520" s="7"/>
      <c r="AZ520" s="7"/>
      <c r="BA520" s="7"/>
      <c r="BB520" s="7"/>
      <c r="BC520" s="7"/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  <c r="BP520" s="7"/>
      <c r="BQ520" s="7"/>
      <c r="BR520" s="7"/>
      <c r="BS520" s="7"/>
      <c r="BT520" s="7"/>
      <c r="BU520" s="7"/>
      <c r="BV520" s="7"/>
      <c r="BW520" s="7"/>
      <c r="BX520" s="7"/>
      <c r="BY520" s="7"/>
      <c r="BZ520" s="7"/>
      <c r="CA520" s="7"/>
      <c r="CB520" s="7"/>
      <c r="CC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166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7"/>
      <c r="AW521" s="7"/>
      <c r="AX521" s="7"/>
      <c r="AY521" s="7"/>
      <c r="AZ521" s="7"/>
      <c r="BA521" s="7"/>
      <c r="BB521" s="7"/>
      <c r="BC521" s="7"/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  <c r="BP521" s="7"/>
      <c r="BQ521" s="7"/>
      <c r="BR521" s="7"/>
      <c r="BS521" s="7"/>
      <c r="BT521" s="7"/>
      <c r="BU521" s="7"/>
      <c r="BV521" s="7"/>
      <c r="BW521" s="7"/>
      <c r="BX521" s="7"/>
      <c r="BY521" s="7"/>
      <c r="BZ521" s="7"/>
      <c r="CA521" s="7"/>
      <c r="CB521" s="7"/>
      <c r="CC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166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7"/>
      <c r="AW522" s="7"/>
      <c r="AX522" s="7"/>
      <c r="AY522" s="7"/>
      <c r="AZ522" s="7"/>
      <c r="BA522" s="7"/>
      <c r="BB522" s="7"/>
      <c r="BC522" s="7"/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  <c r="BP522" s="7"/>
      <c r="BQ522" s="7"/>
      <c r="BR522" s="7"/>
      <c r="BS522" s="7"/>
      <c r="BT522" s="7"/>
      <c r="BU522" s="7"/>
      <c r="BV522" s="7"/>
      <c r="BW522" s="7"/>
      <c r="BX522" s="7"/>
      <c r="BY522" s="7"/>
      <c r="BZ522" s="7"/>
      <c r="CA522" s="7"/>
      <c r="CB522" s="7"/>
      <c r="CC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166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7"/>
      <c r="AW523" s="7"/>
      <c r="AX523" s="7"/>
      <c r="AY523" s="7"/>
      <c r="AZ523" s="7"/>
      <c r="BA523" s="7"/>
      <c r="BB523" s="7"/>
      <c r="BC523" s="7"/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  <c r="BP523" s="7"/>
      <c r="BQ523" s="7"/>
      <c r="BR523" s="7"/>
      <c r="BS523" s="7"/>
      <c r="BT523" s="7"/>
      <c r="BU523" s="7"/>
      <c r="BV523" s="7"/>
      <c r="BW523" s="7"/>
      <c r="BX523" s="7"/>
      <c r="BY523" s="7"/>
      <c r="BZ523" s="7"/>
      <c r="CA523" s="7"/>
      <c r="CB523" s="7"/>
      <c r="CC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166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7"/>
      <c r="AW524" s="7"/>
      <c r="AX524" s="7"/>
      <c r="AY524" s="7"/>
      <c r="AZ524" s="7"/>
      <c r="BA524" s="7"/>
      <c r="BB524" s="7"/>
      <c r="BC524" s="7"/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  <c r="BP524" s="7"/>
      <c r="BQ524" s="7"/>
      <c r="BR524" s="7"/>
      <c r="BS524" s="7"/>
      <c r="BT524" s="7"/>
      <c r="BU524" s="7"/>
      <c r="BV524" s="7"/>
      <c r="BW524" s="7"/>
      <c r="BX524" s="7"/>
      <c r="BY524" s="7"/>
      <c r="BZ524" s="7"/>
      <c r="CA524" s="7"/>
      <c r="CB524" s="7"/>
      <c r="CC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166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7"/>
      <c r="AW525" s="7"/>
      <c r="AX525" s="7"/>
      <c r="AY525" s="7"/>
      <c r="AZ525" s="7"/>
      <c r="BA525" s="7"/>
      <c r="BB525" s="7"/>
      <c r="BC525" s="7"/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  <c r="BP525" s="7"/>
      <c r="BQ525" s="7"/>
      <c r="BR525" s="7"/>
      <c r="BS525" s="7"/>
      <c r="BT525" s="7"/>
      <c r="BU525" s="7"/>
      <c r="BV525" s="7"/>
      <c r="BW525" s="7"/>
      <c r="BX525" s="7"/>
      <c r="BY525" s="7"/>
      <c r="BZ525" s="7"/>
      <c r="CA525" s="7"/>
      <c r="CB525" s="7"/>
      <c r="CC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166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7"/>
      <c r="AW526" s="7"/>
      <c r="AX526" s="7"/>
      <c r="AY526" s="7"/>
      <c r="AZ526" s="7"/>
      <c r="BA526" s="7"/>
      <c r="BB526" s="7"/>
      <c r="BC526" s="7"/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  <c r="BP526" s="7"/>
      <c r="BQ526" s="7"/>
      <c r="BR526" s="7"/>
      <c r="BS526" s="7"/>
      <c r="BT526" s="7"/>
      <c r="BU526" s="7"/>
      <c r="BV526" s="7"/>
      <c r="BW526" s="7"/>
      <c r="BX526" s="7"/>
      <c r="BY526" s="7"/>
      <c r="BZ526" s="7"/>
      <c r="CA526" s="7"/>
      <c r="CB526" s="7"/>
      <c r="CC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166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7"/>
      <c r="AW527" s="7"/>
      <c r="AX527" s="7"/>
      <c r="AY527" s="7"/>
      <c r="AZ527" s="7"/>
      <c r="BA527" s="7"/>
      <c r="BB527" s="7"/>
      <c r="BC527" s="7"/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  <c r="BP527" s="7"/>
      <c r="BQ527" s="7"/>
      <c r="BR527" s="7"/>
      <c r="BS527" s="7"/>
      <c r="BT527" s="7"/>
      <c r="BU527" s="7"/>
      <c r="BV527" s="7"/>
      <c r="BW527" s="7"/>
      <c r="BX527" s="7"/>
      <c r="BY527" s="7"/>
      <c r="BZ527" s="7"/>
      <c r="CA527" s="7"/>
      <c r="CB527" s="7"/>
      <c r="CC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166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7"/>
      <c r="AW528" s="7"/>
      <c r="AX528" s="7"/>
      <c r="AY528" s="7"/>
      <c r="AZ528" s="7"/>
      <c r="BA528" s="7"/>
      <c r="BB528" s="7"/>
      <c r="BC528" s="7"/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  <c r="BP528" s="7"/>
      <c r="BQ528" s="7"/>
      <c r="BR528" s="7"/>
      <c r="BS528" s="7"/>
      <c r="BT528" s="7"/>
      <c r="BU528" s="7"/>
      <c r="BV528" s="7"/>
      <c r="BW528" s="7"/>
      <c r="BX528" s="7"/>
      <c r="BY528" s="7"/>
      <c r="BZ528" s="7"/>
      <c r="CA528" s="7"/>
      <c r="CB528" s="7"/>
      <c r="CC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166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7"/>
      <c r="AW529" s="7"/>
      <c r="AX529" s="7"/>
      <c r="AY529" s="7"/>
      <c r="AZ529" s="7"/>
      <c r="BA529" s="7"/>
      <c r="BB529" s="7"/>
      <c r="BC529" s="7"/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  <c r="BP529" s="7"/>
      <c r="BQ529" s="7"/>
      <c r="BR529" s="7"/>
      <c r="BS529" s="7"/>
      <c r="BT529" s="7"/>
      <c r="BU529" s="7"/>
      <c r="BV529" s="7"/>
      <c r="BW529" s="7"/>
      <c r="BX529" s="7"/>
      <c r="BY529" s="7"/>
      <c r="BZ529" s="7"/>
      <c r="CA529" s="7"/>
      <c r="CB529" s="7"/>
      <c r="CC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166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7"/>
      <c r="AW530" s="7"/>
      <c r="AX530" s="7"/>
      <c r="AY530" s="7"/>
      <c r="AZ530" s="7"/>
      <c r="BA530" s="7"/>
      <c r="BB530" s="7"/>
      <c r="BC530" s="7"/>
      <c r="BD530" s="7"/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  <c r="BP530" s="7"/>
      <c r="BQ530" s="7"/>
      <c r="BR530" s="7"/>
      <c r="BS530" s="7"/>
      <c r="BT530" s="7"/>
      <c r="BU530" s="7"/>
      <c r="BV530" s="7"/>
      <c r="BW530" s="7"/>
      <c r="BX530" s="7"/>
      <c r="BY530" s="7"/>
      <c r="BZ530" s="7"/>
      <c r="CA530" s="7"/>
      <c r="CB530" s="7"/>
      <c r="CC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166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7"/>
      <c r="AW531" s="7"/>
      <c r="AX531" s="7"/>
      <c r="AY531" s="7"/>
      <c r="AZ531" s="7"/>
      <c r="BA531" s="7"/>
      <c r="BB531" s="7"/>
      <c r="BC531" s="7"/>
      <c r="BD531" s="7"/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  <c r="BP531" s="7"/>
      <c r="BQ531" s="7"/>
      <c r="BR531" s="7"/>
      <c r="BS531" s="7"/>
      <c r="BT531" s="7"/>
      <c r="BU531" s="7"/>
      <c r="BV531" s="7"/>
      <c r="BW531" s="7"/>
      <c r="BX531" s="7"/>
      <c r="BY531" s="7"/>
      <c r="BZ531" s="7"/>
      <c r="CA531" s="7"/>
      <c r="CB531" s="7"/>
      <c r="CC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166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7"/>
      <c r="AW532" s="7"/>
      <c r="AX532" s="7"/>
      <c r="AY532" s="7"/>
      <c r="AZ532" s="7"/>
      <c r="BA532" s="7"/>
      <c r="BB532" s="7"/>
      <c r="BC532" s="7"/>
      <c r="BD532" s="7"/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  <c r="BP532" s="7"/>
      <c r="BQ532" s="7"/>
      <c r="BR532" s="7"/>
      <c r="BS532" s="7"/>
      <c r="BT532" s="7"/>
      <c r="BU532" s="7"/>
      <c r="BV532" s="7"/>
      <c r="BW532" s="7"/>
      <c r="BX532" s="7"/>
      <c r="BY532" s="7"/>
      <c r="BZ532" s="7"/>
      <c r="CA532" s="7"/>
      <c r="CB532" s="7"/>
      <c r="CC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166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7"/>
      <c r="AW533" s="7"/>
      <c r="AX533" s="7"/>
      <c r="AY533" s="7"/>
      <c r="AZ533" s="7"/>
      <c r="BA533" s="7"/>
      <c r="BB533" s="7"/>
      <c r="BC533" s="7"/>
      <c r="BD533" s="7"/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  <c r="BP533" s="7"/>
      <c r="BQ533" s="7"/>
      <c r="BR533" s="7"/>
      <c r="BS533" s="7"/>
      <c r="BT533" s="7"/>
      <c r="BU533" s="7"/>
      <c r="BV533" s="7"/>
      <c r="BW533" s="7"/>
      <c r="BX533" s="7"/>
      <c r="BY533" s="7"/>
      <c r="BZ533" s="7"/>
      <c r="CA533" s="7"/>
      <c r="CB533" s="7"/>
      <c r="CC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166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7"/>
      <c r="AW534" s="7"/>
      <c r="AX534" s="7"/>
      <c r="AY534" s="7"/>
      <c r="AZ534" s="7"/>
      <c r="BA534" s="7"/>
      <c r="BB534" s="7"/>
      <c r="BC534" s="7"/>
      <c r="BD534" s="7"/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  <c r="BP534" s="7"/>
      <c r="BQ534" s="7"/>
      <c r="BR534" s="7"/>
      <c r="BS534" s="7"/>
      <c r="BT534" s="7"/>
      <c r="BU534" s="7"/>
      <c r="BV534" s="7"/>
      <c r="BW534" s="7"/>
      <c r="BX534" s="7"/>
      <c r="BY534" s="7"/>
      <c r="BZ534" s="7"/>
      <c r="CA534" s="7"/>
      <c r="CB534" s="7"/>
      <c r="CC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166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7"/>
      <c r="AW535" s="7"/>
      <c r="AX535" s="7"/>
      <c r="AY535" s="7"/>
      <c r="AZ535" s="7"/>
      <c r="BA535" s="7"/>
      <c r="BB535" s="7"/>
      <c r="BC535" s="7"/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  <c r="BP535" s="7"/>
      <c r="BQ535" s="7"/>
      <c r="BR535" s="7"/>
      <c r="BS535" s="7"/>
      <c r="BT535" s="7"/>
      <c r="BU535" s="7"/>
      <c r="BV535" s="7"/>
      <c r="BW535" s="7"/>
      <c r="BX535" s="7"/>
      <c r="BY535" s="7"/>
      <c r="BZ535" s="7"/>
      <c r="CA535" s="7"/>
      <c r="CB535" s="7"/>
      <c r="CC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166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7"/>
      <c r="AW536" s="7"/>
      <c r="AX536" s="7"/>
      <c r="AY536" s="7"/>
      <c r="AZ536" s="7"/>
      <c r="BA536" s="7"/>
      <c r="BB536" s="7"/>
      <c r="BC536" s="7"/>
      <c r="BD536" s="7"/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  <c r="BP536" s="7"/>
      <c r="BQ536" s="7"/>
      <c r="BR536" s="7"/>
      <c r="BS536" s="7"/>
      <c r="BT536" s="7"/>
      <c r="BU536" s="7"/>
      <c r="BV536" s="7"/>
      <c r="BW536" s="7"/>
      <c r="BX536" s="7"/>
      <c r="BY536" s="7"/>
      <c r="BZ536" s="7"/>
      <c r="CA536" s="7"/>
      <c r="CB536" s="7"/>
      <c r="CC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166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7"/>
      <c r="AW537" s="7"/>
      <c r="AX537" s="7"/>
      <c r="AY537" s="7"/>
      <c r="AZ537" s="7"/>
      <c r="BA537" s="7"/>
      <c r="BB537" s="7"/>
      <c r="BC537" s="7"/>
      <c r="BD537" s="7"/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  <c r="BP537" s="7"/>
      <c r="BQ537" s="7"/>
      <c r="BR537" s="7"/>
      <c r="BS537" s="7"/>
      <c r="BT537" s="7"/>
      <c r="BU537" s="7"/>
      <c r="BV537" s="7"/>
      <c r="BW537" s="7"/>
      <c r="BX537" s="7"/>
      <c r="BY537" s="7"/>
      <c r="BZ537" s="7"/>
      <c r="CA537" s="7"/>
      <c r="CB537" s="7"/>
      <c r="CC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166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7"/>
      <c r="AW538" s="7"/>
      <c r="AX538" s="7"/>
      <c r="AY538" s="7"/>
      <c r="AZ538" s="7"/>
      <c r="BA538" s="7"/>
      <c r="BB538" s="7"/>
      <c r="BC538" s="7"/>
      <c r="BD538" s="7"/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  <c r="BP538" s="7"/>
      <c r="BQ538" s="7"/>
      <c r="BR538" s="7"/>
      <c r="BS538" s="7"/>
      <c r="BT538" s="7"/>
      <c r="BU538" s="7"/>
      <c r="BV538" s="7"/>
      <c r="BW538" s="7"/>
      <c r="BX538" s="7"/>
      <c r="BY538" s="7"/>
      <c r="BZ538" s="7"/>
      <c r="CA538" s="7"/>
      <c r="CB538" s="7"/>
      <c r="CC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166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7"/>
      <c r="AW539" s="7"/>
      <c r="AX539" s="7"/>
      <c r="AY539" s="7"/>
      <c r="AZ539" s="7"/>
      <c r="BA539" s="7"/>
      <c r="BB539" s="7"/>
      <c r="BC539" s="7"/>
      <c r="BD539" s="7"/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  <c r="BP539" s="7"/>
      <c r="BQ539" s="7"/>
      <c r="BR539" s="7"/>
      <c r="BS539" s="7"/>
      <c r="BT539" s="7"/>
      <c r="BU539" s="7"/>
      <c r="BV539" s="7"/>
      <c r="BW539" s="7"/>
      <c r="BX539" s="7"/>
      <c r="BY539" s="7"/>
      <c r="BZ539" s="7"/>
      <c r="CA539" s="7"/>
      <c r="CB539" s="7"/>
      <c r="CC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166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7"/>
      <c r="AW540" s="7"/>
      <c r="AX540" s="7"/>
      <c r="AY540" s="7"/>
      <c r="AZ540" s="7"/>
      <c r="BA540" s="7"/>
      <c r="BB540" s="7"/>
      <c r="BC540" s="7"/>
      <c r="BD540" s="7"/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  <c r="BP540" s="7"/>
      <c r="BQ540" s="7"/>
      <c r="BR540" s="7"/>
      <c r="BS540" s="7"/>
      <c r="BT540" s="7"/>
      <c r="BU540" s="7"/>
      <c r="BV540" s="7"/>
      <c r="BW540" s="7"/>
      <c r="BX540" s="7"/>
      <c r="BY540" s="7"/>
      <c r="BZ540" s="7"/>
      <c r="CA540" s="7"/>
      <c r="CB540" s="7"/>
      <c r="CC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166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7"/>
      <c r="AW541" s="7"/>
      <c r="AX541" s="7"/>
      <c r="AY541" s="7"/>
      <c r="AZ541" s="7"/>
      <c r="BA541" s="7"/>
      <c r="BB541" s="7"/>
      <c r="BC541" s="7"/>
      <c r="BD541" s="7"/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  <c r="BP541" s="7"/>
      <c r="BQ541" s="7"/>
      <c r="BR541" s="7"/>
      <c r="BS541" s="7"/>
      <c r="BT541" s="7"/>
      <c r="BU541" s="7"/>
      <c r="BV541" s="7"/>
      <c r="BW541" s="7"/>
      <c r="BX541" s="7"/>
      <c r="BY541" s="7"/>
      <c r="BZ541" s="7"/>
      <c r="CA541" s="7"/>
      <c r="CB541" s="7"/>
      <c r="CC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166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7"/>
      <c r="AW542" s="7"/>
      <c r="AX542" s="7"/>
      <c r="AY542" s="7"/>
      <c r="AZ542" s="7"/>
      <c r="BA542" s="7"/>
      <c r="BB542" s="7"/>
      <c r="BC542" s="7"/>
      <c r="BD542" s="7"/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  <c r="BP542" s="7"/>
      <c r="BQ542" s="7"/>
      <c r="BR542" s="7"/>
      <c r="BS542" s="7"/>
      <c r="BT542" s="7"/>
      <c r="BU542" s="7"/>
      <c r="BV542" s="7"/>
      <c r="BW542" s="7"/>
      <c r="BX542" s="7"/>
      <c r="BY542" s="7"/>
      <c r="BZ542" s="7"/>
      <c r="CA542" s="7"/>
      <c r="CB542" s="7"/>
      <c r="CC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166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7"/>
      <c r="AW543" s="7"/>
      <c r="AX543" s="7"/>
      <c r="AY543" s="7"/>
      <c r="AZ543" s="7"/>
      <c r="BA543" s="7"/>
      <c r="BB543" s="7"/>
      <c r="BC543" s="7"/>
      <c r="BD543" s="7"/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  <c r="BP543" s="7"/>
      <c r="BQ543" s="7"/>
      <c r="BR543" s="7"/>
      <c r="BS543" s="7"/>
      <c r="BT543" s="7"/>
      <c r="BU543" s="7"/>
      <c r="BV543" s="7"/>
      <c r="BW543" s="7"/>
      <c r="BX543" s="7"/>
      <c r="BY543" s="7"/>
      <c r="BZ543" s="7"/>
      <c r="CA543" s="7"/>
      <c r="CB543" s="7"/>
      <c r="CC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166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7"/>
      <c r="AW544" s="7"/>
      <c r="AX544" s="7"/>
      <c r="AY544" s="7"/>
      <c r="AZ544" s="7"/>
      <c r="BA544" s="7"/>
      <c r="BB544" s="7"/>
      <c r="BC544" s="7"/>
      <c r="BD544" s="7"/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  <c r="BP544" s="7"/>
      <c r="BQ544" s="7"/>
      <c r="BR544" s="7"/>
      <c r="BS544" s="7"/>
      <c r="BT544" s="7"/>
      <c r="BU544" s="7"/>
      <c r="BV544" s="7"/>
      <c r="BW544" s="7"/>
      <c r="BX544" s="7"/>
      <c r="BY544" s="7"/>
      <c r="BZ544" s="7"/>
      <c r="CA544" s="7"/>
      <c r="CB544" s="7"/>
      <c r="CC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166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7"/>
      <c r="AW545" s="7"/>
      <c r="AX545" s="7"/>
      <c r="AY545" s="7"/>
      <c r="AZ545" s="7"/>
      <c r="BA545" s="7"/>
      <c r="BB545" s="7"/>
      <c r="BC545" s="7"/>
      <c r="BD545" s="7"/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  <c r="BP545" s="7"/>
      <c r="BQ545" s="7"/>
      <c r="BR545" s="7"/>
      <c r="BS545" s="7"/>
      <c r="BT545" s="7"/>
      <c r="BU545" s="7"/>
      <c r="BV545" s="7"/>
      <c r="BW545" s="7"/>
      <c r="BX545" s="7"/>
      <c r="BY545" s="7"/>
      <c r="BZ545" s="7"/>
      <c r="CA545" s="7"/>
      <c r="CB545" s="7"/>
      <c r="CC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166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7"/>
      <c r="AW546" s="7"/>
      <c r="AX546" s="7"/>
      <c r="AY546" s="7"/>
      <c r="AZ546" s="7"/>
      <c r="BA546" s="7"/>
      <c r="BB546" s="7"/>
      <c r="BC546" s="7"/>
      <c r="BD546" s="7"/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  <c r="BP546" s="7"/>
      <c r="BQ546" s="7"/>
      <c r="BR546" s="7"/>
      <c r="BS546" s="7"/>
      <c r="BT546" s="7"/>
      <c r="BU546" s="7"/>
      <c r="BV546" s="7"/>
      <c r="BW546" s="7"/>
      <c r="BX546" s="7"/>
      <c r="BY546" s="7"/>
      <c r="BZ546" s="7"/>
      <c r="CA546" s="7"/>
      <c r="CB546" s="7"/>
      <c r="CC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166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7"/>
      <c r="AW547" s="7"/>
      <c r="AX547" s="7"/>
      <c r="AY547" s="7"/>
      <c r="AZ547" s="7"/>
      <c r="BA547" s="7"/>
      <c r="BB547" s="7"/>
      <c r="BC547" s="7"/>
      <c r="BD547" s="7"/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  <c r="BP547" s="7"/>
      <c r="BQ547" s="7"/>
      <c r="BR547" s="7"/>
      <c r="BS547" s="7"/>
      <c r="BT547" s="7"/>
      <c r="BU547" s="7"/>
      <c r="BV547" s="7"/>
      <c r="BW547" s="7"/>
      <c r="BX547" s="7"/>
      <c r="BY547" s="7"/>
      <c r="BZ547" s="7"/>
      <c r="CA547" s="7"/>
      <c r="CB547" s="7"/>
      <c r="CC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166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7"/>
      <c r="AW548" s="7"/>
      <c r="AX548" s="7"/>
      <c r="AY548" s="7"/>
      <c r="AZ548" s="7"/>
      <c r="BA548" s="7"/>
      <c r="BB548" s="7"/>
      <c r="BC548" s="7"/>
      <c r="BD548" s="7"/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  <c r="BP548" s="7"/>
      <c r="BQ548" s="7"/>
      <c r="BR548" s="7"/>
      <c r="BS548" s="7"/>
      <c r="BT548" s="7"/>
      <c r="BU548" s="7"/>
      <c r="BV548" s="7"/>
      <c r="BW548" s="7"/>
      <c r="BX548" s="7"/>
      <c r="BY548" s="7"/>
      <c r="BZ548" s="7"/>
      <c r="CA548" s="7"/>
      <c r="CB548" s="7"/>
      <c r="CC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166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7"/>
      <c r="AW549" s="7"/>
      <c r="AX549" s="7"/>
      <c r="AY549" s="7"/>
      <c r="AZ549" s="7"/>
      <c r="BA549" s="7"/>
      <c r="BB549" s="7"/>
      <c r="BC549" s="7"/>
      <c r="BD549" s="7"/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  <c r="BP549" s="7"/>
      <c r="BQ549" s="7"/>
      <c r="BR549" s="7"/>
      <c r="BS549" s="7"/>
      <c r="BT549" s="7"/>
      <c r="BU549" s="7"/>
      <c r="BV549" s="7"/>
      <c r="BW549" s="7"/>
      <c r="BX549" s="7"/>
      <c r="BY549" s="7"/>
      <c r="BZ549" s="7"/>
      <c r="CA549" s="7"/>
      <c r="CB549" s="7"/>
      <c r="CC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166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7"/>
      <c r="AW550" s="7"/>
      <c r="AX550" s="7"/>
      <c r="AY550" s="7"/>
      <c r="AZ550" s="7"/>
      <c r="BA550" s="7"/>
      <c r="BB550" s="7"/>
      <c r="BC550" s="7"/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  <c r="BP550" s="7"/>
      <c r="BQ550" s="7"/>
      <c r="BR550" s="7"/>
      <c r="BS550" s="7"/>
      <c r="BT550" s="7"/>
      <c r="BU550" s="7"/>
      <c r="BV550" s="7"/>
      <c r="BW550" s="7"/>
      <c r="BX550" s="7"/>
      <c r="BY550" s="7"/>
      <c r="BZ550" s="7"/>
      <c r="CA550" s="7"/>
      <c r="CB550" s="7"/>
      <c r="CC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166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7"/>
      <c r="AW551" s="7"/>
      <c r="AX551" s="7"/>
      <c r="AY551" s="7"/>
      <c r="AZ551" s="7"/>
      <c r="BA551" s="7"/>
      <c r="BB551" s="7"/>
      <c r="BC551" s="7"/>
      <c r="BD551" s="7"/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  <c r="BP551" s="7"/>
      <c r="BQ551" s="7"/>
      <c r="BR551" s="7"/>
      <c r="BS551" s="7"/>
      <c r="BT551" s="7"/>
      <c r="BU551" s="7"/>
      <c r="BV551" s="7"/>
      <c r="BW551" s="7"/>
      <c r="BX551" s="7"/>
      <c r="BY551" s="7"/>
      <c r="BZ551" s="7"/>
      <c r="CA551" s="7"/>
      <c r="CB551" s="7"/>
      <c r="CC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166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7"/>
      <c r="AW552" s="7"/>
      <c r="AX552" s="7"/>
      <c r="AY552" s="7"/>
      <c r="AZ552" s="7"/>
      <c r="BA552" s="7"/>
      <c r="BB552" s="7"/>
      <c r="BC552" s="7"/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  <c r="BP552" s="7"/>
      <c r="BQ552" s="7"/>
      <c r="BR552" s="7"/>
      <c r="BS552" s="7"/>
      <c r="BT552" s="7"/>
      <c r="BU552" s="7"/>
      <c r="BV552" s="7"/>
      <c r="BW552" s="7"/>
      <c r="BX552" s="7"/>
      <c r="BY552" s="7"/>
      <c r="BZ552" s="7"/>
      <c r="CA552" s="7"/>
      <c r="CB552" s="7"/>
      <c r="CC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166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7"/>
      <c r="AW553" s="7"/>
      <c r="AX553" s="7"/>
      <c r="AY553" s="7"/>
      <c r="AZ553" s="7"/>
      <c r="BA553" s="7"/>
      <c r="BB553" s="7"/>
      <c r="BC553" s="7"/>
      <c r="BD553" s="7"/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  <c r="BP553" s="7"/>
      <c r="BQ553" s="7"/>
      <c r="BR553" s="7"/>
      <c r="BS553" s="7"/>
      <c r="BT553" s="7"/>
      <c r="BU553" s="7"/>
      <c r="BV553" s="7"/>
      <c r="BW553" s="7"/>
      <c r="BX553" s="7"/>
      <c r="BY553" s="7"/>
      <c r="BZ553" s="7"/>
      <c r="CA553" s="7"/>
      <c r="CB553" s="7"/>
      <c r="CC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166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7"/>
      <c r="AW554" s="7"/>
      <c r="AX554" s="7"/>
      <c r="AY554" s="7"/>
      <c r="AZ554" s="7"/>
      <c r="BA554" s="7"/>
      <c r="BB554" s="7"/>
      <c r="BC554" s="7"/>
      <c r="BD554" s="7"/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  <c r="BP554" s="7"/>
      <c r="BQ554" s="7"/>
      <c r="BR554" s="7"/>
      <c r="BS554" s="7"/>
      <c r="BT554" s="7"/>
      <c r="BU554" s="7"/>
      <c r="BV554" s="7"/>
      <c r="BW554" s="7"/>
      <c r="BX554" s="7"/>
      <c r="BY554" s="7"/>
      <c r="BZ554" s="7"/>
      <c r="CA554" s="7"/>
      <c r="CB554" s="7"/>
      <c r="CC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166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7"/>
      <c r="AW555" s="7"/>
      <c r="AX555" s="7"/>
      <c r="AY555" s="7"/>
      <c r="AZ555" s="7"/>
      <c r="BA555" s="7"/>
      <c r="BB555" s="7"/>
      <c r="BC555" s="7"/>
      <c r="BD555" s="7"/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  <c r="BP555" s="7"/>
      <c r="BQ555" s="7"/>
      <c r="BR555" s="7"/>
      <c r="BS555" s="7"/>
      <c r="BT555" s="7"/>
      <c r="BU555" s="7"/>
      <c r="BV555" s="7"/>
      <c r="BW555" s="7"/>
      <c r="BX555" s="7"/>
      <c r="BY555" s="7"/>
      <c r="BZ555" s="7"/>
      <c r="CA555" s="7"/>
      <c r="CB555" s="7"/>
      <c r="CC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166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7"/>
      <c r="AW556" s="7"/>
      <c r="AX556" s="7"/>
      <c r="AY556" s="7"/>
      <c r="AZ556" s="7"/>
      <c r="BA556" s="7"/>
      <c r="BB556" s="7"/>
      <c r="BC556" s="7"/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  <c r="BP556" s="7"/>
      <c r="BQ556" s="7"/>
      <c r="BR556" s="7"/>
      <c r="BS556" s="7"/>
      <c r="BT556" s="7"/>
      <c r="BU556" s="7"/>
      <c r="BV556" s="7"/>
      <c r="BW556" s="7"/>
      <c r="BX556" s="7"/>
      <c r="BY556" s="7"/>
      <c r="BZ556" s="7"/>
      <c r="CA556" s="7"/>
      <c r="CB556" s="7"/>
      <c r="CC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166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7"/>
      <c r="AW557" s="7"/>
      <c r="AX557" s="7"/>
      <c r="AY557" s="7"/>
      <c r="AZ557" s="7"/>
      <c r="BA557" s="7"/>
      <c r="BB557" s="7"/>
      <c r="BC557" s="7"/>
      <c r="BD557" s="7"/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  <c r="BP557" s="7"/>
      <c r="BQ557" s="7"/>
      <c r="BR557" s="7"/>
      <c r="BS557" s="7"/>
      <c r="BT557" s="7"/>
      <c r="BU557" s="7"/>
      <c r="BV557" s="7"/>
      <c r="BW557" s="7"/>
      <c r="BX557" s="7"/>
      <c r="BY557" s="7"/>
      <c r="BZ557" s="7"/>
      <c r="CA557" s="7"/>
      <c r="CB557" s="7"/>
      <c r="CC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166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7"/>
      <c r="AW558" s="7"/>
      <c r="AX558" s="7"/>
      <c r="AY558" s="7"/>
      <c r="AZ558" s="7"/>
      <c r="BA558" s="7"/>
      <c r="BB558" s="7"/>
      <c r="BC558" s="7"/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  <c r="BP558" s="7"/>
      <c r="BQ558" s="7"/>
      <c r="BR558" s="7"/>
      <c r="BS558" s="7"/>
      <c r="BT558" s="7"/>
      <c r="BU558" s="7"/>
      <c r="BV558" s="7"/>
      <c r="BW558" s="7"/>
      <c r="BX558" s="7"/>
      <c r="BY558" s="7"/>
      <c r="BZ558" s="7"/>
      <c r="CA558" s="7"/>
      <c r="CB558" s="7"/>
      <c r="CC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166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7"/>
      <c r="AW559" s="7"/>
      <c r="AX559" s="7"/>
      <c r="AY559" s="7"/>
      <c r="AZ559" s="7"/>
      <c r="BA559" s="7"/>
      <c r="BB559" s="7"/>
      <c r="BC559" s="7"/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  <c r="BP559" s="7"/>
      <c r="BQ559" s="7"/>
      <c r="BR559" s="7"/>
      <c r="BS559" s="7"/>
      <c r="BT559" s="7"/>
      <c r="BU559" s="7"/>
      <c r="BV559" s="7"/>
      <c r="BW559" s="7"/>
      <c r="BX559" s="7"/>
      <c r="BY559" s="7"/>
      <c r="BZ559" s="7"/>
      <c r="CA559" s="7"/>
      <c r="CB559" s="7"/>
      <c r="CC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166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7"/>
      <c r="AW560" s="7"/>
      <c r="AX560" s="7"/>
      <c r="AY560" s="7"/>
      <c r="AZ560" s="7"/>
      <c r="BA560" s="7"/>
      <c r="BB560" s="7"/>
      <c r="BC560" s="7"/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  <c r="BP560" s="7"/>
      <c r="BQ560" s="7"/>
      <c r="BR560" s="7"/>
      <c r="BS560" s="7"/>
      <c r="BT560" s="7"/>
      <c r="BU560" s="7"/>
      <c r="BV560" s="7"/>
      <c r="BW560" s="7"/>
      <c r="BX560" s="7"/>
      <c r="BY560" s="7"/>
      <c r="BZ560" s="7"/>
      <c r="CA560" s="7"/>
      <c r="CB560" s="7"/>
      <c r="CC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166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7"/>
      <c r="AW561" s="7"/>
      <c r="AX561" s="7"/>
      <c r="AY561" s="7"/>
      <c r="AZ561" s="7"/>
      <c r="BA561" s="7"/>
      <c r="BB561" s="7"/>
      <c r="BC561" s="7"/>
      <c r="BD561" s="7"/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  <c r="BP561" s="7"/>
      <c r="BQ561" s="7"/>
      <c r="BR561" s="7"/>
      <c r="BS561" s="7"/>
      <c r="BT561" s="7"/>
      <c r="BU561" s="7"/>
      <c r="BV561" s="7"/>
      <c r="BW561" s="7"/>
      <c r="BX561" s="7"/>
      <c r="BY561" s="7"/>
      <c r="BZ561" s="7"/>
      <c r="CA561" s="7"/>
      <c r="CB561" s="7"/>
      <c r="CC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166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7"/>
      <c r="AW562" s="7"/>
      <c r="AX562" s="7"/>
      <c r="AY562" s="7"/>
      <c r="AZ562" s="7"/>
      <c r="BA562" s="7"/>
      <c r="BB562" s="7"/>
      <c r="BC562" s="7"/>
      <c r="BD562" s="7"/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  <c r="BP562" s="7"/>
      <c r="BQ562" s="7"/>
      <c r="BR562" s="7"/>
      <c r="BS562" s="7"/>
      <c r="BT562" s="7"/>
      <c r="BU562" s="7"/>
      <c r="BV562" s="7"/>
      <c r="BW562" s="7"/>
      <c r="BX562" s="7"/>
      <c r="BY562" s="7"/>
      <c r="BZ562" s="7"/>
      <c r="CA562" s="7"/>
      <c r="CB562" s="7"/>
      <c r="CC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166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7"/>
      <c r="AW563" s="7"/>
      <c r="AX563" s="7"/>
      <c r="AY563" s="7"/>
      <c r="AZ563" s="7"/>
      <c r="BA563" s="7"/>
      <c r="BB563" s="7"/>
      <c r="BC563" s="7"/>
      <c r="BD563" s="7"/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  <c r="BP563" s="7"/>
      <c r="BQ563" s="7"/>
      <c r="BR563" s="7"/>
      <c r="BS563" s="7"/>
      <c r="BT563" s="7"/>
      <c r="BU563" s="7"/>
      <c r="BV563" s="7"/>
      <c r="BW563" s="7"/>
      <c r="BX563" s="7"/>
      <c r="BY563" s="7"/>
      <c r="BZ563" s="7"/>
      <c r="CA563" s="7"/>
      <c r="CB563" s="7"/>
      <c r="CC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166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7"/>
      <c r="AW564" s="7"/>
      <c r="AX564" s="7"/>
      <c r="AY564" s="7"/>
      <c r="AZ564" s="7"/>
      <c r="BA564" s="7"/>
      <c r="BB564" s="7"/>
      <c r="BC564" s="7"/>
      <c r="BD564" s="7"/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  <c r="BP564" s="7"/>
      <c r="BQ564" s="7"/>
      <c r="BR564" s="7"/>
      <c r="BS564" s="7"/>
      <c r="BT564" s="7"/>
      <c r="BU564" s="7"/>
      <c r="BV564" s="7"/>
      <c r="BW564" s="7"/>
      <c r="BX564" s="7"/>
      <c r="BY564" s="7"/>
      <c r="BZ564" s="7"/>
      <c r="CA564" s="7"/>
      <c r="CB564" s="7"/>
      <c r="CC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166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7"/>
      <c r="AW565" s="7"/>
      <c r="AX565" s="7"/>
      <c r="AY565" s="7"/>
      <c r="AZ565" s="7"/>
      <c r="BA565" s="7"/>
      <c r="BB565" s="7"/>
      <c r="BC565" s="7"/>
      <c r="BD565" s="7"/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  <c r="BP565" s="7"/>
      <c r="BQ565" s="7"/>
      <c r="BR565" s="7"/>
      <c r="BS565" s="7"/>
      <c r="BT565" s="7"/>
      <c r="BU565" s="7"/>
      <c r="BV565" s="7"/>
      <c r="BW565" s="7"/>
      <c r="BX565" s="7"/>
      <c r="BY565" s="7"/>
      <c r="BZ565" s="7"/>
      <c r="CA565" s="7"/>
      <c r="CB565" s="7"/>
      <c r="CC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166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7"/>
      <c r="AW566" s="7"/>
      <c r="AX566" s="7"/>
      <c r="AY566" s="7"/>
      <c r="AZ566" s="7"/>
      <c r="BA566" s="7"/>
      <c r="BB566" s="7"/>
      <c r="BC566" s="7"/>
      <c r="BD566" s="7"/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  <c r="BP566" s="7"/>
      <c r="BQ566" s="7"/>
      <c r="BR566" s="7"/>
      <c r="BS566" s="7"/>
      <c r="BT566" s="7"/>
      <c r="BU566" s="7"/>
      <c r="BV566" s="7"/>
      <c r="BW566" s="7"/>
      <c r="BX566" s="7"/>
      <c r="BY566" s="7"/>
      <c r="BZ566" s="7"/>
      <c r="CA566" s="7"/>
      <c r="CB566" s="7"/>
      <c r="CC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166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7"/>
      <c r="AW567" s="7"/>
      <c r="AX567" s="7"/>
      <c r="AY567" s="7"/>
      <c r="AZ567" s="7"/>
      <c r="BA567" s="7"/>
      <c r="BB567" s="7"/>
      <c r="BC567" s="7"/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  <c r="BP567" s="7"/>
      <c r="BQ567" s="7"/>
      <c r="BR567" s="7"/>
      <c r="BS567" s="7"/>
      <c r="BT567" s="7"/>
      <c r="BU567" s="7"/>
      <c r="BV567" s="7"/>
      <c r="BW567" s="7"/>
      <c r="BX567" s="7"/>
      <c r="BY567" s="7"/>
      <c r="BZ567" s="7"/>
      <c r="CA567" s="7"/>
      <c r="CB567" s="7"/>
      <c r="CC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166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7"/>
      <c r="AW568" s="7"/>
      <c r="AX568" s="7"/>
      <c r="AY568" s="7"/>
      <c r="AZ568" s="7"/>
      <c r="BA568" s="7"/>
      <c r="BB568" s="7"/>
      <c r="BC568" s="7"/>
      <c r="BD568" s="7"/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  <c r="BP568" s="7"/>
      <c r="BQ568" s="7"/>
      <c r="BR568" s="7"/>
      <c r="BS568" s="7"/>
      <c r="BT568" s="7"/>
      <c r="BU568" s="7"/>
      <c r="BV568" s="7"/>
      <c r="BW568" s="7"/>
      <c r="BX568" s="7"/>
      <c r="BY568" s="7"/>
      <c r="BZ568" s="7"/>
      <c r="CA568" s="7"/>
      <c r="CB568" s="7"/>
      <c r="CC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166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7"/>
      <c r="AW569" s="7"/>
      <c r="AX569" s="7"/>
      <c r="AY569" s="7"/>
      <c r="AZ569" s="7"/>
      <c r="BA569" s="7"/>
      <c r="BB569" s="7"/>
      <c r="BC569" s="7"/>
      <c r="BD569" s="7"/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  <c r="BP569" s="7"/>
      <c r="BQ569" s="7"/>
      <c r="BR569" s="7"/>
      <c r="BS569" s="7"/>
      <c r="BT569" s="7"/>
      <c r="BU569" s="7"/>
      <c r="BV569" s="7"/>
      <c r="BW569" s="7"/>
      <c r="BX569" s="7"/>
      <c r="BY569" s="7"/>
      <c r="BZ569" s="7"/>
      <c r="CA569" s="7"/>
      <c r="CB569" s="7"/>
      <c r="CC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166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7"/>
      <c r="AW570" s="7"/>
      <c r="AX570" s="7"/>
      <c r="AY570" s="7"/>
      <c r="AZ570" s="7"/>
      <c r="BA570" s="7"/>
      <c r="BB570" s="7"/>
      <c r="BC570" s="7"/>
      <c r="BD570" s="7"/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  <c r="BP570" s="7"/>
      <c r="BQ570" s="7"/>
      <c r="BR570" s="7"/>
      <c r="BS570" s="7"/>
      <c r="BT570" s="7"/>
      <c r="BU570" s="7"/>
      <c r="BV570" s="7"/>
      <c r="BW570" s="7"/>
      <c r="BX570" s="7"/>
      <c r="BY570" s="7"/>
      <c r="BZ570" s="7"/>
      <c r="CA570" s="7"/>
      <c r="CB570" s="7"/>
      <c r="CC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166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7"/>
      <c r="AW571" s="7"/>
      <c r="AX571" s="7"/>
      <c r="AY571" s="7"/>
      <c r="AZ571" s="7"/>
      <c r="BA571" s="7"/>
      <c r="BB571" s="7"/>
      <c r="BC571" s="7"/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  <c r="BP571" s="7"/>
      <c r="BQ571" s="7"/>
      <c r="BR571" s="7"/>
      <c r="BS571" s="7"/>
      <c r="BT571" s="7"/>
      <c r="BU571" s="7"/>
      <c r="BV571" s="7"/>
      <c r="BW571" s="7"/>
      <c r="BX571" s="7"/>
      <c r="BY571" s="7"/>
      <c r="BZ571" s="7"/>
      <c r="CA571" s="7"/>
      <c r="CB571" s="7"/>
      <c r="CC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166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7"/>
      <c r="AW572" s="7"/>
      <c r="AX572" s="7"/>
      <c r="AY572" s="7"/>
      <c r="AZ572" s="7"/>
      <c r="BA572" s="7"/>
      <c r="BB572" s="7"/>
      <c r="BC572" s="7"/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  <c r="BP572" s="7"/>
      <c r="BQ572" s="7"/>
      <c r="BR572" s="7"/>
      <c r="BS572" s="7"/>
      <c r="BT572" s="7"/>
      <c r="BU572" s="7"/>
      <c r="BV572" s="7"/>
      <c r="BW572" s="7"/>
      <c r="BX572" s="7"/>
      <c r="BY572" s="7"/>
      <c r="BZ572" s="7"/>
      <c r="CA572" s="7"/>
      <c r="CB572" s="7"/>
      <c r="CC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166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7"/>
      <c r="AW573" s="7"/>
      <c r="AX573" s="7"/>
      <c r="AY573" s="7"/>
      <c r="AZ573" s="7"/>
      <c r="BA573" s="7"/>
      <c r="BB573" s="7"/>
      <c r="BC573" s="7"/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  <c r="BP573" s="7"/>
      <c r="BQ573" s="7"/>
      <c r="BR573" s="7"/>
      <c r="BS573" s="7"/>
      <c r="BT573" s="7"/>
      <c r="BU573" s="7"/>
      <c r="BV573" s="7"/>
      <c r="BW573" s="7"/>
      <c r="BX573" s="7"/>
      <c r="BY573" s="7"/>
      <c r="BZ573" s="7"/>
      <c r="CA573" s="7"/>
      <c r="CB573" s="7"/>
      <c r="CC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166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7"/>
      <c r="AW574" s="7"/>
      <c r="AX574" s="7"/>
      <c r="AY574" s="7"/>
      <c r="AZ574" s="7"/>
      <c r="BA574" s="7"/>
      <c r="BB574" s="7"/>
      <c r="BC574" s="7"/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  <c r="BP574" s="7"/>
      <c r="BQ574" s="7"/>
      <c r="BR574" s="7"/>
      <c r="BS574" s="7"/>
      <c r="BT574" s="7"/>
      <c r="BU574" s="7"/>
      <c r="BV574" s="7"/>
      <c r="BW574" s="7"/>
      <c r="BX574" s="7"/>
      <c r="BY574" s="7"/>
      <c r="BZ574" s="7"/>
      <c r="CA574" s="7"/>
      <c r="CB574" s="7"/>
      <c r="CC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166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7"/>
      <c r="AW575" s="7"/>
      <c r="AX575" s="7"/>
      <c r="AY575" s="7"/>
      <c r="AZ575" s="7"/>
      <c r="BA575" s="7"/>
      <c r="BB575" s="7"/>
      <c r="BC575" s="7"/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  <c r="BP575" s="7"/>
      <c r="BQ575" s="7"/>
      <c r="BR575" s="7"/>
      <c r="BS575" s="7"/>
      <c r="BT575" s="7"/>
      <c r="BU575" s="7"/>
      <c r="BV575" s="7"/>
      <c r="BW575" s="7"/>
      <c r="BX575" s="7"/>
      <c r="BY575" s="7"/>
      <c r="BZ575" s="7"/>
      <c r="CA575" s="7"/>
      <c r="CB575" s="7"/>
      <c r="CC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166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7"/>
      <c r="AW576" s="7"/>
      <c r="AX576" s="7"/>
      <c r="AY576" s="7"/>
      <c r="AZ576" s="7"/>
      <c r="BA576" s="7"/>
      <c r="BB576" s="7"/>
      <c r="BC576" s="7"/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  <c r="BP576" s="7"/>
      <c r="BQ576" s="7"/>
      <c r="BR576" s="7"/>
      <c r="BS576" s="7"/>
      <c r="BT576" s="7"/>
      <c r="BU576" s="7"/>
      <c r="BV576" s="7"/>
      <c r="BW576" s="7"/>
      <c r="BX576" s="7"/>
      <c r="BY576" s="7"/>
      <c r="BZ576" s="7"/>
      <c r="CA576" s="7"/>
      <c r="CB576" s="7"/>
      <c r="CC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166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7"/>
      <c r="AW577" s="7"/>
      <c r="AX577" s="7"/>
      <c r="AY577" s="7"/>
      <c r="AZ577" s="7"/>
      <c r="BA577" s="7"/>
      <c r="BB577" s="7"/>
      <c r="BC577" s="7"/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  <c r="BP577" s="7"/>
      <c r="BQ577" s="7"/>
      <c r="BR577" s="7"/>
      <c r="BS577" s="7"/>
      <c r="BT577" s="7"/>
      <c r="BU577" s="7"/>
      <c r="BV577" s="7"/>
      <c r="BW577" s="7"/>
      <c r="BX577" s="7"/>
      <c r="BY577" s="7"/>
      <c r="BZ577" s="7"/>
      <c r="CA577" s="7"/>
      <c r="CB577" s="7"/>
      <c r="CC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166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7"/>
      <c r="AW578" s="7"/>
      <c r="AX578" s="7"/>
      <c r="AY578" s="7"/>
      <c r="AZ578" s="7"/>
      <c r="BA578" s="7"/>
      <c r="BB578" s="7"/>
      <c r="BC578" s="7"/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  <c r="BP578" s="7"/>
      <c r="BQ578" s="7"/>
      <c r="BR578" s="7"/>
      <c r="BS578" s="7"/>
      <c r="BT578" s="7"/>
      <c r="BU578" s="7"/>
      <c r="BV578" s="7"/>
      <c r="BW578" s="7"/>
      <c r="BX578" s="7"/>
      <c r="BY578" s="7"/>
      <c r="BZ578" s="7"/>
      <c r="CA578" s="7"/>
      <c r="CB578" s="7"/>
      <c r="CC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166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7"/>
      <c r="AW579" s="7"/>
      <c r="AX579" s="7"/>
      <c r="AY579" s="7"/>
      <c r="AZ579" s="7"/>
      <c r="BA579" s="7"/>
      <c r="BB579" s="7"/>
      <c r="BC579" s="7"/>
      <c r="BD579" s="7"/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  <c r="BP579" s="7"/>
      <c r="BQ579" s="7"/>
      <c r="BR579" s="7"/>
      <c r="BS579" s="7"/>
      <c r="BT579" s="7"/>
      <c r="BU579" s="7"/>
      <c r="BV579" s="7"/>
      <c r="BW579" s="7"/>
      <c r="BX579" s="7"/>
      <c r="BY579" s="7"/>
      <c r="BZ579" s="7"/>
      <c r="CA579" s="7"/>
      <c r="CB579" s="7"/>
      <c r="CC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166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7"/>
      <c r="AW580" s="7"/>
      <c r="AX580" s="7"/>
      <c r="AY580" s="7"/>
      <c r="AZ580" s="7"/>
      <c r="BA580" s="7"/>
      <c r="BB580" s="7"/>
      <c r="BC580" s="7"/>
      <c r="BD580" s="7"/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  <c r="BP580" s="7"/>
      <c r="BQ580" s="7"/>
      <c r="BR580" s="7"/>
      <c r="BS580" s="7"/>
      <c r="BT580" s="7"/>
      <c r="BU580" s="7"/>
      <c r="BV580" s="7"/>
      <c r="BW580" s="7"/>
      <c r="BX580" s="7"/>
      <c r="BY580" s="7"/>
      <c r="BZ580" s="7"/>
      <c r="CA580" s="7"/>
      <c r="CB580" s="7"/>
      <c r="CC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166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7"/>
      <c r="AW581" s="7"/>
      <c r="AX581" s="7"/>
      <c r="AY581" s="7"/>
      <c r="AZ581" s="7"/>
      <c r="BA581" s="7"/>
      <c r="BB581" s="7"/>
      <c r="BC581" s="7"/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  <c r="BP581" s="7"/>
      <c r="BQ581" s="7"/>
      <c r="BR581" s="7"/>
      <c r="BS581" s="7"/>
      <c r="BT581" s="7"/>
      <c r="BU581" s="7"/>
      <c r="BV581" s="7"/>
      <c r="BW581" s="7"/>
      <c r="BX581" s="7"/>
      <c r="BY581" s="7"/>
      <c r="BZ581" s="7"/>
      <c r="CA581" s="7"/>
      <c r="CB581" s="7"/>
      <c r="CC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166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7"/>
      <c r="AW582" s="7"/>
      <c r="AX582" s="7"/>
      <c r="AY582" s="7"/>
      <c r="AZ582" s="7"/>
      <c r="BA582" s="7"/>
      <c r="BB582" s="7"/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  <c r="BP582" s="7"/>
      <c r="BQ582" s="7"/>
      <c r="BR582" s="7"/>
      <c r="BS582" s="7"/>
      <c r="BT582" s="7"/>
      <c r="BU582" s="7"/>
      <c r="BV582" s="7"/>
      <c r="BW582" s="7"/>
      <c r="BX582" s="7"/>
      <c r="BY582" s="7"/>
      <c r="BZ582" s="7"/>
      <c r="CA582" s="7"/>
      <c r="CB582" s="7"/>
      <c r="CC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166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7"/>
      <c r="AW583" s="7"/>
      <c r="AX583" s="7"/>
      <c r="AY583" s="7"/>
      <c r="AZ583" s="7"/>
      <c r="BA583" s="7"/>
      <c r="BB583" s="7"/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  <c r="BP583" s="7"/>
      <c r="BQ583" s="7"/>
      <c r="BR583" s="7"/>
      <c r="BS583" s="7"/>
      <c r="BT583" s="7"/>
      <c r="BU583" s="7"/>
      <c r="BV583" s="7"/>
      <c r="BW583" s="7"/>
      <c r="BX583" s="7"/>
      <c r="BY583" s="7"/>
      <c r="BZ583" s="7"/>
      <c r="CA583" s="7"/>
      <c r="CB583" s="7"/>
      <c r="CC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166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7"/>
      <c r="AW584" s="7"/>
      <c r="AX584" s="7"/>
      <c r="AY584" s="7"/>
      <c r="AZ584" s="7"/>
      <c r="BA584" s="7"/>
      <c r="BB584" s="7"/>
      <c r="BC584" s="7"/>
      <c r="BD584" s="7"/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  <c r="BP584" s="7"/>
      <c r="BQ584" s="7"/>
      <c r="BR584" s="7"/>
      <c r="BS584" s="7"/>
      <c r="BT584" s="7"/>
      <c r="BU584" s="7"/>
      <c r="BV584" s="7"/>
      <c r="BW584" s="7"/>
      <c r="BX584" s="7"/>
      <c r="BY584" s="7"/>
      <c r="BZ584" s="7"/>
      <c r="CA584" s="7"/>
      <c r="CB584" s="7"/>
      <c r="CC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166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7"/>
      <c r="AW585" s="7"/>
      <c r="AX585" s="7"/>
      <c r="AY585" s="7"/>
      <c r="AZ585" s="7"/>
      <c r="BA585" s="7"/>
      <c r="BB585" s="7"/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  <c r="BP585" s="7"/>
      <c r="BQ585" s="7"/>
      <c r="BR585" s="7"/>
      <c r="BS585" s="7"/>
      <c r="BT585" s="7"/>
      <c r="BU585" s="7"/>
      <c r="BV585" s="7"/>
      <c r="BW585" s="7"/>
      <c r="BX585" s="7"/>
      <c r="BY585" s="7"/>
      <c r="BZ585" s="7"/>
      <c r="CA585" s="7"/>
      <c r="CB585" s="7"/>
      <c r="CC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166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7"/>
      <c r="AW586" s="7"/>
      <c r="AX586" s="7"/>
      <c r="AY586" s="7"/>
      <c r="AZ586" s="7"/>
      <c r="BA586" s="7"/>
      <c r="BB586" s="7"/>
      <c r="BC586" s="7"/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  <c r="BP586" s="7"/>
      <c r="BQ586" s="7"/>
      <c r="BR586" s="7"/>
      <c r="BS586" s="7"/>
      <c r="BT586" s="7"/>
      <c r="BU586" s="7"/>
      <c r="BV586" s="7"/>
      <c r="BW586" s="7"/>
      <c r="BX586" s="7"/>
      <c r="BY586" s="7"/>
      <c r="BZ586" s="7"/>
      <c r="CA586" s="7"/>
      <c r="CB586" s="7"/>
      <c r="CC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166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7"/>
      <c r="AW587" s="7"/>
      <c r="AX587" s="7"/>
      <c r="AY587" s="7"/>
      <c r="AZ587" s="7"/>
      <c r="BA587" s="7"/>
      <c r="BB587" s="7"/>
      <c r="BC587" s="7"/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  <c r="BP587" s="7"/>
      <c r="BQ587" s="7"/>
      <c r="BR587" s="7"/>
      <c r="BS587" s="7"/>
      <c r="BT587" s="7"/>
      <c r="BU587" s="7"/>
      <c r="BV587" s="7"/>
      <c r="BW587" s="7"/>
      <c r="BX587" s="7"/>
      <c r="BY587" s="7"/>
      <c r="BZ587" s="7"/>
      <c r="CA587" s="7"/>
      <c r="CB587" s="7"/>
      <c r="CC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166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7"/>
      <c r="AW588" s="7"/>
      <c r="AX588" s="7"/>
      <c r="AY588" s="7"/>
      <c r="AZ588" s="7"/>
      <c r="BA588" s="7"/>
      <c r="BB588" s="7"/>
      <c r="BC588" s="7"/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  <c r="BP588" s="7"/>
      <c r="BQ588" s="7"/>
      <c r="BR588" s="7"/>
      <c r="BS588" s="7"/>
      <c r="BT588" s="7"/>
      <c r="BU588" s="7"/>
      <c r="BV588" s="7"/>
      <c r="BW588" s="7"/>
      <c r="BX588" s="7"/>
      <c r="BY588" s="7"/>
      <c r="BZ588" s="7"/>
      <c r="CA588" s="7"/>
      <c r="CB588" s="7"/>
      <c r="CC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166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7"/>
      <c r="AW589" s="7"/>
      <c r="AX589" s="7"/>
      <c r="AY589" s="7"/>
      <c r="AZ589" s="7"/>
      <c r="BA589" s="7"/>
      <c r="BB589" s="7"/>
      <c r="BC589" s="7"/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  <c r="BP589" s="7"/>
      <c r="BQ589" s="7"/>
      <c r="BR589" s="7"/>
      <c r="BS589" s="7"/>
      <c r="BT589" s="7"/>
      <c r="BU589" s="7"/>
      <c r="BV589" s="7"/>
      <c r="BW589" s="7"/>
      <c r="BX589" s="7"/>
      <c r="BY589" s="7"/>
      <c r="BZ589" s="7"/>
      <c r="CA589" s="7"/>
      <c r="CB589" s="7"/>
      <c r="CC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166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7"/>
      <c r="AW590" s="7"/>
      <c r="AX590" s="7"/>
      <c r="AY590" s="7"/>
      <c r="AZ590" s="7"/>
      <c r="BA590" s="7"/>
      <c r="BB590" s="7"/>
      <c r="BC590" s="7"/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  <c r="BP590" s="7"/>
      <c r="BQ590" s="7"/>
      <c r="BR590" s="7"/>
      <c r="BS590" s="7"/>
      <c r="BT590" s="7"/>
      <c r="BU590" s="7"/>
      <c r="BV590" s="7"/>
      <c r="BW590" s="7"/>
      <c r="BX590" s="7"/>
      <c r="BY590" s="7"/>
      <c r="BZ590" s="7"/>
      <c r="CA590" s="7"/>
      <c r="CB590" s="7"/>
      <c r="CC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166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7"/>
      <c r="AW591" s="7"/>
      <c r="AX591" s="7"/>
      <c r="AY591" s="7"/>
      <c r="AZ591" s="7"/>
      <c r="BA591" s="7"/>
      <c r="BB591" s="7"/>
      <c r="BC591" s="7"/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  <c r="BP591" s="7"/>
      <c r="BQ591" s="7"/>
      <c r="BR591" s="7"/>
      <c r="BS591" s="7"/>
      <c r="BT591" s="7"/>
      <c r="BU591" s="7"/>
      <c r="BV591" s="7"/>
      <c r="BW591" s="7"/>
      <c r="BX591" s="7"/>
      <c r="BY591" s="7"/>
      <c r="BZ591" s="7"/>
      <c r="CA591" s="7"/>
      <c r="CB591" s="7"/>
      <c r="CC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166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7"/>
      <c r="AW592" s="7"/>
      <c r="AX592" s="7"/>
      <c r="AY592" s="7"/>
      <c r="AZ592" s="7"/>
      <c r="BA592" s="7"/>
      <c r="BB592" s="7"/>
      <c r="BC592" s="7"/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  <c r="BP592" s="7"/>
      <c r="BQ592" s="7"/>
      <c r="BR592" s="7"/>
      <c r="BS592" s="7"/>
      <c r="BT592" s="7"/>
      <c r="BU592" s="7"/>
      <c r="BV592" s="7"/>
      <c r="BW592" s="7"/>
      <c r="BX592" s="7"/>
      <c r="BY592" s="7"/>
      <c r="BZ592" s="7"/>
      <c r="CA592" s="7"/>
      <c r="CB592" s="7"/>
      <c r="CC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166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7"/>
      <c r="AW593" s="7"/>
      <c r="AX593" s="7"/>
      <c r="AY593" s="7"/>
      <c r="AZ593" s="7"/>
      <c r="BA593" s="7"/>
      <c r="BB593" s="7"/>
      <c r="BC593" s="7"/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  <c r="BP593" s="7"/>
      <c r="BQ593" s="7"/>
      <c r="BR593" s="7"/>
      <c r="BS593" s="7"/>
      <c r="BT593" s="7"/>
      <c r="BU593" s="7"/>
      <c r="BV593" s="7"/>
      <c r="BW593" s="7"/>
      <c r="BX593" s="7"/>
      <c r="BY593" s="7"/>
      <c r="BZ593" s="7"/>
      <c r="CA593" s="7"/>
      <c r="CB593" s="7"/>
      <c r="CC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166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7"/>
      <c r="AW594" s="7"/>
      <c r="AX594" s="7"/>
      <c r="AY594" s="7"/>
      <c r="AZ594" s="7"/>
      <c r="BA594" s="7"/>
      <c r="BB594" s="7"/>
      <c r="BC594" s="7"/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  <c r="BP594" s="7"/>
      <c r="BQ594" s="7"/>
      <c r="BR594" s="7"/>
      <c r="BS594" s="7"/>
      <c r="BT594" s="7"/>
      <c r="BU594" s="7"/>
      <c r="BV594" s="7"/>
      <c r="BW594" s="7"/>
      <c r="BX594" s="7"/>
      <c r="BY594" s="7"/>
      <c r="BZ594" s="7"/>
      <c r="CA594" s="7"/>
      <c r="CB594" s="7"/>
      <c r="CC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166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7"/>
      <c r="AW595" s="7"/>
      <c r="AX595" s="7"/>
      <c r="AY595" s="7"/>
      <c r="AZ595" s="7"/>
      <c r="BA595" s="7"/>
      <c r="BB595" s="7"/>
      <c r="BC595" s="7"/>
      <c r="BD595" s="7"/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  <c r="BP595" s="7"/>
      <c r="BQ595" s="7"/>
      <c r="BR595" s="7"/>
      <c r="BS595" s="7"/>
      <c r="BT595" s="7"/>
      <c r="BU595" s="7"/>
      <c r="BV595" s="7"/>
      <c r="BW595" s="7"/>
      <c r="BX595" s="7"/>
      <c r="BY595" s="7"/>
      <c r="BZ595" s="7"/>
      <c r="CA595" s="7"/>
      <c r="CB595" s="7"/>
      <c r="CC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166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7"/>
      <c r="AW596" s="7"/>
      <c r="AX596" s="7"/>
      <c r="AY596" s="7"/>
      <c r="AZ596" s="7"/>
      <c r="BA596" s="7"/>
      <c r="BB596" s="7"/>
      <c r="BC596" s="7"/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  <c r="BP596" s="7"/>
      <c r="BQ596" s="7"/>
      <c r="BR596" s="7"/>
      <c r="BS596" s="7"/>
      <c r="BT596" s="7"/>
      <c r="BU596" s="7"/>
      <c r="BV596" s="7"/>
      <c r="BW596" s="7"/>
      <c r="BX596" s="7"/>
      <c r="BY596" s="7"/>
      <c r="BZ596" s="7"/>
      <c r="CA596" s="7"/>
      <c r="CB596" s="7"/>
      <c r="CC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166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7"/>
      <c r="AW597" s="7"/>
      <c r="AX597" s="7"/>
      <c r="AY597" s="7"/>
      <c r="AZ597" s="7"/>
      <c r="BA597" s="7"/>
      <c r="BB597" s="7"/>
      <c r="BC597" s="7"/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  <c r="BP597" s="7"/>
      <c r="BQ597" s="7"/>
      <c r="BR597" s="7"/>
      <c r="BS597" s="7"/>
      <c r="BT597" s="7"/>
      <c r="BU597" s="7"/>
      <c r="BV597" s="7"/>
      <c r="BW597" s="7"/>
      <c r="BX597" s="7"/>
      <c r="BY597" s="7"/>
      <c r="BZ597" s="7"/>
      <c r="CA597" s="7"/>
      <c r="CB597" s="7"/>
      <c r="CC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166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7"/>
      <c r="AW598" s="7"/>
      <c r="AX598" s="7"/>
      <c r="AY598" s="7"/>
      <c r="AZ598" s="7"/>
      <c r="BA598" s="7"/>
      <c r="BB598" s="7"/>
      <c r="BC598" s="7"/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  <c r="BP598" s="7"/>
      <c r="BQ598" s="7"/>
      <c r="BR598" s="7"/>
      <c r="BS598" s="7"/>
      <c r="BT598" s="7"/>
      <c r="BU598" s="7"/>
      <c r="BV598" s="7"/>
      <c r="BW598" s="7"/>
      <c r="BX598" s="7"/>
      <c r="BY598" s="7"/>
      <c r="BZ598" s="7"/>
      <c r="CA598" s="7"/>
      <c r="CB598" s="7"/>
      <c r="CC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166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7"/>
      <c r="AW599" s="7"/>
      <c r="AX599" s="7"/>
      <c r="AY599" s="7"/>
      <c r="AZ599" s="7"/>
      <c r="BA599" s="7"/>
      <c r="BB599" s="7"/>
      <c r="BC599" s="7"/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  <c r="BP599" s="7"/>
      <c r="BQ599" s="7"/>
      <c r="BR599" s="7"/>
      <c r="BS599" s="7"/>
      <c r="BT599" s="7"/>
      <c r="BU599" s="7"/>
      <c r="BV599" s="7"/>
      <c r="BW599" s="7"/>
      <c r="BX599" s="7"/>
      <c r="BY599" s="7"/>
      <c r="BZ599" s="7"/>
      <c r="CA599" s="7"/>
      <c r="CB599" s="7"/>
      <c r="CC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166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7"/>
      <c r="AW600" s="7"/>
      <c r="AX600" s="7"/>
      <c r="AY600" s="7"/>
      <c r="AZ600" s="7"/>
      <c r="BA600" s="7"/>
      <c r="BB600" s="7"/>
      <c r="BC600" s="7"/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  <c r="BP600" s="7"/>
      <c r="BQ600" s="7"/>
      <c r="BR600" s="7"/>
      <c r="BS600" s="7"/>
      <c r="BT600" s="7"/>
      <c r="BU600" s="7"/>
      <c r="BV600" s="7"/>
      <c r="BW600" s="7"/>
      <c r="BX600" s="7"/>
      <c r="BY600" s="7"/>
      <c r="BZ600" s="7"/>
      <c r="CA600" s="7"/>
      <c r="CB600" s="7"/>
      <c r="CC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166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7"/>
      <c r="AW601" s="7"/>
      <c r="AX601" s="7"/>
      <c r="AY601" s="7"/>
      <c r="AZ601" s="7"/>
      <c r="BA601" s="7"/>
      <c r="BB601" s="7"/>
      <c r="BC601" s="7"/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  <c r="BP601" s="7"/>
      <c r="BQ601" s="7"/>
      <c r="BR601" s="7"/>
      <c r="BS601" s="7"/>
      <c r="BT601" s="7"/>
      <c r="BU601" s="7"/>
      <c r="BV601" s="7"/>
      <c r="BW601" s="7"/>
      <c r="BX601" s="7"/>
      <c r="BY601" s="7"/>
      <c r="BZ601" s="7"/>
      <c r="CA601" s="7"/>
      <c r="CB601" s="7"/>
      <c r="CC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166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7"/>
      <c r="AW602" s="7"/>
      <c r="AX602" s="7"/>
      <c r="AY602" s="7"/>
      <c r="AZ602" s="7"/>
      <c r="BA602" s="7"/>
      <c r="BB602" s="7"/>
      <c r="BC602" s="7"/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  <c r="BP602" s="7"/>
      <c r="BQ602" s="7"/>
      <c r="BR602" s="7"/>
      <c r="BS602" s="7"/>
      <c r="BT602" s="7"/>
      <c r="BU602" s="7"/>
      <c r="BV602" s="7"/>
      <c r="BW602" s="7"/>
      <c r="BX602" s="7"/>
      <c r="BY602" s="7"/>
      <c r="BZ602" s="7"/>
      <c r="CA602" s="7"/>
      <c r="CB602" s="7"/>
      <c r="CC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166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7"/>
      <c r="AW603" s="7"/>
      <c r="AX603" s="7"/>
      <c r="AY603" s="7"/>
      <c r="AZ603" s="7"/>
      <c r="BA603" s="7"/>
      <c r="BB603" s="7"/>
      <c r="BC603" s="7"/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  <c r="BP603" s="7"/>
      <c r="BQ603" s="7"/>
      <c r="BR603" s="7"/>
      <c r="BS603" s="7"/>
      <c r="BT603" s="7"/>
      <c r="BU603" s="7"/>
      <c r="BV603" s="7"/>
      <c r="BW603" s="7"/>
      <c r="BX603" s="7"/>
      <c r="BY603" s="7"/>
      <c r="BZ603" s="7"/>
      <c r="CA603" s="7"/>
      <c r="CB603" s="7"/>
      <c r="CC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166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7"/>
      <c r="AW604" s="7"/>
      <c r="AX604" s="7"/>
      <c r="AY604" s="7"/>
      <c r="AZ604" s="7"/>
      <c r="BA604" s="7"/>
      <c r="BB604" s="7"/>
      <c r="BC604" s="7"/>
      <c r="BD604" s="7"/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  <c r="BP604" s="7"/>
      <c r="BQ604" s="7"/>
      <c r="BR604" s="7"/>
      <c r="BS604" s="7"/>
      <c r="BT604" s="7"/>
      <c r="BU604" s="7"/>
      <c r="BV604" s="7"/>
      <c r="BW604" s="7"/>
      <c r="BX604" s="7"/>
      <c r="BY604" s="7"/>
      <c r="BZ604" s="7"/>
      <c r="CA604" s="7"/>
      <c r="CB604" s="7"/>
      <c r="CC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166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7"/>
      <c r="AW605" s="7"/>
      <c r="AX605" s="7"/>
      <c r="AY605" s="7"/>
      <c r="AZ605" s="7"/>
      <c r="BA605" s="7"/>
      <c r="BB605" s="7"/>
      <c r="BC605" s="7"/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  <c r="BP605" s="7"/>
      <c r="BQ605" s="7"/>
      <c r="BR605" s="7"/>
      <c r="BS605" s="7"/>
      <c r="BT605" s="7"/>
      <c r="BU605" s="7"/>
      <c r="BV605" s="7"/>
      <c r="BW605" s="7"/>
      <c r="BX605" s="7"/>
      <c r="BY605" s="7"/>
      <c r="BZ605" s="7"/>
      <c r="CA605" s="7"/>
      <c r="CB605" s="7"/>
      <c r="CC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166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7"/>
      <c r="AW606" s="7"/>
      <c r="AX606" s="7"/>
      <c r="AY606" s="7"/>
      <c r="AZ606" s="7"/>
      <c r="BA606" s="7"/>
      <c r="BB606" s="7"/>
      <c r="BC606" s="7"/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  <c r="BP606" s="7"/>
      <c r="BQ606" s="7"/>
      <c r="BR606" s="7"/>
      <c r="BS606" s="7"/>
      <c r="BT606" s="7"/>
      <c r="BU606" s="7"/>
      <c r="BV606" s="7"/>
      <c r="BW606" s="7"/>
      <c r="BX606" s="7"/>
      <c r="BY606" s="7"/>
      <c r="BZ606" s="7"/>
      <c r="CA606" s="7"/>
      <c r="CB606" s="7"/>
      <c r="CC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166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7"/>
      <c r="AW607" s="7"/>
      <c r="AX607" s="7"/>
      <c r="AY607" s="7"/>
      <c r="AZ607" s="7"/>
      <c r="BA607" s="7"/>
      <c r="BB607" s="7"/>
      <c r="BC607" s="7"/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  <c r="BP607" s="7"/>
      <c r="BQ607" s="7"/>
      <c r="BR607" s="7"/>
      <c r="BS607" s="7"/>
      <c r="BT607" s="7"/>
      <c r="BU607" s="7"/>
      <c r="BV607" s="7"/>
      <c r="BW607" s="7"/>
      <c r="BX607" s="7"/>
      <c r="BY607" s="7"/>
      <c r="BZ607" s="7"/>
      <c r="CA607" s="7"/>
      <c r="CB607" s="7"/>
      <c r="CC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166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7"/>
      <c r="AW608" s="7"/>
      <c r="AX608" s="7"/>
      <c r="AY608" s="7"/>
      <c r="AZ608" s="7"/>
      <c r="BA608" s="7"/>
      <c r="BB608" s="7"/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  <c r="BP608" s="7"/>
      <c r="BQ608" s="7"/>
      <c r="BR608" s="7"/>
      <c r="BS608" s="7"/>
      <c r="BT608" s="7"/>
      <c r="BU608" s="7"/>
      <c r="BV608" s="7"/>
      <c r="BW608" s="7"/>
      <c r="BX608" s="7"/>
      <c r="BY608" s="7"/>
      <c r="BZ608" s="7"/>
      <c r="CA608" s="7"/>
      <c r="CB608" s="7"/>
      <c r="CC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166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7"/>
      <c r="AW609" s="7"/>
      <c r="AX609" s="7"/>
      <c r="AY609" s="7"/>
      <c r="AZ609" s="7"/>
      <c r="BA609" s="7"/>
      <c r="BB609" s="7"/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  <c r="BP609" s="7"/>
      <c r="BQ609" s="7"/>
      <c r="BR609" s="7"/>
      <c r="BS609" s="7"/>
      <c r="BT609" s="7"/>
      <c r="BU609" s="7"/>
      <c r="BV609" s="7"/>
      <c r="BW609" s="7"/>
      <c r="BX609" s="7"/>
      <c r="BY609" s="7"/>
      <c r="BZ609" s="7"/>
      <c r="CA609" s="7"/>
      <c r="CB609" s="7"/>
      <c r="CC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166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7"/>
      <c r="AW610" s="7"/>
      <c r="AX610" s="7"/>
      <c r="AY610" s="7"/>
      <c r="AZ610" s="7"/>
      <c r="BA610" s="7"/>
      <c r="BB610" s="7"/>
      <c r="BC610" s="7"/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  <c r="BP610" s="7"/>
      <c r="BQ610" s="7"/>
      <c r="BR610" s="7"/>
      <c r="BS610" s="7"/>
      <c r="BT610" s="7"/>
      <c r="BU610" s="7"/>
      <c r="BV610" s="7"/>
      <c r="BW610" s="7"/>
      <c r="BX610" s="7"/>
      <c r="BY610" s="7"/>
      <c r="BZ610" s="7"/>
      <c r="CA610" s="7"/>
      <c r="CB610" s="7"/>
      <c r="CC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166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7"/>
      <c r="AW611" s="7"/>
      <c r="AX611" s="7"/>
      <c r="AY611" s="7"/>
      <c r="AZ611" s="7"/>
      <c r="BA611" s="7"/>
      <c r="BB611" s="7"/>
      <c r="BC611" s="7"/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  <c r="BP611" s="7"/>
      <c r="BQ611" s="7"/>
      <c r="BR611" s="7"/>
      <c r="BS611" s="7"/>
      <c r="BT611" s="7"/>
      <c r="BU611" s="7"/>
      <c r="BV611" s="7"/>
      <c r="BW611" s="7"/>
      <c r="BX611" s="7"/>
      <c r="BY611" s="7"/>
      <c r="BZ611" s="7"/>
      <c r="CA611" s="7"/>
      <c r="CB611" s="7"/>
      <c r="CC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166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7"/>
      <c r="AW612" s="7"/>
      <c r="AX612" s="7"/>
      <c r="AY612" s="7"/>
      <c r="AZ612" s="7"/>
      <c r="BA612" s="7"/>
      <c r="BB612" s="7"/>
      <c r="BC612" s="7"/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  <c r="BP612" s="7"/>
      <c r="BQ612" s="7"/>
      <c r="BR612" s="7"/>
      <c r="BS612" s="7"/>
      <c r="BT612" s="7"/>
      <c r="BU612" s="7"/>
      <c r="BV612" s="7"/>
      <c r="BW612" s="7"/>
      <c r="BX612" s="7"/>
      <c r="BY612" s="7"/>
      <c r="BZ612" s="7"/>
      <c r="CA612" s="7"/>
      <c r="CB612" s="7"/>
      <c r="CC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166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7"/>
      <c r="AW613" s="7"/>
      <c r="AX613" s="7"/>
      <c r="AY613" s="7"/>
      <c r="AZ613" s="7"/>
      <c r="BA613" s="7"/>
      <c r="BB613" s="7"/>
      <c r="BC613" s="7"/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  <c r="BP613" s="7"/>
      <c r="BQ613" s="7"/>
      <c r="BR613" s="7"/>
      <c r="BS613" s="7"/>
      <c r="BT613" s="7"/>
      <c r="BU613" s="7"/>
      <c r="BV613" s="7"/>
      <c r="BW613" s="7"/>
      <c r="BX613" s="7"/>
      <c r="BY613" s="7"/>
      <c r="BZ613" s="7"/>
      <c r="CA613" s="7"/>
      <c r="CB613" s="7"/>
      <c r="CC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166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7"/>
      <c r="AW614" s="7"/>
      <c r="AX614" s="7"/>
      <c r="AY614" s="7"/>
      <c r="AZ614" s="7"/>
      <c r="BA614" s="7"/>
      <c r="BB614" s="7"/>
      <c r="BC614" s="7"/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  <c r="BP614" s="7"/>
      <c r="BQ614" s="7"/>
      <c r="BR614" s="7"/>
      <c r="BS614" s="7"/>
      <c r="BT614" s="7"/>
      <c r="BU614" s="7"/>
      <c r="BV614" s="7"/>
      <c r="BW614" s="7"/>
      <c r="BX614" s="7"/>
      <c r="BY614" s="7"/>
      <c r="BZ614" s="7"/>
      <c r="CA614" s="7"/>
      <c r="CB614" s="7"/>
      <c r="CC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166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7"/>
      <c r="AW615" s="7"/>
      <c r="AX615" s="7"/>
      <c r="AY615" s="7"/>
      <c r="AZ615" s="7"/>
      <c r="BA615" s="7"/>
      <c r="BB615" s="7"/>
      <c r="BC615" s="7"/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  <c r="BP615" s="7"/>
      <c r="BQ615" s="7"/>
      <c r="BR615" s="7"/>
      <c r="BS615" s="7"/>
      <c r="BT615" s="7"/>
      <c r="BU615" s="7"/>
      <c r="BV615" s="7"/>
      <c r="BW615" s="7"/>
      <c r="BX615" s="7"/>
      <c r="BY615" s="7"/>
      <c r="BZ615" s="7"/>
      <c r="CA615" s="7"/>
      <c r="CB615" s="7"/>
      <c r="CC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166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7"/>
      <c r="AW616" s="7"/>
      <c r="AX616" s="7"/>
      <c r="AY616" s="7"/>
      <c r="AZ616" s="7"/>
      <c r="BA616" s="7"/>
      <c r="BB616" s="7"/>
      <c r="BC616" s="7"/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  <c r="BP616" s="7"/>
      <c r="BQ616" s="7"/>
      <c r="BR616" s="7"/>
      <c r="BS616" s="7"/>
      <c r="BT616" s="7"/>
      <c r="BU616" s="7"/>
      <c r="BV616" s="7"/>
      <c r="BW616" s="7"/>
      <c r="BX616" s="7"/>
      <c r="BY616" s="7"/>
      <c r="BZ616" s="7"/>
      <c r="CA616" s="7"/>
      <c r="CB616" s="7"/>
      <c r="CC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166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7"/>
      <c r="AW617" s="7"/>
      <c r="AX617" s="7"/>
      <c r="AY617" s="7"/>
      <c r="AZ617" s="7"/>
      <c r="BA617" s="7"/>
      <c r="BB617" s="7"/>
      <c r="BC617" s="7"/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  <c r="BP617" s="7"/>
      <c r="BQ617" s="7"/>
      <c r="BR617" s="7"/>
      <c r="BS617" s="7"/>
      <c r="BT617" s="7"/>
      <c r="BU617" s="7"/>
      <c r="BV617" s="7"/>
      <c r="BW617" s="7"/>
      <c r="BX617" s="7"/>
      <c r="BY617" s="7"/>
      <c r="BZ617" s="7"/>
      <c r="CA617" s="7"/>
      <c r="CB617" s="7"/>
      <c r="CC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166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7"/>
      <c r="AW618" s="7"/>
      <c r="AX618" s="7"/>
      <c r="AY618" s="7"/>
      <c r="AZ618" s="7"/>
      <c r="BA618" s="7"/>
      <c r="BB618" s="7"/>
      <c r="BC618" s="7"/>
      <c r="BD618" s="7"/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  <c r="BP618" s="7"/>
      <c r="BQ618" s="7"/>
      <c r="BR618" s="7"/>
      <c r="BS618" s="7"/>
      <c r="BT618" s="7"/>
      <c r="BU618" s="7"/>
      <c r="BV618" s="7"/>
      <c r="BW618" s="7"/>
      <c r="BX618" s="7"/>
      <c r="BY618" s="7"/>
      <c r="BZ618" s="7"/>
      <c r="CA618" s="7"/>
      <c r="CB618" s="7"/>
      <c r="CC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166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7"/>
      <c r="AW619" s="7"/>
      <c r="AX619" s="7"/>
      <c r="AY619" s="7"/>
      <c r="AZ619" s="7"/>
      <c r="BA619" s="7"/>
      <c r="BB619" s="7"/>
      <c r="BC619" s="7"/>
      <c r="BD619" s="7"/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  <c r="BP619" s="7"/>
      <c r="BQ619" s="7"/>
      <c r="BR619" s="7"/>
      <c r="BS619" s="7"/>
      <c r="BT619" s="7"/>
      <c r="BU619" s="7"/>
      <c r="BV619" s="7"/>
      <c r="BW619" s="7"/>
      <c r="BX619" s="7"/>
      <c r="BY619" s="7"/>
      <c r="BZ619" s="7"/>
      <c r="CA619" s="7"/>
      <c r="CB619" s="7"/>
      <c r="CC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166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7"/>
      <c r="AW620" s="7"/>
      <c r="AX620" s="7"/>
      <c r="AY620" s="7"/>
      <c r="AZ620" s="7"/>
      <c r="BA620" s="7"/>
      <c r="BB620" s="7"/>
      <c r="BC620" s="7"/>
      <c r="BD620" s="7"/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  <c r="BP620" s="7"/>
      <c r="BQ620" s="7"/>
      <c r="BR620" s="7"/>
      <c r="BS620" s="7"/>
      <c r="BT620" s="7"/>
      <c r="BU620" s="7"/>
      <c r="BV620" s="7"/>
      <c r="BW620" s="7"/>
      <c r="BX620" s="7"/>
      <c r="BY620" s="7"/>
      <c r="BZ620" s="7"/>
      <c r="CA620" s="7"/>
      <c r="CB620" s="7"/>
      <c r="CC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166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7"/>
      <c r="AW621" s="7"/>
      <c r="AX621" s="7"/>
      <c r="AY621" s="7"/>
      <c r="AZ621" s="7"/>
      <c r="BA621" s="7"/>
      <c r="BB621" s="7"/>
      <c r="BC621" s="7"/>
      <c r="BD621" s="7"/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  <c r="BP621" s="7"/>
      <c r="BQ621" s="7"/>
      <c r="BR621" s="7"/>
      <c r="BS621" s="7"/>
      <c r="BT621" s="7"/>
      <c r="BU621" s="7"/>
      <c r="BV621" s="7"/>
      <c r="BW621" s="7"/>
      <c r="BX621" s="7"/>
      <c r="BY621" s="7"/>
      <c r="BZ621" s="7"/>
      <c r="CA621" s="7"/>
      <c r="CB621" s="7"/>
      <c r="CC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166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7"/>
      <c r="AW622" s="7"/>
      <c r="AX622" s="7"/>
      <c r="AY622" s="7"/>
      <c r="AZ622" s="7"/>
      <c r="BA622" s="7"/>
      <c r="BB622" s="7"/>
      <c r="BC622" s="7"/>
      <c r="BD622" s="7"/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  <c r="BP622" s="7"/>
      <c r="BQ622" s="7"/>
      <c r="BR622" s="7"/>
      <c r="BS622" s="7"/>
      <c r="BT622" s="7"/>
      <c r="BU622" s="7"/>
      <c r="BV622" s="7"/>
      <c r="BW622" s="7"/>
      <c r="BX622" s="7"/>
      <c r="BY622" s="7"/>
      <c r="BZ622" s="7"/>
      <c r="CA622" s="7"/>
      <c r="CB622" s="7"/>
      <c r="CC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166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7"/>
      <c r="AW623" s="7"/>
      <c r="AX623" s="7"/>
      <c r="AY623" s="7"/>
      <c r="AZ623" s="7"/>
      <c r="BA623" s="7"/>
      <c r="BB623" s="7"/>
      <c r="BC623" s="7"/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  <c r="BP623" s="7"/>
      <c r="BQ623" s="7"/>
      <c r="BR623" s="7"/>
      <c r="BS623" s="7"/>
      <c r="BT623" s="7"/>
      <c r="BU623" s="7"/>
      <c r="BV623" s="7"/>
      <c r="BW623" s="7"/>
      <c r="BX623" s="7"/>
      <c r="BY623" s="7"/>
      <c r="BZ623" s="7"/>
      <c r="CA623" s="7"/>
      <c r="CB623" s="7"/>
      <c r="CC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166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7"/>
      <c r="AW624" s="7"/>
      <c r="AX624" s="7"/>
      <c r="AY624" s="7"/>
      <c r="AZ624" s="7"/>
      <c r="BA624" s="7"/>
      <c r="BB624" s="7"/>
      <c r="BC624" s="7"/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  <c r="BP624" s="7"/>
      <c r="BQ624" s="7"/>
      <c r="BR624" s="7"/>
      <c r="BS624" s="7"/>
      <c r="BT624" s="7"/>
      <c r="BU624" s="7"/>
      <c r="BV624" s="7"/>
      <c r="BW624" s="7"/>
      <c r="BX624" s="7"/>
      <c r="BY624" s="7"/>
      <c r="BZ624" s="7"/>
      <c r="CA624" s="7"/>
      <c r="CB624" s="7"/>
      <c r="CC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166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7"/>
      <c r="AW625" s="7"/>
      <c r="AX625" s="7"/>
      <c r="AY625" s="7"/>
      <c r="AZ625" s="7"/>
      <c r="BA625" s="7"/>
      <c r="BB625" s="7"/>
      <c r="BC625" s="7"/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  <c r="BP625" s="7"/>
      <c r="BQ625" s="7"/>
      <c r="BR625" s="7"/>
      <c r="BS625" s="7"/>
      <c r="BT625" s="7"/>
      <c r="BU625" s="7"/>
      <c r="BV625" s="7"/>
      <c r="BW625" s="7"/>
      <c r="BX625" s="7"/>
      <c r="BY625" s="7"/>
      <c r="BZ625" s="7"/>
      <c r="CA625" s="7"/>
      <c r="CB625" s="7"/>
      <c r="CC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166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7"/>
      <c r="AW626" s="7"/>
      <c r="AX626" s="7"/>
      <c r="AY626" s="7"/>
      <c r="AZ626" s="7"/>
      <c r="BA626" s="7"/>
      <c r="BB626" s="7"/>
      <c r="BC626" s="7"/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  <c r="BP626" s="7"/>
      <c r="BQ626" s="7"/>
      <c r="BR626" s="7"/>
      <c r="BS626" s="7"/>
      <c r="BT626" s="7"/>
      <c r="BU626" s="7"/>
      <c r="BV626" s="7"/>
      <c r="BW626" s="7"/>
      <c r="BX626" s="7"/>
      <c r="BY626" s="7"/>
      <c r="BZ626" s="7"/>
      <c r="CA626" s="7"/>
      <c r="CB626" s="7"/>
      <c r="CC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166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7"/>
      <c r="AW627" s="7"/>
      <c r="AX627" s="7"/>
      <c r="AY627" s="7"/>
      <c r="AZ627" s="7"/>
      <c r="BA627" s="7"/>
      <c r="BB627" s="7"/>
      <c r="BC627" s="7"/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  <c r="BP627" s="7"/>
      <c r="BQ627" s="7"/>
      <c r="BR627" s="7"/>
      <c r="BS627" s="7"/>
      <c r="BT627" s="7"/>
      <c r="BU627" s="7"/>
      <c r="BV627" s="7"/>
      <c r="BW627" s="7"/>
      <c r="BX627" s="7"/>
      <c r="BY627" s="7"/>
      <c r="BZ627" s="7"/>
      <c r="CA627" s="7"/>
      <c r="CB627" s="7"/>
      <c r="CC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166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7"/>
      <c r="AW628" s="7"/>
      <c r="AX628" s="7"/>
      <c r="AY628" s="7"/>
      <c r="AZ628" s="7"/>
      <c r="BA628" s="7"/>
      <c r="BB628" s="7"/>
      <c r="BC628" s="7"/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  <c r="BP628" s="7"/>
      <c r="BQ628" s="7"/>
      <c r="BR628" s="7"/>
      <c r="BS628" s="7"/>
      <c r="BT628" s="7"/>
      <c r="BU628" s="7"/>
      <c r="BV628" s="7"/>
      <c r="BW628" s="7"/>
      <c r="BX628" s="7"/>
      <c r="BY628" s="7"/>
      <c r="BZ628" s="7"/>
      <c r="CA628" s="7"/>
      <c r="CB628" s="7"/>
      <c r="CC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166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7"/>
      <c r="AW629" s="7"/>
      <c r="AX629" s="7"/>
      <c r="AY629" s="7"/>
      <c r="AZ629" s="7"/>
      <c r="BA629" s="7"/>
      <c r="BB629" s="7"/>
      <c r="BC629" s="7"/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  <c r="BP629" s="7"/>
      <c r="BQ629" s="7"/>
      <c r="BR629" s="7"/>
      <c r="BS629" s="7"/>
      <c r="BT629" s="7"/>
      <c r="BU629" s="7"/>
      <c r="BV629" s="7"/>
      <c r="BW629" s="7"/>
      <c r="BX629" s="7"/>
      <c r="BY629" s="7"/>
      <c r="BZ629" s="7"/>
      <c r="CA629" s="7"/>
      <c r="CB629" s="7"/>
      <c r="CC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166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7"/>
      <c r="AW630" s="7"/>
      <c r="AX630" s="7"/>
      <c r="AY630" s="7"/>
      <c r="AZ630" s="7"/>
      <c r="BA630" s="7"/>
      <c r="BB630" s="7"/>
      <c r="BC630" s="7"/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  <c r="BP630" s="7"/>
      <c r="BQ630" s="7"/>
      <c r="BR630" s="7"/>
      <c r="BS630" s="7"/>
      <c r="BT630" s="7"/>
      <c r="BU630" s="7"/>
      <c r="BV630" s="7"/>
      <c r="BW630" s="7"/>
      <c r="BX630" s="7"/>
      <c r="BY630" s="7"/>
      <c r="BZ630" s="7"/>
      <c r="CA630" s="7"/>
      <c r="CB630" s="7"/>
      <c r="CC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166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7"/>
      <c r="AW631" s="7"/>
      <c r="AX631" s="7"/>
      <c r="AY631" s="7"/>
      <c r="AZ631" s="7"/>
      <c r="BA631" s="7"/>
      <c r="BB631" s="7"/>
      <c r="BC631" s="7"/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  <c r="BP631" s="7"/>
      <c r="BQ631" s="7"/>
      <c r="BR631" s="7"/>
      <c r="BS631" s="7"/>
      <c r="BT631" s="7"/>
      <c r="BU631" s="7"/>
      <c r="BV631" s="7"/>
      <c r="BW631" s="7"/>
      <c r="BX631" s="7"/>
      <c r="BY631" s="7"/>
      <c r="BZ631" s="7"/>
      <c r="CA631" s="7"/>
      <c r="CB631" s="7"/>
      <c r="CC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166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7"/>
      <c r="AW632" s="7"/>
      <c r="AX632" s="7"/>
      <c r="AY632" s="7"/>
      <c r="AZ632" s="7"/>
      <c r="BA632" s="7"/>
      <c r="BB632" s="7"/>
      <c r="BC632" s="7"/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  <c r="BP632" s="7"/>
      <c r="BQ632" s="7"/>
      <c r="BR632" s="7"/>
      <c r="BS632" s="7"/>
      <c r="BT632" s="7"/>
      <c r="BU632" s="7"/>
      <c r="BV632" s="7"/>
      <c r="BW632" s="7"/>
      <c r="BX632" s="7"/>
      <c r="BY632" s="7"/>
      <c r="BZ632" s="7"/>
      <c r="CA632" s="7"/>
      <c r="CB632" s="7"/>
      <c r="CC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166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7"/>
      <c r="AW633" s="7"/>
      <c r="AX633" s="7"/>
      <c r="AY633" s="7"/>
      <c r="AZ633" s="7"/>
      <c r="BA633" s="7"/>
      <c r="BB633" s="7"/>
      <c r="BC633" s="7"/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  <c r="BP633" s="7"/>
      <c r="BQ633" s="7"/>
      <c r="BR633" s="7"/>
      <c r="BS633" s="7"/>
      <c r="BT633" s="7"/>
      <c r="BU633" s="7"/>
      <c r="BV633" s="7"/>
      <c r="BW633" s="7"/>
      <c r="BX633" s="7"/>
      <c r="BY633" s="7"/>
      <c r="BZ633" s="7"/>
      <c r="CA633" s="7"/>
      <c r="CB633" s="7"/>
      <c r="CC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166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7"/>
      <c r="AW634" s="7"/>
      <c r="AX634" s="7"/>
      <c r="AY634" s="7"/>
      <c r="AZ634" s="7"/>
      <c r="BA634" s="7"/>
      <c r="BB634" s="7"/>
      <c r="BC634" s="7"/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  <c r="BP634" s="7"/>
      <c r="BQ634" s="7"/>
      <c r="BR634" s="7"/>
      <c r="BS634" s="7"/>
      <c r="BT634" s="7"/>
      <c r="BU634" s="7"/>
      <c r="BV634" s="7"/>
      <c r="BW634" s="7"/>
      <c r="BX634" s="7"/>
      <c r="BY634" s="7"/>
      <c r="BZ634" s="7"/>
      <c r="CA634" s="7"/>
      <c r="CB634" s="7"/>
      <c r="CC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166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7"/>
      <c r="AW635" s="7"/>
      <c r="AX635" s="7"/>
      <c r="AY635" s="7"/>
      <c r="AZ635" s="7"/>
      <c r="BA635" s="7"/>
      <c r="BB635" s="7"/>
      <c r="BC635" s="7"/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  <c r="BP635" s="7"/>
      <c r="BQ635" s="7"/>
      <c r="BR635" s="7"/>
      <c r="BS635" s="7"/>
      <c r="BT635" s="7"/>
      <c r="BU635" s="7"/>
      <c r="BV635" s="7"/>
      <c r="BW635" s="7"/>
      <c r="BX635" s="7"/>
      <c r="BY635" s="7"/>
      <c r="BZ635" s="7"/>
      <c r="CA635" s="7"/>
      <c r="CB635" s="7"/>
      <c r="CC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166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7"/>
      <c r="AW636" s="7"/>
      <c r="AX636" s="7"/>
      <c r="AY636" s="7"/>
      <c r="AZ636" s="7"/>
      <c r="BA636" s="7"/>
      <c r="BB636" s="7"/>
      <c r="BC636" s="7"/>
      <c r="BD636" s="7"/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  <c r="BP636" s="7"/>
      <c r="BQ636" s="7"/>
      <c r="BR636" s="7"/>
      <c r="BS636" s="7"/>
      <c r="BT636" s="7"/>
      <c r="BU636" s="7"/>
      <c r="BV636" s="7"/>
      <c r="BW636" s="7"/>
      <c r="BX636" s="7"/>
      <c r="BY636" s="7"/>
      <c r="BZ636" s="7"/>
      <c r="CA636" s="7"/>
      <c r="CB636" s="7"/>
      <c r="CC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166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7"/>
      <c r="AW637" s="7"/>
      <c r="AX637" s="7"/>
      <c r="AY637" s="7"/>
      <c r="AZ637" s="7"/>
      <c r="BA637" s="7"/>
      <c r="BB637" s="7"/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  <c r="BP637" s="7"/>
      <c r="BQ637" s="7"/>
      <c r="BR637" s="7"/>
      <c r="BS637" s="7"/>
      <c r="BT637" s="7"/>
      <c r="BU637" s="7"/>
      <c r="BV637" s="7"/>
      <c r="BW637" s="7"/>
      <c r="BX637" s="7"/>
      <c r="BY637" s="7"/>
      <c r="BZ637" s="7"/>
      <c r="CA637" s="7"/>
      <c r="CB637" s="7"/>
      <c r="CC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166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7"/>
      <c r="AW638" s="7"/>
      <c r="AX638" s="7"/>
      <c r="AY638" s="7"/>
      <c r="AZ638" s="7"/>
      <c r="BA638" s="7"/>
      <c r="BB638" s="7"/>
      <c r="BC638" s="7"/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  <c r="BP638" s="7"/>
      <c r="BQ638" s="7"/>
      <c r="BR638" s="7"/>
      <c r="BS638" s="7"/>
      <c r="BT638" s="7"/>
      <c r="BU638" s="7"/>
      <c r="BV638" s="7"/>
      <c r="BW638" s="7"/>
      <c r="BX638" s="7"/>
      <c r="BY638" s="7"/>
      <c r="BZ638" s="7"/>
      <c r="CA638" s="7"/>
      <c r="CB638" s="7"/>
      <c r="CC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166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7"/>
      <c r="AW639" s="7"/>
      <c r="AX639" s="7"/>
      <c r="AY639" s="7"/>
      <c r="AZ639" s="7"/>
      <c r="BA639" s="7"/>
      <c r="BB639" s="7"/>
      <c r="BC639" s="7"/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  <c r="BP639" s="7"/>
      <c r="BQ639" s="7"/>
      <c r="BR639" s="7"/>
      <c r="BS639" s="7"/>
      <c r="BT639" s="7"/>
      <c r="BU639" s="7"/>
      <c r="BV639" s="7"/>
      <c r="BW639" s="7"/>
      <c r="BX639" s="7"/>
      <c r="BY639" s="7"/>
      <c r="BZ639" s="7"/>
      <c r="CA639" s="7"/>
      <c r="CB639" s="7"/>
      <c r="CC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166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7"/>
      <c r="AW640" s="7"/>
      <c r="AX640" s="7"/>
      <c r="AY640" s="7"/>
      <c r="AZ640" s="7"/>
      <c r="BA640" s="7"/>
      <c r="BB640" s="7"/>
      <c r="BC640" s="7"/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  <c r="BP640" s="7"/>
      <c r="BQ640" s="7"/>
      <c r="BR640" s="7"/>
      <c r="BS640" s="7"/>
      <c r="BT640" s="7"/>
      <c r="BU640" s="7"/>
      <c r="BV640" s="7"/>
      <c r="BW640" s="7"/>
      <c r="BX640" s="7"/>
      <c r="BY640" s="7"/>
      <c r="BZ640" s="7"/>
      <c r="CA640" s="7"/>
      <c r="CB640" s="7"/>
      <c r="CC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166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7"/>
      <c r="AW641" s="7"/>
      <c r="AX641" s="7"/>
      <c r="AY641" s="7"/>
      <c r="AZ641" s="7"/>
      <c r="BA641" s="7"/>
      <c r="BB641" s="7"/>
      <c r="BC641" s="7"/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  <c r="BP641" s="7"/>
      <c r="BQ641" s="7"/>
      <c r="BR641" s="7"/>
      <c r="BS641" s="7"/>
      <c r="BT641" s="7"/>
      <c r="BU641" s="7"/>
      <c r="BV641" s="7"/>
      <c r="BW641" s="7"/>
      <c r="BX641" s="7"/>
      <c r="BY641" s="7"/>
      <c r="BZ641" s="7"/>
      <c r="CA641" s="7"/>
      <c r="CB641" s="7"/>
      <c r="CC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166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7"/>
      <c r="AW642" s="7"/>
      <c r="AX642" s="7"/>
      <c r="AY642" s="7"/>
      <c r="AZ642" s="7"/>
      <c r="BA642" s="7"/>
      <c r="BB642" s="7"/>
      <c r="BC642" s="7"/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  <c r="BP642" s="7"/>
      <c r="BQ642" s="7"/>
      <c r="BR642" s="7"/>
      <c r="BS642" s="7"/>
      <c r="BT642" s="7"/>
      <c r="BU642" s="7"/>
      <c r="BV642" s="7"/>
      <c r="BW642" s="7"/>
      <c r="BX642" s="7"/>
      <c r="BY642" s="7"/>
      <c r="BZ642" s="7"/>
      <c r="CA642" s="7"/>
      <c r="CB642" s="7"/>
      <c r="CC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166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7"/>
      <c r="AW643" s="7"/>
      <c r="AX643" s="7"/>
      <c r="AY643" s="7"/>
      <c r="AZ643" s="7"/>
      <c r="BA643" s="7"/>
      <c r="BB643" s="7"/>
      <c r="BC643" s="7"/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  <c r="BP643" s="7"/>
      <c r="BQ643" s="7"/>
      <c r="BR643" s="7"/>
      <c r="BS643" s="7"/>
      <c r="BT643" s="7"/>
      <c r="BU643" s="7"/>
      <c r="BV643" s="7"/>
      <c r="BW643" s="7"/>
      <c r="BX643" s="7"/>
      <c r="BY643" s="7"/>
      <c r="BZ643" s="7"/>
      <c r="CA643" s="7"/>
      <c r="CB643" s="7"/>
      <c r="CC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166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7"/>
      <c r="AW644" s="7"/>
      <c r="AX644" s="7"/>
      <c r="AY644" s="7"/>
      <c r="AZ644" s="7"/>
      <c r="BA644" s="7"/>
      <c r="BB644" s="7"/>
      <c r="BC644" s="7"/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  <c r="BP644" s="7"/>
      <c r="BQ644" s="7"/>
      <c r="BR644" s="7"/>
      <c r="BS644" s="7"/>
      <c r="BT644" s="7"/>
      <c r="BU644" s="7"/>
      <c r="BV644" s="7"/>
      <c r="BW644" s="7"/>
      <c r="BX644" s="7"/>
      <c r="BY644" s="7"/>
      <c r="BZ644" s="7"/>
      <c r="CA644" s="7"/>
      <c r="CB644" s="7"/>
      <c r="CC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166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7"/>
      <c r="AW645" s="7"/>
      <c r="AX645" s="7"/>
      <c r="AY645" s="7"/>
      <c r="AZ645" s="7"/>
      <c r="BA645" s="7"/>
      <c r="BB645" s="7"/>
      <c r="BC645" s="7"/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  <c r="BP645" s="7"/>
      <c r="BQ645" s="7"/>
      <c r="BR645" s="7"/>
      <c r="BS645" s="7"/>
      <c r="BT645" s="7"/>
      <c r="BU645" s="7"/>
      <c r="BV645" s="7"/>
      <c r="BW645" s="7"/>
      <c r="BX645" s="7"/>
      <c r="BY645" s="7"/>
      <c r="BZ645" s="7"/>
      <c r="CA645" s="7"/>
      <c r="CB645" s="7"/>
      <c r="CC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166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7"/>
      <c r="AW646" s="7"/>
      <c r="AX646" s="7"/>
      <c r="AY646" s="7"/>
      <c r="AZ646" s="7"/>
      <c r="BA646" s="7"/>
      <c r="BB646" s="7"/>
      <c r="BC646" s="7"/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  <c r="BP646" s="7"/>
      <c r="BQ646" s="7"/>
      <c r="BR646" s="7"/>
      <c r="BS646" s="7"/>
      <c r="BT646" s="7"/>
      <c r="BU646" s="7"/>
      <c r="BV646" s="7"/>
      <c r="BW646" s="7"/>
      <c r="BX646" s="7"/>
      <c r="BY646" s="7"/>
      <c r="BZ646" s="7"/>
      <c r="CA646" s="7"/>
      <c r="CB646" s="7"/>
      <c r="CC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166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7"/>
      <c r="AW647" s="7"/>
      <c r="AX647" s="7"/>
      <c r="AY647" s="7"/>
      <c r="AZ647" s="7"/>
      <c r="BA647" s="7"/>
      <c r="BB647" s="7"/>
      <c r="BC647" s="7"/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  <c r="BP647" s="7"/>
      <c r="BQ647" s="7"/>
      <c r="BR647" s="7"/>
      <c r="BS647" s="7"/>
      <c r="BT647" s="7"/>
      <c r="BU647" s="7"/>
      <c r="BV647" s="7"/>
      <c r="BW647" s="7"/>
      <c r="BX647" s="7"/>
      <c r="BY647" s="7"/>
      <c r="BZ647" s="7"/>
      <c r="CA647" s="7"/>
      <c r="CB647" s="7"/>
      <c r="CC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166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7"/>
      <c r="AW648" s="7"/>
      <c r="AX648" s="7"/>
      <c r="AY648" s="7"/>
      <c r="AZ648" s="7"/>
      <c r="BA648" s="7"/>
      <c r="BB648" s="7"/>
      <c r="BC648" s="7"/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  <c r="BP648" s="7"/>
      <c r="BQ648" s="7"/>
      <c r="BR648" s="7"/>
      <c r="BS648" s="7"/>
      <c r="BT648" s="7"/>
      <c r="BU648" s="7"/>
      <c r="BV648" s="7"/>
      <c r="BW648" s="7"/>
      <c r="BX648" s="7"/>
      <c r="BY648" s="7"/>
      <c r="BZ648" s="7"/>
      <c r="CA648" s="7"/>
      <c r="CB648" s="7"/>
      <c r="CC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166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7"/>
      <c r="AW649" s="7"/>
      <c r="AX649" s="7"/>
      <c r="AY649" s="7"/>
      <c r="AZ649" s="7"/>
      <c r="BA649" s="7"/>
      <c r="BB649" s="7"/>
      <c r="BC649" s="7"/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  <c r="BP649" s="7"/>
      <c r="BQ649" s="7"/>
      <c r="BR649" s="7"/>
      <c r="BS649" s="7"/>
      <c r="BT649" s="7"/>
      <c r="BU649" s="7"/>
      <c r="BV649" s="7"/>
      <c r="BW649" s="7"/>
      <c r="BX649" s="7"/>
      <c r="BY649" s="7"/>
      <c r="BZ649" s="7"/>
      <c r="CA649" s="7"/>
      <c r="CB649" s="7"/>
      <c r="CC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166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7"/>
      <c r="AW650" s="7"/>
      <c r="AX650" s="7"/>
      <c r="AY650" s="7"/>
      <c r="AZ650" s="7"/>
      <c r="BA650" s="7"/>
      <c r="BB650" s="7"/>
      <c r="BC650" s="7"/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  <c r="BP650" s="7"/>
      <c r="BQ650" s="7"/>
      <c r="BR650" s="7"/>
      <c r="BS650" s="7"/>
      <c r="BT650" s="7"/>
      <c r="BU650" s="7"/>
      <c r="BV650" s="7"/>
      <c r="BW650" s="7"/>
      <c r="BX650" s="7"/>
      <c r="BY650" s="7"/>
      <c r="BZ650" s="7"/>
      <c r="CA650" s="7"/>
      <c r="CB650" s="7"/>
      <c r="CC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166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7"/>
      <c r="AW651" s="7"/>
      <c r="AX651" s="7"/>
      <c r="AY651" s="7"/>
      <c r="AZ651" s="7"/>
      <c r="BA651" s="7"/>
      <c r="BB651" s="7"/>
      <c r="BC651" s="7"/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  <c r="BP651" s="7"/>
      <c r="BQ651" s="7"/>
      <c r="BR651" s="7"/>
      <c r="BS651" s="7"/>
      <c r="BT651" s="7"/>
      <c r="BU651" s="7"/>
      <c r="BV651" s="7"/>
      <c r="BW651" s="7"/>
      <c r="BX651" s="7"/>
      <c r="BY651" s="7"/>
      <c r="BZ651" s="7"/>
      <c r="CA651" s="7"/>
      <c r="CB651" s="7"/>
      <c r="CC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166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7"/>
      <c r="AW652" s="7"/>
      <c r="AX652" s="7"/>
      <c r="AY652" s="7"/>
      <c r="AZ652" s="7"/>
      <c r="BA652" s="7"/>
      <c r="BB652" s="7"/>
      <c r="BC652" s="7"/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  <c r="BP652" s="7"/>
      <c r="BQ652" s="7"/>
      <c r="BR652" s="7"/>
      <c r="BS652" s="7"/>
      <c r="BT652" s="7"/>
      <c r="BU652" s="7"/>
      <c r="BV652" s="7"/>
      <c r="BW652" s="7"/>
      <c r="BX652" s="7"/>
      <c r="BY652" s="7"/>
      <c r="BZ652" s="7"/>
      <c r="CA652" s="7"/>
      <c r="CB652" s="7"/>
      <c r="CC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166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  <c r="AT653" s="7"/>
      <c r="AU653" s="7"/>
      <c r="AV653" s="7"/>
      <c r="AW653" s="7"/>
      <c r="AX653" s="7"/>
      <c r="AY653" s="7"/>
      <c r="AZ653" s="7"/>
      <c r="BA653" s="7"/>
      <c r="BB653" s="7"/>
      <c r="BC653" s="7"/>
      <c r="BD653" s="7"/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  <c r="BP653" s="7"/>
      <c r="BQ653" s="7"/>
      <c r="BR653" s="7"/>
      <c r="BS653" s="7"/>
      <c r="BT653" s="7"/>
      <c r="BU653" s="7"/>
      <c r="BV653" s="7"/>
      <c r="BW653" s="7"/>
      <c r="BX653" s="7"/>
      <c r="BY653" s="7"/>
      <c r="BZ653" s="7"/>
      <c r="CA653" s="7"/>
      <c r="CB653" s="7"/>
      <c r="CC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166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  <c r="AT654" s="7"/>
      <c r="AU654" s="7"/>
      <c r="AV654" s="7"/>
      <c r="AW654" s="7"/>
      <c r="AX654" s="7"/>
      <c r="AY654" s="7"/>
      <c r="AZ654" s="7"/>
      <c r="BA654" s="7"/>
      <c r="BB654" s="7"/>
      <c r="BC654" s="7"/>
      <c r="BD654" s="7"/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  <c r="BP654" s="7"/>
      <c r="BQ654" s="7"/>
      <c r="BR654" s="7"/>
      <c r="BS654" s="7"/>
      <c r="BT654" s="7"/>
      <c r="BU654" s="7"/>
      <c r="BV654" s="7"/>
      <c r="BW654" s="7"/>
      <c r="BX654" s="7"/>
      <c r="BY654" s="7"/>
      <c r="BZ654" s="7"/>
      <c r="CA654" s="7"/>
      <c r="CB654" s="7"/>
      <c r="CC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166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  <c r="AT655" s="7"/>
      <c r="AU655" s="7"/>
      <c r="AV655" s="7"/>
      <c r="AW655" s="7"/>
      <c r="AX655" s="7"/>
      <c r="AY655" s="7"/>
      <c r="AZ655" s="7"/>
      <c r="BA655" s="7"/>
      <c r="BB655" s="7"/>
      <c r="BC655" s="7"/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  <c r="BP655" s="7"/>
      <c r="BQ655" s="7"/>
      <c r="BR655" s="7"/>
      <c r="BS655" s="7"/>
      <c r="BT655" s="7"/>
      <c r="BU655" s="7"/>
      <c r="BV655" s="7"/>
      <c r="BW655" s="7"/>
      <c r="BX655" s="7"/>
      <c r="BY655" s="7"/>
      <c r="BZ655" s="7"/>
      <c r="CA655" s="7"/>
      <c r="CB655" s="7"/>
      <c r="CC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166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  <c r="AT656" s="7"/>
      <c r="AU656" s="7"/>
      <c r="AV656" s="7"/>
      <c r="AW656" s="7"/>
      <c r="AX656" s="7"/>
      <c r="AY656" s="7"/>
      <c r="AZ656" s="7"/>
      <c r="BA656" s="7"/>
      <c r="BB656" s="7"/>
      <c r="BC656" s="7"/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  <c r="BP656" s="7"/>
      <c r="BQ656" s="7"/>
      <c r="BR656" s="7"/>
      <c r="BS656" s="7"/>
      <c r="BT656" s="7"/>
      <c r="BU656" s="7"/>
      <c r="BV656" s="7"/>
      <c r="BW656" s="7"/>
      <c r="BX656" s="7"/>
      <c r="BY656" s="7"/>
      <c r="BZ656" s="7"/>
      <c r="CA656" s="7"/>
      <c r="CB656" s="7"/>
      <c r="CC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166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  <c r="AT657" s="7"/>
      <c r="AU657" s="7"/>
      <c r="AV657" s="7"/>
      <c r="AW657" s="7"/>
      <c r="AX657" s="7"/>
      <c r="AY657" s="7"/>
      <c r="AZ657" s="7"/>
      <c r="BA657" s="7"/>
      <c r="BB657" s="7"/>
      <c r="BC657" s="7"/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  <c r="BP657" s="7"/>
      <c r="BQ657" s="7"/>
      <c r="BR657" s="7"/>
      <c r="BS657" s="7"/>
      <c r="BT657" s="7"/>
      <c r="BU657" s="7"/>
      <c r="BV657" s="7"/>
      <c r="BW657" s="7"/>
      <c r="BX657" s="7"/>
      <c r="BY657" s="7"/>
      <c r="BZ657" s="7"/>
      <c r="CA657" s="7"/>
      <c r="CB657" s="7"/>
      <c r="CC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166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  <c r="AT658" s="7"/>
      <c r="AU658" s="7"/>
      <c r="AV658" s="7"/>
      <c r="AW658" s="7"/>
      <c r="AX658" s="7"/>
      <c r="AY658" s="7"/>
      <c r="AZ658" s="7"/>
      <c r="BA658" s="7"/>
      <c r="BB658" s="7"/>
      <c r="BC658" s="7"/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  <c r="BP658" s="7"/>
      <c r="BQ658" s="7"/>
      <c r="BR658" s="7"/>
      <c r="BS658" s="7"/>
      <c r="BT658" s="7"/>
      <c r="BU658" s="7"/>
      <c r="BV658" s="7"/>
      <c r="BW658" s="7"/>
      <c r="BX658" s="7"/>
      <c r="BY658" s="7"/>
      <c r="BZ658" s="7"/>
      <c r="CA658" s="7"/>
      <c r="CB658" s="7"/>
      <c r="CC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166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  <c r="AT659" s="7"/>
      <c r="AU659" s="7"/>
      <c r="AV659" s="7"/>
      <c r="AW659" s="7"/>
      <c r="AX659" s="7"/>
      <c r="AY659" s="7"/>
      <c r="AZ659" s="7"/>
      <c r="BA659" s="7"/>
      <c r="BB659" s="7"/>
      <c r="BC659" s="7"/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  <c r="BP659" s="7"/>
      <c r="BQ659" s="7"/>
      <c r="BR659" s="7"/>
      <c r="BS659" s="7"/>
      <c r="BT659" s="7"/>
      <c r="BU659" s="7"/>
      <c r="BV659" s="7"/>
      <c r="BW659" s="7"/>
      <c r="BX659" s="7"/>
      <c r="BY659" s="7"/>
      <c r="BZ659" s="7"/>
      <c r="CA659" s="7"/>
      <c r="CB659" s="7"/>
      <c r="CC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166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  <c r="AT660" s="7"/>
      <c r="AU660" s="7"/>
      <c r="AV660" s="7"/>
      <c r="AW660" s="7"/>
      <c r="AX660" s="7"/>
      <c r="AY660" s="7"/>
      <c r="AZ660" s="7"/>
      <c r="BA660" s="7"/>
      <c r="BB660" s="7"/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  <c r="BP660" s="7"/>
      <c r="BQ660" s="7"/>
      <c r="BR660" s="7"/>
      <c r="BS660" s="7"/>
      <c r="BT660" s="7"/>
      <c r="BU660" s="7"/>
      <c r="BV660" s="7"/>
      <c r="BW660" s="7"/>
      <c r="BX660" s="7"/>
      <c r="BY660" s="7"/>
      <c r="BZ660" s="7"/>
      <c r="CA660" s="7"/>
      <c r="CB660" s="7"/>
      <c r="CC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166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  <c r="AT661" s="7"/>
      <c r="AU661" s="7"/>
      <c r="AV661" s="7"/>
      <c r="AW661" s="7"/>
      <c r="AX661" s="7"/>
      <c r="AY661" s="7"/>
      <c r="AZ661" s="7"/>
      <c r="BA661" s="7"/>
      <c r="BB661" s="7"/>
      <c r="BC661" s="7"/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  <c r="BP661" s="7"/>
      <c r="BQ661" s="7"/>
      <c r="BR661" s="7"/>
      <c r="BS661" s="7"/>
      <c r="BT661" s="7"/>
      <c r="BU661" s="7"/>
      <c r="BV661" s="7"/>
      <c r="BW661" s="7"/>
      <c r="BX661" s="7"/>
      <c r="BY661" s="7"/>
      <c r="BZ661" s="7"/>
      <c r="CA661" s="7"/>
      <c r="CB661" s="7"/>
      <c r="CC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166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  <c r="AT662" s="7"/>
      <c r="AU662" s="7"/>
      <c r="AV662" s="7"/>
      <c r="AW662" s="7"/>
      <c r="AX662" s="7"/>
      <c r="AY662" s="7"/>
      <c r="AZ662" s="7"/>
      <c r="BA662" s="7"/>
      <c r="BB662" s="7"/>
      <c r="BC662" s="7"/>
      <c r="BD662" s="7"/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  <c r="BP662" s="7"/>
      <c r="BQ662" s="7"/>
      <c r="BR662" s="7"/>
      <c r="BS662" s="7"/>
      <c r="BT662" s="7"/>
      <c r="BU662" s="7"/>
      <c r="BV662" s="7"/>
      <c r="BW662" s="7"/>
      <c r="BX662" s="7"/>
      <c r="BY662" s="7"/>
      <c r="BZ662" s="7"/>
      <c r="CA662" s="7"/>
      <c r="CB662" s="7"/>
      <c r="CC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166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  <c r="AT663" s="7"/>
      <c r="AU663" s="7"/>
      <c r="AV663" s="7"/>
      <c r="AW663" s="7"/>
      <c r="AX663" s="7"/>
      <c r="AY663" s="7"/>
      <c r="AZ663" s="7"/>
      <c r="BA663" s="7"/>
      <c r="BB663" s="7"/>
      <c r="BC663" s="7"/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  <c r="BP663" s="7"/>
      <c r="BQ663" s="7"/>
      <c r="BR663" s="7"/>
      <c r="BS663" s="7"/>
      <c r="BT663" s="7"/>
      <c r="BU663" s="7"/>
      <c r="BV663" s="7"/>
      <c r="BW663" s="7"/>
      <c r="BX663" s="7"/>
      <c r="BY663" s="7"/>
      <c r="BZ663" s="7"/>
      <c r="CA663" s="7"/>
      <c r="CB663" s="7"/>
      <c r="CC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166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  <c r="AT664" s="7"/>
      <c r="AU664" s="7"/>
      <c r="AV664" s="7"/>
      <c r="AW664" s="7"/>
      <c r="AX664" s="7"/>
      <c r="AY664" s="7"/>
      <c r="AZ664" s="7"/>
      <c r="BA664" s="7"/>
      <c r="BB664" s="7"/>
      <c r="BC664" s="7"/>
      <c r="BD664" s="7"/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  <c r="BP664" s="7"/>
      <c r="BQ664" s="7"/>
      <c r="BR664" s="7"/>
      <c r="BS664" s="7"/>
      <c r="BT664" s="7"/>
      <c r="BU664" s="7"/>
      <c r="BV664" s="7"/>
      <c r="BW664" s="7"/>
      <c r="BX664" s="7"/>
      <c r="BY664" s="7"/>
      <c r="BZ664" s="7"/>
      <c r="CA664" s="7"/>
      <c r="CB664" s="7"/>
      <c r="CC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166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  <c r="AT665" s="7"/>
      <c r="AU665" s="7"/>
      <c r="AV665" s="7"/>
      <c r="AW665" s="7"/>
      <c r="AX665" s="7"/>
      <c r="AY665" s="7"/>
      <c r="AZ665" s="7"/>
      <c r="BA665" s="7"/>
      <c r="BB665" s="7"/>
      <c r="BC665" s="7"/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  <c r="BP665" s="7"/>
      <c r="BQ665" s="7"/>
      <c r="BR665" s="7"/>
      <c r="BS665" s="7"/>
      <c r="BT665" s="7"/>
      <c r="BU665" s="7"/>
      <c r="BV665" s="7"/>
      <c r="BW665" s="7"/>
      <c r="BX665" s="7"/>
      <c r="BY665" s="7"/>
      <c r="BZ665" s="7"/>
      <c r="CA665" s="7"/>
      <c r="CB665" s="7"/>
      <c r="CC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166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  <c r="AT666" s="7"/>
      <c r="AU666" s="7"/>
      <c r="AV666" s="7"/>
      <c r="AW666" s="7"/>
      <c r="AX666" s="7"/>
      <c r="AY666" s="7"/>
      <c r="AZ666" s="7"/>
      <c r="BA666" s="7"/>
      <c r="BB666" s="7"/>
      <c r="BC666" s="7"/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  <c r="BP666" s="7"/>
      <c r="BQ666" s="7"/>
      <c r="BR666" s="7"/>
      <c r="BS666" s="7"/>
      <c r="BT666" s="7"/>
      <c r="BU666" s="7"/>
      <c r="BV666" s="7"/>
      <c r="BW666" s="7"/>
      <c r="BX666" s="7"/>
      <c r="BY666" s="7"/>
      <c r="BZ666" s="7"/>
      <c r="CA666" s="7"/>
      <c r="CB666" s="7"/>
      <c r="CC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166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  <c r="AT667" s="7"/>
      <c r="AU667" s="7"/>
      <c r="AV667" s="7"/>
      <c r="AW667" s="7"/>
      <c r="AX667" s="7"/>
      <c r="AY667" s="7"/>
      <c r="AZ667" s="7"/>
      <c r="BA667" s="7"/>
      <c r="BB667" s="7"/>
      <c r="BC667" s="7"/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  <c r="BP667" s="7"/>
      <c r="BQ667" s="7"/>
      <c r="BR667" s="7"/>
      <c r="BS667" s="7"/>
      <c r="BT667" s="7"/>
      <c r="BU667" s="7"/>
      <c r="BV667" s="7"/>
      <c r="BW667" s="7"/>
      <c r="BX667" s="7"/>
      <c r="BY667" s="7"/>
      <c r="BZ667" s="7"/>
      <c r="CA667" s="7"/>
      <c r="CB667" s="7"/>
      <c r="CC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166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  <c r="AT668" s="7"/>
      <c r="AU668" s="7"/>
      <c r="AV668" s="7"/>
      <c r="AW668" s="7"/>
      <c r="AX668" s="7"/>
      <c r="AY668" s="7"/>
      <c r="AZ668" s="7"/>
      <c r="BA668" s="7"/>
      <c r="BB668" s="7"/>
      <c r="BC668" s="7"/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  <c r="BP668" s="7"/>
      <c r="BQ668" s="7"/>
      <c r="BR668" s="7"/>
      <c r="BS668" s="7"/>
      <c r="BT668" s="7"/>
      <c r="BU668" s="7"/>
      <c r="BV668" s="7"/>
      <c r="BW668" s="7"/>
      <c r="BX668" s="7"/>
      <c r="BY668" s="7"/>
      <c r="BZ668" s="7"/>
      <c r="CA668" s="7"/>
      <c r="CB668" s="7"/>
      <c r="CC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166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  <c r="AT669" s="7"/>
      <c r="AU669" s="7"/>
      <c r="AV669" s="7"/>
      <c r="AW669" s="7"/>
      <c r="AX669" s="7"/>
      <c r="AY669" s="7"/>
      <c r="AZ669" s="7"/>
      <c r="BA669" s="7"/>
      <c r="BB669" s="7"/>
      <c r="BC669" s="7"/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  <c r="BP669" s="7"/>
      <c r="BQ669" s="7"/>
      <c r="BR669" s="7"/>
      <c r="BS669" s="7"/>
      <c r="BT669" s="7"/>
      <c r="BU669" s="7"/>
      <c r="BV669" s="7"/>
      <c r="BW669" s="7"/>
      <c r="BX669" s="7"/>
      <c r="BY669" s="7"/>
      <c r="BZ669" s="7"/>
      <c r="CA669" s="7"/>
      <c r="CB669" s="7"/>
      <c r="CC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166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  <c r="AT670" s="7"/>
      <c r="AU670" s="7"/>
      <c r="AV670" s="7"/>
      <c r="AW670" s="7"/>
      <c r="AX670" s="7"/>
      <c r="AY670" s="7"/>
      <c r="AZ670" s="7"/>
      <c r="BA670" s="7"/>
      <c r="BB670" s="7"/>
      <c r="BC670" s="7"/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  <c r="BP670" s="7"/>
      <c r="BQ670" s="7"/>
      <c r="BR670" s="7"/>
      <c r="BS670" s="7"/>
      <c r="BT670" s="7"/>
      <c r="BU670" s="7"/>
      <c r="BV670" s="7"/>
      <c r="BW670" s="7"/>
      <c r="BX670" s="7"/>
      <c r="BY670" s="7"/>
      <c r="BZ670" s="7"/>
      <c r="CA670" s="7"/>
      <c r="CB670" s="7"/>
      <c r="CC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166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  <c r="AT671" s="7"/>
      <c r="AU671" s="7"/>
      <c r="AV671" s="7"/>
      <c r="AW671" s="7"/>
      <c r="AX671" s="7"/>
      <c r="AY671" s="7"/>
      <c r="AZ671" s="7"/>
      <c r="BA671" s="7"/>
      <c r="BB671" s="7"/>
      <c r="BC671" s="7"/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  <c r="BP671" s="7"/>
      <c r="BQ671" s="7"/>
      <c r="BR671" s="7"/>
      <c r="BS671" s="7"/>
      <c r="BT671" s="7"/>
      <c r="BU671" s="7"/>
      <c r="BV671" s="7"/>
      <c r="BW671" s="7"/>
      <c r="BX671" s="7"/>
      <c r="BY671" s="7"/>
      <c r="BZ671" s="7"/>
      <c r="CA671" s="7"/>
      <c r="CB671" s="7"/>
      <c r="CC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166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  <c r="AT672" s="7"/>
      <c r="AU672" s="7"/>
      <c r="AV672" s="7"/>
      <c r="AW672" s="7"/>
      <c r="AX672" s="7"/>
      <c r="AY672" s="7"/>
      <c r="AZ672" s="7"/>
      <c r="BA672" s="7"/>
      <c r="BB672" s="7"/>
      <c r="BC672" s="7"/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  <c r="BP672" s="7"/>
      <c r="BQ672" s="7"/>
      <c r="BR672" s="7"/>
      <c r="BS672" s="7"/>
      <c r="BT672" s="7"/>
      <c r="BU672" s="7"/>
      <c r="BV672" s="7"/>
      <c r="BW672" s="7"/>
      <c r="BX672" s="7"/>
      <c r="BY672" s="7"/>
      <c r="BZ672" s="7"/>
      <c r="CA672" s="7"/>
      <c r="CB672" s="7"/>
      <c r="CC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166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  <c r="AT673" s="7"/>
      <c r="AU673" s="7"/>
      <c r="AV673" s="7"/>
      <c r="AW673" s="7"/>
      <c r="AX673" s="7"/>
      <c r="AY673" s="7"/>
      <c r="AZ673" s="7"/>
      <c r="BA673" s="7"/>
      <c r="BB673" s="7"/>
      <c r="BC673" s="7"/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  <c r="BP673" s="7"/>
      <c r="BQ673" s="7"/>
      <c r="BR673" s="7"/>
      <c r="BS673" s="7"/>
      <c r="BT673" s="7"/>
      <c r="BU673" s="7"/>
      <c r="BV673" s="7"/>
      <c r="BW673" s="7"/>
      <c r="BX673" s="7"/>
      <c r="BY673" s="7"/>
      <c r="BZ673" s="7"/>
      <c r="CA673" s="7"/>
      <c r="CB673" s="7"/>
      <c r="CC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166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  <c r="AT674" s="7"/>
      <c r="AU674" s="7"/>
      <c r="AV674" s="7"/>
      <c r="AW674" s="7"/>
      <c r="AX674" s="7"/>
      <c r="AY674" s="7"/>
      <c r="AZ674" s="7"/>
      <c r="BA674" s="7"/>
      <c r="BB674" s="7"/>
      <c r="BC674" s="7"/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  <c r="BP674" s="7"/>
      <c r="BQ674" s="7"/>
      <c r="BR674" s="7"/>
      <c r="BS674" s="7"/>
      <c r="BT674" s="7"/>
      <c r="BU674" s="7"/>
      <c r="BV674" s="7"/>
      <c r="BW674" s="7"/>
      <c r="BX674" s="7"/>
      <c r="BY674" s="7"/>
      <c r="BZ674" s="7"/>
      <c r="CA674" s="7"/>
      <c r="CB674" s="7"/>
      <c r="CC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166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  <c r="AT675" s="7"/>
      <c r="AU675" s="7"/>
      <c r="AV675" s="7"/>
      <c r="AW675" s="7"/>
      <c r="AX675" s="7"/>
      <c r="AY675" s="7"/>
      <c r="AZ675" s="7"/>
      <c r="BA675" s="7"/>
      <c r="BB675" s="7"/>
      <c r="BC675" s="7"/>
      <c r="BD675" s="7"/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  <c r="BP675" s="7"/>
      <c r="BQ675" s="7"/>
      <c r="BR675" s="7"/>
      <c r="BS675" s="7"/>
      <c r="BT675" s="7"/>
      <c r="BU675" s="7"/>
      <c r="BV675" s="7"/>
      <c r="BW675" s="7"/>
      <c r="BX675" s="7"/>
      <c r="BY675" s="7"/>
      <c r="BZ675" s="7"/>
      <c r="CA675" s="7"/>
      <c r="CB675" s="7"/>
      <c r="CC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166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  <c r="AT676" s="7"/>
      <c r="AU676" s="7"/>
      <c r="AV676" s="7"/>
      <c r="AW676" s="7"/>
      <c r="AX676" s="7"/>
      <c r="AY676" s="7"/>
      <c r="AZ676" s="7"/>
      <c r="BA676" s="7"/>
      <c r="BB676" s="7"/>
      <c r="BC676" s="7"/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  <c r="BP676" s="7"/>
      <c r="BQ676" s="7"/>
      <c r="BR676" s="7"/>
      <c r="BS676" s="7"/>
      <c r="BT676" s="7"/>
      <c r="BU676" s="7"/>
      <c r="BV676" s="7"/>
      <c r="BW676" s="7"/>
      <c r="BX676" s="7"/>
      <c r="BY676" s="7"/>
      <c r="BZ676" s="7"/>
      <c r="CA676" s="7"/>
      <c r="CB676" s="7"/>
      <c r="CC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166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  <c r="AT677" s="7"/>
      <c r="AU677" s="7"/>
      <c r="AV677" s="7"/>
      <c r="AW677" s="7"/>
      <c r="AX677" s="7"/>
      <c r="AY677" s="7"/>
      <c r="AZ677" s="7"/>
      <c r="BA677" s="7"/>
      <c r="BB677" s="7"/>
      <c r="BC677" s="7"/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  <c r="BP677" s="7"/>
      <c r="BQ677" s="7"/>
      <c r="BR677" s="7"/>
      <c r="BS677" s="7"/>
      <c r="BT677" s="7"/>
      <c r="BU677" s="7"/>
      <c r="BV677" s="7"/>
      <c r="BW677" s="7"/>
      <c r="BX677" s="7"/>
      <c r="BY677" s="7"/>
      <c r="BZ677" s="7"/>
      <c r="CA677" s="7"/>
      <c r="CB677" s="7"/>
      <c r="CC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166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  <c r="AT678" s="7"/>
      <c r="AU678" s="7"/>
      <c r="AV678" s="7"/>
      <c r="AW678" s="7"/>
      <c r="AX678" s="7"/>
      <c r="AY678" s="7"/>
      <c r="AZ678" s="7"/>
      <c r="BA678" s="7"/>
      <c r="BB678" s="7"/>
      <c r="BC678" s="7"/>
      <c r="BD678" s="7"/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  <c r="BP678" s="7"/>
      <c r="BQ678" s="7"/>
      <c r="BR678" s="7"/>
      <c r="BS678" s="7"/>
      <c r="BT678" s="7"/>
      <c r="BU678" s="7"/>
      <c r="BV678" s="7"/>
      <c r="BW678" s="7"/>
      <c r="BX678" s="7"/>
      <c r="BY678" s="7"/>
      <c r="BZ678" s="7"/>
      <c r="CA678" s="7"/>
      <c r="CB678" s="7"/>
      <c r="CC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166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  <c r="AT679" s="7"/>
      <c r="AU679" s="7"/>
      <c r="AV679" s="7"/>
      <c r="AW679" s="7"/>
      <c r="AX679" s="7"/>
      <c r="AY679" s="7"/>
      <c r="AZ679" s="7"/>
      <c r="BA679" s="7"/>
      <c r="BB679" s="7"/>
      <c r="BC679" s="7"/>
      <c r="BD679" s="7"/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  <c r="BP679" s="7"/>
      <c r="BQ679" s="7"/>
      <c r="BR679" s="7"/>
      <c r="BS679" s="7"/>
      <c r="BT679" s="7"/>
      <c r="BU679" s="7"/>
      <c r="BV679" s="7"/>
      <c r="BW679" s="7"/>
      <c r="BX679" s="7"/>
      <c r="BY679" s="7"/>
      <c r="BZ679" s="7"/>
      <c r="CA679" s="7"/>
      <c r="CB679" s="7"/>
      <c r="CC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166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  <c r="AT680" s="7"/>
      <c r="AU680" s="7"/>
      <c r="AV680" s="7"/>
      <c r="AW680" s="7"/>
      <c r="AX680" s="7"/>
      <c r="AY680" s="7"/>
      <c r="AZ680" s="7"/>
      <c r="BA680" s="7"/>
      <c r="BB680" s="7"/>
      <c r="BC680" s="7"/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  <c r="BP680" s="7"/>
      <c r="BQ680" s="7"/>
      <c r="BR680" s="7"/>
      <c r="BS680" s="7"/>
      <c r="BT680" s="7"/>
      <c r="BU680" s="7"/>
      <c r="BV680" s="7"/>
      <c r="BW680" s="7"/>
      <c r="BX680" s="7"/>
      <c r="BY680" s="7"/>
      <c r="BZ680" s="7"/>
      <c r="CA680" s="7"/>
      <c r="CB680" s="7"/>
      <c r="CC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166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  <c r="AT681" s="7"/>
      <c r="AU681" s="7"/>
      <c r="AV681" s="7"/>
      <c r="AW681" s="7"/>
      <c r="AX681" s="7"/>
      <c r="AY681" s="7"/>
      <c r="AZ681" s="7"/>
      <c r="BA681" s="7"/>
      <c r="BB681" s="7"/>
      <c r="BC681" s="7"/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  <c r="BP681" s="7"/>
      <c r="BQ681" s="7"/>
      <c r="BR681" s="7"/>
      <c r="BS681" s="7"/>
      <c r="BT681" s="7"/>
      <c r="BU681" s="7"/>
      <c r="BV681" s="7"/>
      <c r="BW681" s="7"/>
      <c r="BX681" s="7"/>
      <c r="BY681" s="7"/>
      <c r="BZ681" s="7"/>
      <c r="CA681" s="7"/>
      <c r="CB681" s="7"/>
      <c r="CC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166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  <c r="AT682" s="7"/>
      <c r="AU682" s="7"/>
      <c r="AV682" s="7"/>
      <c r="AW682" s="7"/>
      <c r="AX682" s="7"/>
      <c r="AY682" s="7"/>
      <c r="AZ682" s="7"/>
      <c r="BA682" s="7"/>
      <c r="BB682" s="7"/>
      <c r="BC682" s="7"/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  <c r="BP682" s="7"/>
      <c r="BQ682" s="7"/>
      <c r="BR682" s="7"/>
      <c r="BS682" s="7"/>
      <c r="BT682" s="7"/>
      <c r="BU682" s="7"/>
      <c r="BV682" s="7"/>
      <c r="BW682" s="7"/>
      <c r="BX682" s="7"/>
      <c r="BY682" s="7"/>
      <c r="BZ682" s="7"/>
      <c r="CA682" s="7"/>
      <c r="CB682" s="7"/>
      <c r="CC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166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  <c r="AT683" s="7"/>
      <c r="AU683" s="7"/>
      <c r="AV683" s="7"/>
      <c r="AW683" s="7"/>
      <c r="AX683" s="7"/>
      <c r="AY683" s="7"/>
      <c r="AZ683" s="7"/>
      <c r="BA683" s="7"/>
      <c r="BB683" s="7"/>
      <c r="BC683" s="7"/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  <c r="BP683" s="7"/>
      <c r="BQ683" s="7"/>
      <c r="BR683" s="7"/>
      <c r="BS683" s="7"/>
      <c r="BT683" s="7"/>
      <c r="BU683" s="7"/>
      <c r="BV683" s="7"/>
      <c r="BW683" s="7"/>
      <c r="BX683" s="7"/>
      <c r="BY683" s="7"/>
      <c r="BZ683" s="7"/>
      <c r="CA683" s="7"/>
      <c r="CB683" s="7"/>
      <c r="CC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166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  <c r="AT684" s="7"/>
      <c r="AU684" s="7"/>
      <c r="AV684" s="7"/>
      <c r="AW684" s="7"/>
      <c r="AX684" s="7"/>
      <c r="AY684" s="7"/>
      <c r="AZ684" s="7"/>
      <c r="BA684" s="7"/>
      <c r="BB684" s="7"/>
      <c r="BC684" s="7"/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  <c r="BP684" s="7"/>
      <c r="BQ684" s="7"/>
      <c r="BR684" s="7"/>
      <c r="BS684" s="7"/>
      <c r="BT684" s="7"/>
      <c r="BU684" s="7"/>
      <c r="BV684" s="7"/>
      <c r="BW684" s="7"/>
      <c r="BX684" s="7"/>
      <c r="BY684" s="7"/>
      <c r="BZ684" s="7"/>
      <c r="CA684" s="7"/>
      <c r="CB684" s="7"/>
      <c r="CC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166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  <c r="AT685" s="7"/>
      <c r="AU685" s="7"/>
      <c r="AV685" s="7"/>
      <c r="AW685" s="7"/>
      <c r="AX685" s="7"/>
      <c r="AY685" s="7"/>
      <c r="AZ685" s="7"/>
      <c r="BA685" s="7"/>
      <c r="BB685" s="7"/>
      <c r="BC685" s="7"/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  <c r="BP685" s="7"/>
      <c r="BQ685" s="7"/>
      <c r="BR685" s="7"/>
      <c r="BS685" s="7"/>
      <c r="BT685" s="7"/>
      <c r="BU685" s="7"/>
      <c r="BV685" s="7"/>
      <c r="BW685" s="7"/>
      <c r="BX685" s="7"/>
      <c r="BY685" s="7"/>
      <c r="BZ685" s="7"/>
      <c r="CA685" s="7"/>
      <c r="CB685" s="7"/>
      <c r="CC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166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  <c r="AT686" s="7"/>
      <c r="AU686" s="7"/>
      <c r="AV686" s="7"/>
      <c r="AW686" s="7"/>
      <c r="AX686" s="7"/>
      <c r="AY686" s="7"/>
      <c r="AZ686" s="7"/>
      <c r="BA686" s="7"/>
      <c r="BB686" s="7"/>
      <c r="BC686" s="7"/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  <c r="BP686" s="7"/>
      <c r="BQ686" s="7"/>
      <c r="BR686" s="7"/>
      <c r="BS686" s="7"/>
      <c r="BT686" s="7"/>
      <c r="BU686" s="7"/>
      <c r="BV686" s="7"/>
      <c r="BW686" s="7"/>
      <c r="BX686" s="7"/>
      <c r="BY686" s="7"/>
      <c r="BZ686" s="7"/>
      <c r="CA686" s="7"/>
      <c r="CB686" s="7"/>
      <c r="CC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166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  <c r="AT687" s="7"/>
      <c r="AU687" s="7"/>
      <c r="AV687" s="7"/>
      <c r="AW687" s="7"/>
      <c r="AX687" s="7"/>
      <c r="AY687" s="7"/>
      <c r="AZ687" s="7"/>
      <c r="BA687" s="7"/>
      <c r="BB687" s="7"/>
      <c r="BC687" s="7"/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  <c r="BP687" s="7"/>
      <c r="BQ687" s="7"/>
      <c r="BR687" s="7"/>
      <c r="BS687" s="7"/>
      <c r="BT687" s="7"/>
      <c r="BU687" s="7"/>
      <c r="BV687" s="7"/>
      <c r="BW687" s="7"/>
      <c r="BX687" s="7"/>
      <c r="BY687" s="7"/>
      <c r="BZ687" s="7"/>
      <c r="CA687" s="7"/>
      <c r="CB687" s="7"/>
      <c r="CC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166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  <c r="AT688" s="7"/>
      <c r="AU688" s="7"/>
      <c r="AV688" s="7"/>
      <c r="AW688" s="7"/>
      <c r="AX688" s="7"/>
      <c r="AY688" s="7"/>
      <c r="AZ688" s="7"/>
      <c r="BA688" s="7"/>
      <c r="BB688" s="7"/>
      <c r="BC688" s="7"/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  <c r="BP688" s="7"/>
      <c r="BQ688" s="7"/>
      <c r="BR688" s="7"/>
      <c r="BS688" s="7"/>
      <c r="BT688" s="7"/>
      <c r="BU688" s="7"/>
      <c r="BV688" s="7"/>
      <c r="BW688" s="7"/>
      <c r="BX688" s="7"/>
      <c r="BY688" s="7"/>
      <c r="BZ688" s="7"/>
      <c r="CA688" s="7"/>
      <c r="CB688" s="7"/>
      <c r="CC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166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  <c r="AT689" s="7"/>
      <c r="AU689" s="7"/>
      <c r="AV689" s="7"/>
      <c r="AW689" s="7"/>
      <c r="AX689" s="7"/>
      <c r="AY689" s="7"/>
      <c r="AZ689" s="7"/>
      <c r="BA689" s="7"/>
      <c r="BB689" s="7"/>
      <c r="BC689" s="7"/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  <c r="BP689" s="7"/>
      <c r="BQ689" s="7"/>
      <c r="BR689" s="7"/>
      <c r="BS689" s="7"/>
      <c r="BT689" s="7"/>
      <c r="BU689" s="7"/>
      <c r="BV689" s="7"/>
      <c r="BW689" s="7"/>
      <c r="BX689" s="7"/>
      <c r="BY689" s="7"/>
      <c r="BZ689" s="7"/>
      <c r="CA689" s="7"/>
      <c r="CB689" s="7"/>
      <c r="CC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166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  <c r="AT690" s="7"/>
      <c r="AU690" s="7"/>
      <c r="AV690" s="7"/>
      <c r="AW690" s="7"/>
      <c r="AX690" s="7"/>
      <c r="AY690" s="7"/>
      <c r="AZ690" s="7"/>
      <c r="BA690" s="7"/>
      <c r="BB690" s="7"/>
      <c r="BC690" s="7"/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  <c r="BP690" s="7"/>
      <c r="BQ690" s="7"/>
      <c r="BR690" s="7"/>
      <c r="BS690" s="7"/>
      <c r="BT690" s="7"/>
      <c r="BU690" s="7"/>
      <c r="BV690" s="7"/>
      <c r="BW690" s="7"/>
      <c r="BX690" s="7"/>
      <c r="BY690" s="7"/>
      <c r="BZ690" s="7"/>
      <c r="CA690" s="7"/>
      <c r="CB690" s="7"/>
      <c r="CC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166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  <c r="AT691" s="7"/>
      <c r="AU691" s="7"/>
      <c r="AV691" s="7"/>
      <c r="AW691" s="7"/>
      <c r="AX691" s="7"/>
      <c r="AY691" s="7"/>
      <c r="AZ691" s="7"/>
      <c r="BA691" s="7"/>
      <c r="BB691" s="7"/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  <c r="BP691" s="7"/>
      <c r="BQ691" s="7"/>
      <c r="BR691" s="7"/>
      <c r="BS691" s="7"/>
      <c r="BT691" s="7"/>
      <c r="BU691" s="7"/>
      <c r="BV691" s="7"/>
      <c r="BW691" s="7"/>
      <c r="BX691" s="7"/>
      <c r="BY691" s="7"/>
      <c r="BZ691" s="7"/>
      <c r="CA691" s="7"/>
      <c r="CB691" s="7"/>
      <c r="CC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166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  <c r="AT692" s="7"/>
      <c r="AU692" s="7"/>
      <c r="AV692" s="7"/>
      <c r="AW692" s="7"/>
      <c r="AX692" s="7"/>
      <c r="AY692" s="7"/>
      <c r="AZ692" s="7"/>
      <c r="BA692" s="7"/>
      <c r="BB692" s="7"/>
      <c r="BC692" s="7"/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  <c r="BP692" s="7"/>
      <c r="BQ692" s="7"/>
      <c r="BR692" s="7"/>
      <c r="BS692" s="7"/>
      <c r="BT692" s="7"/>
      <c r="BU692" s="7"/>
      <c r="BV692" s="7"/>
      <c r="BW692" s="7"/>
      <c r="BX692" s="7"/>
      <c r="BY692" s="7"/>
      <c r="BZ692" s="7"/>
      <c r="CA692" s="7"/>
      <c r="CB692" s="7"/>
      <c r="CC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166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  <c r="AT693" s="7"/>
      <c r="AU693" s="7"/>
      <c r="AV693" s="7"/>
      <c r="AW693" s="7"/>
      <c r="AX693" s="7"/>
      <c r="AY693" s="7"/>
      <c r="AZ693" s="7"/>
      <c r="BA693" s="7"/>
      <c r="BB693" s="7"/>
      <c r="BC693" s="7"/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  <c r="BP693" s="7"/>
      <c r="BQ693" s="7"/>
      <c r="BR693" s="7"/>
      <c r="BS693" s="7"/>
      <c r="BT693" s="7"/>
      <c r="BU693" s="7"/>
      <c r="BV693" s="7"/>
      <c r="BW693" s="7"/>
      <c r="BX693" s="7"/>
      <c r="BY693" s="7"/>
      <c r="BZ693" s="7"/>
      <c r="CA693" s="7"/>
      <c r="CB693" s="7"/>
      <c r="CC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166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  <c r="AT694" s="7"/>
      <c r="AU694" s="7"/>
      <c r="AV694" s="7"/>
      <c r="AW694" s="7"/>
      <c r="AX694" s="7"/>
      <c r="AY694" s="7"/>
      <c r="AZ694" s="7"/>
      <c r="BA694" s="7"/>
      <c r="BB694" s="7"/>
      <c r="BC694" s="7"/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  <c r="BP694" s="7"/>
      <c r="BQ694" s="7"/>
      <c r="BR694" s="7"/>
      <c r="BS694" s="7"/>
      <c r="BT694" s="7"/>
      <c r="BU694" s="7"/>
      <c r="BV694" s="7"/>
      <c r="BW694" s="7"/>
      <c r="BX694" s="7"/>
      <c r="BY694" s="7"/>
      <c r="BZ694" s="7"/>
      <c r="CA694" s="7"/>
      <c r="CB694" s="7"/>
      <c r="CC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166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  <c r="AT695" s="7"/>
      <c r="AU695" s="7"/>
      <c r="AV695" s="7"/>
      <c r="AW695" s="7"/>
      <c r="AX695" s="7"/>
      <c r="AY695" s="7"/>
      <c r="AZ695" s="7"/>
      <c r="BA695" s="7"/>
      <c r="BB695" s="7"/>
      <c r="BC695" s="7"/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  <c r="BP695" s="7"/>
      <c r="BQ695" s="7"/>
      <c r="BR695" s="7"/>
      <c r="BS695" s="7"/>
      <c r="BT695" s="7"/>
      <c r="BU695" s="7"/>
      <c r="BV695" s="7"/>
      <c r="BW695" s="7"/>
      <c r="BX695" s="7"/>
      <c r="BY695" s="7"/>
      <c r="BZ695" s="7"/>
      <c r="CA695" s="7"/>
      <c r="CB695" s="7"/>
      <c r="CC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166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  <c r="AT696" s="7"/>
      <c r="AU696" s="7"/>
      <c r="AV696" s="7"/>
      <c r="AW696" s="7"/>
      <c r="AX696" s="7"/>
      <c r="AY696" s="7"/>
      <c r="AZ696" s="7"/>
      <c r="BA696" s="7"/>
      <c r="BB696" s="7"/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  <c r="BP696" s="7"/>
      <c r="BQ696" s="7"/>
      <c r="BR696" s="7"/>
      <c r="BS696" s="7"/>
      <c r="BT696" s="7"/>
      <c r="BU696" s="7"/>
      <c r="BV696" s="7"/>
      <c r="BW696" s="7"/>
      <c r="BX696" s="7"/>
      <c r="BY696" s="7"/>
      <c r="BZ696" s="7"/>
      <c r="CA696" s="7"/>
      <c r="CB696" s="7"/>
      <c r="CC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166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  <c r="AT697" s="7"/>
      <c r="AU697" s="7"/>
      <c r="AV697" s="7"/>
      <c r="AW697" s="7"/>
      <c r="AX697" s="7"/>
      <c r="AY697" s="7"/>
      <c r="AZ697" s="7"/>
      <c r="BA697" s="7"/>
      <c r="BB697" s="7"/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  <c r="BP697" s="7"/>
      <c r="BQ697" s="7"/>
      <c r="BR697" s="7"/>
      <c r="BS697" s="7"/>
      <c r="BT697" s="7"/>
      <c r="BU697" s="7"/>
      <c r="BV697" s="7"/>
      <c r="BW697" s="7"/>
      <c r="BX697" s="7"/>
      <c r="BY697" s="7"/>
      <c r="BZ697" s="7"/>
      <c r="CA697" s="7"/>
      <c r="CB697" s="7"/>
      <c r="CC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166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  <c r="AT698" s="7"/>
      <c r="AU698" s="7"/>
      <c r="AV698" s="7"/>
      <c r="AW698" s="7"/>
      <c r="AX698" s="7"/>
      <c r="AY698" s="7"/>
      <c r="AZ698" s="7"/>
      <c r="BA698" s="7"/>
      <c r="BB698" s="7"/>
      <c r="BC698" s="7"/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  <c r="BP698" s="7"/>
      <c r="BQ698" s="7"/>
      <c r="BR698" s="7"/>
      <c r="BS698" s="7"/>
      <c r="BT698" s="7"/>
      <c r="BU698" s="7"/>
      <c r="BV698" s="7"/>
      <c r="BW698" s="7"/>
      <c r="BX698" s="7"/>
      <c r="BY698" s="7"/>
      <c r="BZ698" s="7"/>
      <c r="CA698" s="7"/>
      <c r="CB698" s="7"/>
      <c r="CC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166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  <c r="AT699" s="7"/>
      <c r="AU699" s="7"/>
      <c r="AV699" s="7"/>
      <c r="AW699" s="7"/>
      <c r="AX699" s="7"/>
      <c r="AY699" s="7"/>
      <c r="AZ699" s="7"/>
      <c r="BA699" s="7"/>
      <c r="BB699" s="7"/>
      <c r="BC699" s="7"/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  <c r="BP699" s="7"/>
      <c r="BQ699" s="7"/>
      <c r="BR699" s="7"/>
      <c r="BS699" s="7"/>
      <c r="BT699" s="7"/>
      <c r="BU699" s="7"/>
      <c r="BV699" s="7"/>
      <c r="BW699" s="7"/>
      <c r="BX699" s="7"/>
      <c r="BY699" s="7"/>
      <c r="BZ699" s="7"/>
      <c r="CA699" s="7"/>
      <c r="CB699" s="7"/>
      <c r="CC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166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  <c r="AT700" s="7"/>
      <c r="AU700" s="7"/>
      <c r="AV700" s="7"/>
      <c r="AW700" s="7"/>
      <c r="AX700" s="7"/>
      <c r="AY700" s="7"/>
      <c r="AZ700" s="7"/>
      <c r="BA700" s="7"/>
      <c r="BB700" s="7"/>
      <c r="BC700" s="7"/>
      <c r="BD700" s="7"/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  <c r="BP700" s="7"/>
      <c r="BQ700" s="7"/>
      <c r="BR700" s="7"/>
      <c r="BS700" s="7"/>
      <c r="BT700" s="7"/>
      <c r="BU700" s="7"/>
      <c r="BV700" s="7"/>
      <c r="BW700" s="7"/>
      <c r="BX700" s="7"/>
      <c r="BY700" s="7"/>
      <c r="BZ700" s="7"/>
      <c r="CA700" s="7"/>
      <c r="CB700" s="7"/>
      <c r="CC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166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  <c r="AT701" s="7"/>
      <c r="AU701" s="7"/>
      <c r="AV701" s="7"/>
      <c r="AW701" s="7"/>
      <c r="AX701" s="7"/>
      <c r="AY701" s="7"/>
      <c r="AZ701" s="7"/>
      <c r="BA701" s="7"/>
      <c r="BB701" s="7"/>
      <c r="BC701" s="7"/>
      <c r="BD701" s="7"/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  <c r="BP701" s="7"/>
      <c r="BQ701" s="7"/>
      <c r="BR701" s="7"/>
      <c r="BS701" s="7"/>
      <c r="BT701" s="7"/>
      <c r="BU701" s="7"/>
      <c r="BV701" s="7"/>
      <c r="BW701" s="7"/>
      <c r="BX701" s="7"/>
      <c r="BY701" s="7"/>
      <c r="BZ701" s="7"/>
      <c r="CA701" s="7"/>
      <c r="CB701" s="7"/>
      <c r="CC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166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  <c r="AT702" s="7"/>
      <c r="AU702" s="7"/>
      <c r="AV702" s="7"/>
      <c r="AW702" s="7"/>
      <c r="AX702" s="7"/>
      <c r="AY702" s="7"/>
      <c r="AZ702" s="7"/>
      <c r="BA702" s="7"/>
      <c r="BB702" s="7"/>
      <c r="BC702" s="7"/>
      <c r="BD702" s="7"/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  <c r="BP702" s="7"/>
      <c r="BQ702" s="7"/>
      <c r="BR702" s="7"/>
      <c r="BS702" s="7"/>
      <c r="BT702" s="7"/>
      <c r="BU702" s="7"/>
      <c r="BV702" s="7"/>
      <c r="BW702" s="7"/>
      <c r="BX702" s="7"/>
      <c r="BY702" s="7"/>
      <c r="BZ702" s="7"/>
      <c r="CA702" s="7"/>
      <c r="CB702" s="7"/>
      <c r="CC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166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  <c r="AT703" s="7"/>
      <c r="AU703" s="7"/>
      <c r="AV703" s="7"/>
      <c r="AW703" s="7"/>
      <c r="AX703" s="7"/>
      <c r="AY703" s="7"/>
      <c r="AZ703" s="7"/>
      <c r="BA703" s="7"/>
      <c r="BB703" s="7"/>
      <c r="BC703" s="7"/>
      <c r="BD703" s="7"/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  <c r="BP703" s="7"/>
      <c r="BQ703" s="7"/>
      <c r="BR703" s="7"/>
      <c r="BS703" s="7"/>
      <c r="BT703" s="7"/>
      <c r="BU703" s="7"/>
      <c r="BV703" s="7"/>
      <c r="BW703" s="7"/>
      <c r="BX703" s="7"/>
      <c r="BY703" s="7"/>
      <c r="BZ703" s="7"/>
      <c r="CA703" s="7"/>
      <c r="CB703" s="7"/>
      <c r="CC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166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  <c r="AT704" s="7"/>
      <c r="AU704" s="7"/>
      <c r="AV704" s="7"/>
      <c r="AW704" s="7"/>
      <c r="AX704" s="7"/>
      <c r="AY704" s="7"/>
      <c r="AZ704" s="7"/>
      <c r="BA704" s="7"/>
      <c r="BB704" s="7"/>
      <c r="BC704" s="7"/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  <c r="BP704" s="7"/>
      <c r="BQ704" s="7"/>
      <c r="BR704" s="7"/>
      <c r="BS704" s="7"/>
      <c r="BT704" s="7"/>
      <c r="BU704" s="7"/>
      <c r="BV704" s="7"/>
      <c r="BW704" s="7"/>
      <c r="BX704" s="7"/>
      <c r="BY704" s="7"/>
      <c r="BZ704" s="7"/>
      <c r="CA704" s="7"/>
      <c r="CB704" s="7"/>
      <c r="CC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166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  <c r="AT705" s="7"/>
      <c r="AU705" s="7"/>
      <c r="AV705" s="7"/>
      <c r="AW705" s="7"/>
      <c r="AX705" s="7"/>
      <c r="AY705" s="7"/>
      <c r="AZ705" s="7"/>
      <c r="BA705" s="7"/>
      <c r="BB705" s="7"/>
      <c r="BC705" s="7"/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  <c r="BP705" s="7"/>
      <c r="BQ705" s="7"/>
      <c r="BR705" s="7"/>
      <c r="BS705" s="7"/>
      <c r="BT705" s="7"/>
      <c r="BU705" s="7"/>
      <c r="BV705" s="7"/>
      <c r="BW705" s="7"/>
      <c r="BX705" s="7"/>
      <c r="BY705" s="7"/>
      <c r="BZ705" s="7"/>
      <c r="CA705" s="7"/>
      <c r="CB705" s="7"/>
      <c r="CC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166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  <c r="AT706" s="7"/>
      <c r="AU706" s="7"/>
      <c r="AV706" s="7"/>
      <c r="AW706" s="7"/>
      <c r="AX706" s="7"/>
      <c r="AY706" s="7"/>
      <c r="AZ706" s="7"/>
      <c r="BA706" s="7"/>
      <c r="BB706" s="7"/>
      <c r="BC706" s="7"/>
      <c r="BD706" s="7"/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  <c r="BP706" s="7"/>
      <c r="BQ706" s="7"/>
      <c r="BR706" s="7"/>
      <c r="BS706" s="7"/>
      <c r="BT706" s="7"/>
      <c r="BU706" s="7"/>
      <c r="BV706" s="7"/>
      <c r="BW706" s="7"/>
      <c r="BX706" s="7"/>
      <c r="BY706" s="7"/>
      <c r="BZ706" s="7"/>
      <c r="CA706" s="7"/>
      <c r="CB706" s="7"/>
      <c r="CC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166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  <c r="AT707" s="7"/>
      <c r="AU707" s="7"/>
      <c r="AV707" s="7"/>
      <c r="AW707" s="7"/>
      <c r="AX707" s="7"/>
      <c r="AY707" s="7"/>
      <c r="AZ707" s="7"/>
      <c r="BA707" s="7"/>
      <c r="BB707" s="7"/>
      <c r="BC707" s="7"/>
      <c r="BD707" s="7"/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  <c r="BP707" s="7"/>
      <c r="BQ707" s="7"/>
      <c r="BR707" s="7"/>
      <c r="BS707" s="7"/>
      <c r="BT707" s="7"/>
      <c r="BU707" s="7"/>
      <c r="BV707" s="7"/>
      <c r="BW707" s="7"/>
      <c r="BX707" s="7"/>
      <c r="BY707" s="7"/>
      <c r="BZ707" s="7"/>
      <c r="CA707" s="7"/>
      <c r="CB707" s="7"/>
      <c r="CC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166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  <c r="AT708" s="7"/>
      <c r="AU708" s="7"/>
      <c r="AV708" s="7"/>
      <c r="AW708" s="7"/>
      <c r="AX708" s="7"/>
      <c r="AY708" s="7"/>
      <c r="AZ708" s="7"/>
      <c r="BA708" s="7"/>
      <c r="BB708" s="7"/>
      <c r="BC708" s="7"/>
      <c r="BD708" s="7"/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  <c r="BP708" s="7"/>
      <c r="BQ708" s="7"/>
      <c r="BR708" s="7"/>
      <c r="BS708" s="7"/>
      <c r="BT708" s="7"/>
      <c r="BU708" s="7"/>
      <c r="BV708" s="7"/>
      <c r="BW708" s="7"/>
      <c r="BX708" s="7"/>
      <c r="BY708" s="7"/>
      <c r="BZ708" s="7"/>
      <c r="CA708" s="7"/>
      <c r="CB708" s="7"/>
      <c r="CC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166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  <c r="AT709" s="7"/>
      <c r="AU709" s="7"/>
      <c r="AV709" s="7"/>
      <c r="AW709" s="7"/>
      <c r="AX709" s="7"/>
      <c r="AY709" s="7"/>
      <c r="AZ709" s="7"/>
      <c r="BA709" s="7"/>
      <c r="BB709" s="7"/>
      <c r="BC709" s="7"/>
      <c r="BD709" s="7"/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  <c r="BP709" s="7"/>
      <c r="BQ709" s="7"/>
      <c r="BR709" s="7"/>
      <c r="BS709" s="7"/>
      <c r="BT709" s="7"/>
      <c r="BU709" s="7"/>
      <c r="BV709" s="7"/>
      <c r="BW709" s="7"/>
      <c r="BX709" s="7"/>
      <c r="BY709" s="7"/>
      <c r="BZ709" s="7"/>
      <c r="CA709" s="7"/>
      <c r="CB709" s="7"/>
      <c r="CC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166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  <c r="AT710" s="7"/>
      <c r="AU710" s="7"/>
      <c r="AV710" s="7"/>
      <c r="AW710" s="7"/>
      <c r="AX710" s="7"/>
      <c r="AY710" s="7"/>
      <c r="AZ710" s="7"/>
      <c r="BA710" s="7"/>
      <c r="BB710" s="7"/>
      <c r="BC710" s="7"/>
      <c r="BD710" s="7"/>
      <c r="BE710" s="7"/>
      <c r="BF710" s="7"/>
      <c r="BG710" s="7"/>
      <c r="BH710" s="7"/>
      <c r="BI710" s="7"/>
      <c r="BJ710" s="7"/>
      <c r="BK710" s="7"/>
      <c r="BL710" s="7"/>
      <c r="BM710" s="7"/>
      <c r="BN710" s="7"/>
      <c r="BO710" s="7"/>
      <c r="BP710" s="7"/>
      <c r="BQ710" s="7"/>
      <c r="BR710" s="7"/>
      <c r="BS710" s="7"/>
      <c r="BT710" s="7"/>
      <c r="BU710" s="7"/>
      <c r="BV710" s="7"/>
      <c r="BW710" s="7"/>
      <c r="BX710" s="7"/>
      <c r="BY710" s="7"/>
      <c r="BZ710" s="7"/>
      <c r="CA710" s="7"/>
      <c r="CB710" s="7"/>
      <c r="CC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166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  <c r="AT711" s="7"/>
      <c r="AU711" s="7"/>
      <c r="AV711" s="7"/>
      <c r="AW711" s="7"/>
      <c r="AX711" s="7"/>
      <c r="AY711" s="7"/>
      <c r="AZ711" s="7"/>
      <c r="BA711" s="7"/>
      <c r="BB711" s="7"/>
      <c r="BC711" s="7"/>
      <c r="BD711" s="7"/>
      <c r="BE711" s="7"/>
      <c r="BF711" s="7"/>
      <c r="BG711" s="7"/>
      <c r="BH711" s="7"/>
      <c r="BI711" s="7"/>
      <c r="BJ711" s="7"/>
      <c r="BK711" s="7"/>
      <c r="BL711" s="7"/>
      <c r="BM711" s="7"/>
      <c r="BN711" s="7"/>
      <c r="BO711" s="7"/>
      <c r="BP711" s="7"/>
      <c r="BQ711" s="7"/>
      <c r="BR711" s="7"/>
      <c r="BS711" s="7"/>
      <c r="BT711" s="7"/>
      <c r="BU711" s="7"/>
      <c r="BV711" s="7"/>
      <c r="BW711" s="7"/>
      <c r="BX711" s="7"/>
      <c r="BY711" s="7"/>
      <c r="BZ711" s="7"/>
      <c r="CA711" s="7"/>
      <c r="CB711" s="7"/>
      <c r="CC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166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  <c r="AT712" s="7"/>
      <c r="AU712" s="7"/>
      <c r="AV712" s="7"/>
      <c r="AW712" s="7"/>
      <c r="AX712" s="7"/>
      <c r="AY712" s="7"/>
      <c r="AZ712" s="7"/>
      <c r="BA712" s="7"/>
      <c r="BB712" s="7"/>
      <c r="BC712" s="7"/>
      <c r="BD712" s="7"/>
      <c r="BE712" s="7"/>
      <c r="BF712" s="7"/>
      <c r="BG712" s="7"/>
      <c r="BH712" s="7"/>
      <c r="BI712" s="7"/>
      <c r="BJ712" s="7"/>
      <c r="BK712" s="7"/>
      <c r="BL712" s="7"/>
      <c r="BM712" s="7"/>
      <c r="BN712" s="7"/>
      <c r="BO712" s="7"/>
      <c r="BP712" s="7"/>
      <c r="BQ712" s="7"/>
      <c r="BR712" s="7"/>
      <c r="BS712" s="7"/>
      <c r="BT712" s="7"/>
      <c r="BU712" s="7"/>
      <c r="BV712" s="7"/>
      <c r="BW712" s="7"/>
      <c r="BX712" s="7"/>
      <c r="BY712" s="7"/>
      <c r="BZ712" s="7"/>
      <c r="CA712" s="7"/>
      <c r="CB712" s="7"/>
      <c r="CC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166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  <c r="AT713" s="7"/>
      <c r="AU713" s="7"/>
      <c r="AV713" s="7"/>
      <c r="AW713" s="7"/>
      <c r="AX713" s="7"/>
      <c r="AY713" s="7"/>
      <c r="AZ713" s="7"/>
      <c r="BA713" s="7"/>
      <c r="BB713" s="7"/>
      <c r="BC713" s="7"/>
      <c r="BD713" s="7"/>
      <c r="BE713" s="7"/>
      <c r="BF713" s="7"/>
      <c r="BG713" s="7"/>
      <c r="BH713" s="7"/>
      <c r="BI713" s="7"/>
      <c r="BJ713" s="7"/>
      <c r="BK713" s="7"/>
      <c r="BL713" s="7"/>
      <c r="BM713" s="7"/>
      <c r="BN713" s="7"/>
      <c r="BO713" s="7"/>
      <c r="BP713" s="7"/>
      <c r="BQ713" s="7"/>
      <c r="BR713" s="7"/>
      <c r="BS713" s="7"/>
      <c r="BT713" s="7"/>
      <c r="BU713" s="7"/>
      <c r="BV713" s="7"/>
      <c r="BW713" s="7"/>
      <c r="BX713" s="7"/>
      <c r="BY713" s="7"/>
      <c r="BZ713" s="7"/>
      <c r="CA713" s="7"/>
      <c r="CB713" s="7"/>
      <c r="CC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166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  <c r="AT714" s="7"/>
      <c r="AU714" s="7"/>
      <c r="AV714" s="7"/>
      <c r="AW714" s="7"/>
      <c r="AX714" s="7"/>
      <c r="AY714" s="7"/>
      <c r="AZ714" s="7"/>
      <c r="BA714" s="7"/>
      <c r="BB714" s="7"/>
      <c r="BC714" s="7"/>
      <c r="BD714" s="7"/>
      <c r="BE714" s="7"/>
      <c r="BF714" s="7"/>
      <c r="BG714" s="7"/>
      <c r="BH714" s="7"/>
      <c r="BI714" s="7"/>
      <c r="BJ714" s="7"/>
      <c r="BK714" s="7"/>
      <c r="BL714" s="7"/>
      <c r="BM714" s="7"/>
      <c r="BN714" s="7"/>
      <c r="BO714" s="7"/>
      <c r="BP714" s="7"/>
      <c r="BQ714" s="7"/>
      <c r="BR714" s="7"/>
      <c r="BS714" s="7"/>
      <c r="BT714" s="7"/>
      <c r="BU714" s="7"/>
      <c r="BV714" s="7"/>
      <c r="BW714" s="7"/>
      <c r="BX714" s="7"/>
      <c r="BY714" s="7"/>
      <c r="BZ714" s="7"/>
      <c r="CA714" s="7"/>
      <c r="CB714" s="7"/>
      <c r="CC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166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  <c r="AT715" s="7"/>
      <c r="AU715" s="7"/>
      <c r="AV715" s="7"/>
      <c r="AW715" s="7"/>
      <c r="AX715" s="7"/>
      <c r="AY715" s="7"/>
      <c r="AZ715" s="7"/>
      <c r="BA715" s="7"/>
      <c r="BB715" s="7"/>
      <c r="BC715" s="7"/>
      <c r="BD715" s="7"/>
      <c r="BE715" s="7"/>
      <c r="BF715" s="7"/>
      <c r="BG715" s="7"/>
      <c r="BH715" s="7"/>
      <c r="BI715" s="7"/>
      <c r="BJ715" s="7"/>
      <c r="BK715" s="7"/>
      <c r="BL715" s="7"/>
      <c r="BM715" s="7"/>
      <c r="BN715" s="7"/>
      <c r="BO715" s="7"/>
      <c r="BP715" s="7"/>
      <c r="BQ715" s="7"/>
      <c r="BR715" s="7"/>
      <c r="BS715" s="7"/>
      <c r="BT715" s="7"/>
      <c r="BU715" s="7"/>
      <c r="BV715" s="7"/>
      <c r="BW715" s="7"/>
      <c r="BX715" s="7"/>
      <c r="BY715" s="7"/>
      <c r="BZ715" s="7"/>
      <c r="CA715" s="7"/>
      <c r="CB715" s="7"/>
      <c r="CC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166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  <c r="AT716" s="7"/>
      <c r="AU716" s="7"/>
      <c r="AV716" s="7"/>
      <c r="AW716" s="7"/>
      <c r="AX716" s="7"/>
      <c r="AY716" s="7"/>
      <c r="AZ716" s="7"/>
      <c r="BA716" s="7"/>
      <c r="BB716" s="7"/>
      <c r="BC716" s="7"/>
      <c r="BD716" s="7"/>
      <c r="BE716" s="7"/>
      <c r="BF716" s="7"/>
      <c r="BG716" s="7"/>
      <c r="BH716" s="7"/>
      <c r="BI716" s="7"/>
      <c r="BJ716" s="7"/>
      <c r="BK716" s="7"/>
      <c r="BL716" s="7"/>
      <c r="BM716" s="7"/>
      <c r="BN716" s="7"/>
      <c r="BO716" s="7"/>
      <c r="BP716" s="7"/>
      <c r="BQ716" s="7"/>
      <c r="BR716" s="7"/>
      <c r="BS716" s="7"/>
      <c r="BT716" s="7"/>
      <c r="BU716" s="7"/>
      <c r="BV716" s="7"/>
      <c r="BW716" s="7"/>
      <c r="BX716" s="7"/>
      <c r="BY716" s="7"/>
      <c r="BZ716" s="7"/>
      <c r="CA716" s="7"/>
      <c r="CB716" s="7"/>
      <c r="CC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166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  <c r="AT717" s="7"/>
      <c r="AU717" s="7"/>
      <c r="AV717" s="7"/>
      <c r="AW717" s="7"/>
      <c r="AX717" s="7"/>
      <c r="AY717" s="7"/>
      <c r="AZ717" s="7"/>
      <c r="BA717" s="7"/>
      <c r="BB717" s="7"/>
      <c r="BC717" s="7"/>
      <c r="BD717" s="7"/>
      <c r="BE717" s="7"/>
      <c r="BF717" s="7"/>
      <c r="BG717" s="7"/>
      <c r="BH717" s="7"/>
      <c r="BI717" s="7"/>
      <c r="BJ717" s="7"/>
      <c r="BK717" s="7"/>
      <c r="BL717" s="7"/>
      <c r="BM717" s="7"/>
      <c r="BN717" s="7"/>
      <c r="BO717" s="7"/>
      <c r="BP717" s="7"/>
      <c r="BQ717" s="7"/>
      <c r="BR717" s="7"/>
      <c r="BS717" s="7"/>
      <c r="BT717" s="7"/>
      <c r="BU717" s="7"/>
      <c r="BV717" s="7"/>
      <c r="BW717" s="7"/>
      <c r="BX717" s="7"/>
      <c r="BY717" s="7"/>
      <c r="BZ717" s="7"/>
      <c r="CA717" s="7"/>
      <c r="CB717" s="7"/>
      <c r="CC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166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  <c r="AT718" s="7"/>
      <c r="AU718" s="7"/>
      <c r="AV718" s="7"/>
      <c r="AW718" s="7"/>
      <c r="AX718" s="7"/>
      <c r="AY718" s="7"/>
      <c r="AZ718" s="7"/>
      <c r="BA718" s="7"/>
      <c r="BB718" s="7"/>
      <c r="BC718" s="7"/>
      <c r="BD718" s="7"/>
      <c r="BE718" s="7"/>
      <c r="BF718" s="7"/>
      <c r="BG718" s="7"/>
      <c r="BH718" s="7"/>
      <c r="BI718" s="7"/>
      <c r="BJ718" s="7"/>
      <c r="BK718" s="7"/>
      <c r="BL718" s="7"/>
      <c r="BM718" s="7"/>
      <c r="BN718" s="7"/>
      <c r="BO718" s="7"/>
      <c r="BP718" s="7"/>
      <c r="BQ718" s="7"/>
      <c r="BR718" s="7"/>
      <c r="BS718" s="7"/>
      <c r="BT718" s="7"/>
      <c r="BU718" s="7"/>
      <c r="BV718" s="7"/>
      <c r="BW718" s="7"/>
      <c r="BX718" s="7"/>
      <c r="BY718" s="7"/>
      <c r="BZ718" s="7"/>
      <c r="CA718" s="7"/>
      <c r="CB718" s="7"/>
      <c r="CC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166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  <c r="AT719" s="7"/>
      <c r="AU719" s="7"/>
      <c r="AV719" s="7"/>
      <c r="AW719" s="7"/>
      <c r="AX719" s="7"/>
      <c r="AY719" s="7"/>
      <c r="AZ719" s="7"/>
      <c r="BA719" s="7"/>
      <c r="BB719" s="7"/>
      <c r="BC719" s="7"/>
      <c r="BD719" s="7"/>
      <c r="BE719" s="7"/>
      <c r="BF719" s="7"/>
      <c r="BG719" s="7"/>
      <c r="BH719" s="7"/>
      <c r="BI719" s="7"/>
      <c r="BJ719" s="7"/>
      <c r="BK719" s="7"/>
      <c r="BL719" s="7"/>
      <c r="BM719" s="7"/>
      <c r="BN719" s="7"/>
      <c r="BO719" s="7"/>
      <c r="BP719" s="7"/>
      <c r="BQ719" s="7"/>
      <c r="BR719" s="7"/>
      <c r="BS719" s="7"/>
      <c r="BT719" s="7"/>
      <c r="BU719" s="7"/>
      <c r="BV719" s="7"/>
      <c r="BW719" s="7"/>
      <c r="BX719" s="7"/>
      <c r="BY719" s="7"/>
      <c r="BZ719" s="7"/>
      <c r="CA719" s="7"/>
      <c r="CB719" s="7"/>
      <c r="CC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166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  <c r="AT720" s="7"/>
      <c r="AU720" s="7"/>
      <c r="AV720" s="7"/>
      <c r="AW720" s="7"/>
      <c r="AX720" s="7"/>
      <c r="AY720" s="7"/>
      <c r="AZ720" s="7"/>
      <c r="BA720" s="7"/>
      <c r="BB720" s="7"/>
      <c r="BC720" s="7"/>
      <c r="BD720" s="7"/>
      <c r="BE720" s="7"/>
      <c r="BF720" s="7"/>
      <c r="BG720" s="7"/>
      <c r="BH720" s="7"/>
      <c r="BI720" s="7"/>
      <c r="BJ720" s="7"/>
      <c r="BK720" s="7"/>
      <c r="BL720" s="7"/>
      <c r="BM720" s="7"/>
      <c r="BN720" s="7"/>
      <c r="BO720" s="7"/>
      <c r="BP720" s="7"/>
      <c r="BQ720" s="7"/>
      <c r="BR720" s="7"/>
      <c r="BS720" s="7"/>
      <c r="BT720" s="7"/>
      <c r="BU720" s="7"/>
      <c r="BV720" s="7"/>
      <c r="BW720" s="7"/>
      <c r="BX720" s="7"/>
      <c r="BY720" s="7"/>
      <c r="BZ720" s="7"/>
      <c r="CA720" s="7"/>
      <c r="CB720" s="7"/>
      <c r="CC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166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  <c r="AT721" s="7"/>
      <c r="AU721" s="7"/>
      <c r="AV721" s="7"/>
      <c r="AW721" s="7"/>
      <c r="AX721" s="7"/>
      <c r="AY721" s="7"/>
      <c r="AZ721" s="7"/>
      <c r="BA721" s="7"/>
      <c r="BB721" s="7"/>
      <c r="BC721" s="7"/>
      <c r="BD721" s="7"/>
      <c r="BE721" s="7"/>
      <c r="BF721" s="7"/>
      <c r="BG721" s="7"/>
      <c r="BH721" s="7"/>
      <c r="BI721" s="7"/>
      <c r="BJ721" s="7"/>
      <c r="BK721" s="7"/>
      <c r="BL721" s="7"/>
      <c r="BM721" s="7"/>
      <c r="BN721" s="7"/>
      <c r="BO721" s="7"/>
      <c r="BP721" s="7"/>
      <c r="BQ721" s="7"/>
      <c r="BR721" s="7"/>
      <c r="BS721" s="7"/>
      <c r="BT721" s="7"/>
      <c r="BU721" s="7"/>
      <c r="BV721" s="7"/>
      <c r="BW721" s="7"/>
      <c r="BX721" s="7"/>
      <c r="BY721" s="7"/>
      <c r="BZ721" s="7"/>
      <c r="CA721" s="7"/>
      <c r="CB721" s="7"/>
      <c r="CC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166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  <c r="AT722" s="7"/>
      <c r="AU722" s="7"/>
      <c r="AV722" s="7"/>
      <c r="AW722" s="7"/>
      <c r="AX722" s="7"/>
      <c r="AY722" s="7"/>
      <c r="AZ722" s="7"/>
      <c r="BA722" s="7"/>
      <c r="BB722" s="7"/>
      <c r="BC722" s="7"/>
      <c r="BD722" s="7"/>
      <c r="BE722" s="7"/>
      <c r="BF722" s="7"/>
      <c r="BG722" s="7"/>
      <c r="BH722" s="7"/>
      <c r="BI722" s="7"/>
      <c r="BJ722" s="7"/>
      <c r="BK722" s="7"/>
      <c r="BL722" s="7"/>
      <c r="BM722" s="7"/>
      <c r="BN722" s="7"/>
      <c r="BO722" s="7"/>
      <c r="BP722" s="7"/>
      <c r="BQ722" s="7"/>
      <c r="BR722" s="7"/>
      <c r="BS722" s="7"/>
      <c r="BT722" s="7"/>
      <c r="BU722" s="7"/>
      <c r="BV722" s="7"/>
      <c r="BW722" s="7"/>
      <c r="BX722" s="7"/>
      <c r="BY722" s="7"/>
      <c r="BZ722" s="7"/>
      <c r="CA722" s="7"/>
      <c r="CB722" s="7"/>
      <c r="CC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166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  <c r="AT723" s="7"/>
      <c r="AU723" s="7"/>
      <c r="AV723" s="7"/>
      <c r="AW723" s="7"/>
      <c r="AX723" s="7"/>
      <c r="AY723" s="7"/>
      <c r="AZ723" s="7"/>
      <c r="BA723" s="7"/>
      <c r="BB723" s="7"/>
      <c r="BC723" s="7"/>
      <c r="BD723" s="7"/>
      <c r="BE723" s="7"/>
      <c r="BF723" s="7"/>
      <c r="BG723" s="7"/>
      <c r="BH723" s="7"/>
      <c r="BI723" s="7"/>
      <c r="BJ723" s="7"/>
      <c r="BK723" s="7"/>
      <c r="BL723" s="7"/>
      <c r="BM723" s="7"/>
      <c r="BN723" s="7"/>
      <c r="BO723" s="7"/>
      <c r="BP723" s="7"/>
      <c r="BQ723" s="7"/>
      <c r="BR723" s="7"/>
      <c r="BS723" s="7"/>
      <c r="BT723" s="7"/>
      <c r="BU723" s="7"/>
      <c r="BV723" s="7"/>
      <c r="BW723" s="7"/>
      <c r="BX723" s="7"/>
      <c r="BY723" s="7"/>
      <c r="BZ723" s="7"/>
      <c r="CA723" s="7"/>
      <c r="CB723" s="7"/>
      <c r="CC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166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  <c r="AT724" s="7"/>
      <c r="AU724" s="7"/>
      <c r="AV724" s="7"/>
      <c r="AW724" s="7"/>
      <c r="AX724" s="7"/>
      <c r="AY724" s="7"/>
      <c r="AZ724" s="7"/>
      <c r="BA724" s="7"/>
      <c r="BB724" s="7"/>
      <c r="BC724" s="7"/>
      <c r="BD724" s="7"/>
      <c r="BE724" s="7"/>
      <c r="BF724" s="7"/>
      <c r="BG724" s="7"/>
      <c r="BH724" s="7"/>
      <c r="BI724" s="7"/>
      <c r="BJ724" s="7"/>
      <c r="BK724" s="7"/>
      <c r="BL724" s="7"/>
      <c r="BM724" s="7"/>
      <c r="BN724" s="7"/>
      <c r="BO724" s="7"/>
      <c r="BP724" s="7"/>
      <c r="BQ724" s="7"/>
      <c r="BR724" s="7"/>
      <c r="BS724" s="7"/>
      <c r="BT724" s="7"/>
      <c r="BU724" s="7"/>
      <c r="BV724" s="7"/>
      <c r="BW724" s="7"/>
      <c r="BX724" s="7"/>
      <c r="BY724" s="7"/>
      <c r="BZ724" s="7"/>
      <c r="CA724" s="7"/>
      <c r="CB724" s="7"/>
      <c r="CC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166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  <c r="AT725" s="7"/>
      <c r="AU725" s="7"/>
      <c r="AV725" s="7"/>
      <c r="AW725" s="7"/>
      <c r="AX725" s="7"/>
      <c r="AY725" s="7"/>
      <c r="AZ725" s="7"/>
      <c r="BA725" s="7"/>
      <c r="BB725" s="7"/>
      <c r="BC725" s="7"/>
      <c r="BD725" s="7"/>
      <c r="BE725" s="7"/>
      <c r="BF725" s="7"/>
      <c r="BG725" s="7"/>
      <c r="BH725" s="7"/>
      <c r="BI725" s="7"/>
      <c r="BJ725" s="7"/>
      <c r="BK725" s="7"/>
      <c r="BL725" s="7"/>
      <c r="BM725" s="7"/>
      <c r="BN725" s="7"/>
      <c r="BO725" s="7"/>
      <c r="BP725" s="7"/>
      <c r="BQ725" s="7"/>
      <c r="BR725" s="7"/>
      <c r="BS725" s="7"/>
      <c r="BT725" s="7"/>
      <c r="BU725" s="7"/>
      <c r="BV725" s="7"/>
      <c r="BW725" s="7"/>
      <c r="BX725" s="7"/>
      <c r="BY725" s="7"/>
      <c r="BZ725" s="7"/>
      <c r="CA725" s="7"/>
      <c r="CB725" s="7"/>
      <c r="CC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166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  <c r="AT726" s="7"/>
      <c r="AU726" s="7"/>
      <c r="AV726" s="7"/>
      <c r="AW726" s="7"/>
      <c r="AX726" s="7"/>
      <c r="AY726" s="7"/>
      <c r="AZ726" s="7"/>
      <c r="BA726" s="7"/>
      <c r="BB726" s="7"/>
      <c r="BC726" s="7"/>
      <c r="BD726" s="7"/>
      <c r="BE726" s="7"/>
      <c r="BF726" s="7"/>
      <c r="BG726" s="7"/>
      <c r="BH726" s="7"/>
      <c r="BI726" s="7"/>
      <c r="BJ726" s="7"/>
      <c r="BK726" s="7"/>
      <c r="BL726" s="7"/>
      <c r="BM726" s="7"/>
      <c r="BN726" s="7"/>
      <c r="BO726" s="7"/>
      <c r="BP726" s="7"/>
      <c r="BQ726" s="7"/>
      <c r="BR726" s="7"/>
      <c r="BS726" s="7"/>
      <c r="BT726" s="7"/>
      <c r="BU726" s="7"/>
      <c r="BV726" s="7"/>
      <c r="BW726" s="7"/>
      <c r="BX726" s="7"/>
      <c r="BY726" s="7"/>
      <c r="BZ726" s="7"/>
      <c r="CA726" s="7"/>
      <c r="CB726" s="7"/>
      <c r="CC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166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  <c r="AT727" s="7"/>
      <c r="AU727" s="7"/>
      <c r="AV727" s="7"/>
      <c r="AW727" s="7"/>
      <c r="AX727" s="7"/>
      <c r="AY727" s="7"/>
      <c r="AZ727" s="7"/>
      <c r="BA727" s="7"/>
      <c r="BB727" s="7"/>
      <c r="BC727" s="7"/>
      <c r="BD727" s="7"/>
      <c r="BE727" s="7"/>
      <c r="BF727" s="7"/>
      <c r="BG727" s="7"/>
      <c r="BH727" s="7"/>
      <c r="BI727" s="7"/>
      <c r="BJ727" s="7"/>
      <c r="BK727" s="7"/>
      <c r="BL727" s="7"/>
      <c r="BM727" s="7"/>
      <c r="BN727" s="7"/>
      <c r="BO727" s="7"/>
      <c r="BP727" s="7"/>
      <c r="BQ727" s="7"/>
      <c r="BR727" s="7"/>
      <c r="BS727" s="7"/>
      <c r="BT727" s="7"/>
      <c r="BU727" s="7"/>
      <c r="BV727" s="7"/>
      <c r="BW727" s="7"/>
      <c r="BX727" s="7"/>
      <c r="BY727" s="7"/>
      <c r="BZ727" s="7"/>
      <c r="CA727" s="7"/>
      <c r="CB727" s="7"/>
      <c r="CC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166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  <c r="AT728" s="7"/>
      <c r="AU728" s="7"/>
      <c r="AV728" s="7"/>
      <c r="AW728" s="7"/>
      <c r="AX728" s="7"/>
      <c r="AY728" s="7"/>
      <c r="AZ728" s="7"/>
      <c r="BA728" s="7"/>
      <c r="BB728" s="7"/>
      <c r="BC728" s="7"/>
      <c r="BD728" s="7"/>
      <c r="BE728" s="7"/>
      <c r="BF728" s="7"/>
      <c r="BG728" s="7"/>
      <c r="BH728" s="7"/>
      <c r="BI728" s="7"/>
      <c r="BJ728" s="7"/>
      <c r="BK728" s="7"/>
      <c r="BL728" s="7"/>
      <c r="BM728" s="7"/>
      <c r="BN728" s="7"/>
      <c r="BO728" s="7"/>
      <c r="BP728" s="7"/>
      <c r="BQ728" s="7"/>
      <c r="BR728" s="7"/>
      <c r="BS728" s="7"/>
      <c r="BT728" s="7"/>
      <c r="BU728" s="7"/>
      <c r="BV728" s="7"/>
      <c r="BW728" s="7"/>
      <c r="BX728" s="7"/>
      <c r="BY728" s="7"/>
      <c r="BZ728" s="7"/>
      <c r="CA728" s="7"/>
      <c r="CB728" s="7"/>
      <c r="CC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166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  <c r="AT729" s="7"/>
      <c r="AU729" s="7"/>
      <c r="AV729" s="7"/>
      <c r="AW729" s="7"/>
      <c r="AX729" s="7"/>
      <c r="AY729" s="7"/>
      <c r="AZ729" s="7"/>
      <c r="BA729" s="7"/>
      <c r="BB729" s="7"/>
      <c r="BC729" s="7"/>
      <c r="BD729" s="7"/>
      <c r="BE729" s="7"/>
      <c r="BF729" s="7"/>
      <c r="BG729" s="7"/>
      <c r="BH729" s="7"/>
      <c r="BI729" s="7"/>
      <c r="BJ729" s="7"/>
      <c r="BK729" s="7"/>
      <c r="BL729" s="7"/>
      <c r="BM729" s="7"/>
      <c r="BN729" s="7"/>
      <c r="BO729" s="7"/>
      <c r="BP729" s="7"/>
      <c r="BQ729" s="7"/>
      <c r="BR729" s="7"/>
      <c r="BS729" s="7"/>
      <c r="BT729" s="7"/>
      <c r="BU729" s="7"/>
      <c r="BV729" s="7"/>
      <c r="BW729" s="7"/>
      <c r="BX729" s="7"/>
      <c r="BY729" s="7"/>
      <c r="BZ729" s="7"/>
      <c r="CA729" s="7"/>
      <c r="CB729" s="7"/>
      <c r="CC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166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  <c r="AT730" s="7"/>
      <c r="AU730" s="7"/>
      <c r="AV730" s="7"/>
      <c r="AW730" s="7"/>
      <c r="AX730" s="7"/>
      <c r="AY730" s="7"/>
      <c r="AZ730" s="7"/>
      <c r="BA730" s="7"/>
      <c r="BB730" s="7"/>
      <c r="BC730" s="7"/>
      <c r="BD730" s="7"/>
      <c r="BE730" s="7"/>
      <c r="BF730" s="7"/>
      <c r="BG730" s="7"/>
      <c r="BH730" s="7"/>
      <c r="BI730" s="7"/>
      <c r="BJ730" s="7"/>
      <c r="BK730" s="7"/>
      <c r="BL730" s="7"/>
      <c r="BM730" s="7"/>
      <c r="BN730" s="7"/>
      <c r="BO730" s="7"/>
      <c r="BP730" s="7"/>
      <c r="BQ730" s="7"/>
      <c r="BR730" s="7"/>
      <c r="BS730" s="7"/>
      <c r="BT730" s="7"/>
      <c r="BU730" s="7"/>
      <c r="BV730" s="7"/>
      <c r="BW730" s="7"/>
      <c r="BX730" s="7"/>
      <c r="BY730" s="7"/>
      <c r="BZ730" s="7"/>
      <c r="CA730" s="7"/>
      <c r="CB730" s="7"/>
      <c r="CC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166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  <c r="AT731" s="7"/>
      <c r="AU731" s="7"/>
      <c r="AV731" s="7"/>
      <c r="AW731" s="7"/>
      <c r="AX731" s="7"/>
      <c r="AY731" s="7"/>
      <c r="AZ731" s="7"/>
      <c r="BA731" s="7"/>
      <c r="BB731" s="7"/>
      <c r="BC731" s="7"/>
      <c r="BD731" s="7"/>
      <c r="BE731" s="7"/>
      <c r="BF731" s="7"/>
      <c r="BG731" s="7"/>
      <c r="BH731" s="7"/>
      <c r="BI731" s="7"/>
      <c r="BJ731" s="7"/>
      <c r="BK731" s="7"/>
      <c r="BL731" s="7"/>
      <c r="BM731" s="7"/>
      <c r="BN731" s="7"/>
      <c r="BO731" s="7"/>
      <c r="BP731" s="7"/>
      <c r="BQ731" s="7"/>
      <c r="BR731" s="7"/>
      <c r="BS731" s="7"/>
      <c r="BT731" s="7"/>
      <c r="BU731" s="7"/>
      <c r="BV731" s="7"/>
      <c r="BW731" s="7"/>
      <c r="BX731" s="7"/>
      <c r="BY731" s="7"/>
      <c r="BZ731" s="7"/>
      <c r="CA731" s="7"/>
      <c r="CB731" s="7"/>
      <c r="CC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166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  <c r="AT732" s="7"/>
      <c r="AU732" s="7"/>
      <c r="AV732" s="7"/>
      <c r="AW732" s="7"/>
      <c r="AX732" s="7"/>
      <c r="AY732" s="7"/>
      <c r="AZ732" s="7"/>
      <c r="BA732" s="7"/>
      <c r="BB732" s="7"/>
      <c r="BC732" s="7"/>
      <c r="BD732" s="7"/>
      <c r="BE732" s="7"/>
      <c r="BF732" s="7"/>
      <c r="BG732" s="7"/>
      <c r="BH732" s="7"/>
      <c r="BI732" s="7"/>
      <c r="BJ732" s="7"/>
      <c r="BK732" s="7"/>
      <c r="BL732" s="7"/>
      <c r="BM732" s="7"/>
      <c r="BN732" s="7"/>
      <c r="BO732" s="7"/>
      <c r="BP732" s="7"/>
      <c r="BQ732" s="7"/>
      <c r="BR732" s="7"/>
      <c r="BS732" s="7"/>
      <c r="BT732" s="7"/>
      <c r="BU732" s="7"/>
      <c r="BV732" s="7"/>
      <c r="BW732" s="7"/>
      <c r="BX732" s="7"/>
      <c r="BY732" s="7"/>
      <c r="BZ732" s="7"/>
      <c r="CA732" s="7"/>
      <c r="CB732" s="7"/>
      <c r="CC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166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  <c r="AT733" s="7"/>
      <c r="AU733" s="7"/>
      <c r="AV733" s="7"/>
      <c r="AW733" s="7"/>
      <c r="AX733" s="7"/>
      <c r="AY733" s="7"/>
      <c r="AZ733" s="7"/>
      <c r="BA733" s="7"/>
      <c r="BB733" s="7"/>
      <c r="BC733" s="7"/>
      <c r="BD733" s="7"/>
      <c r="BE733" s="7"/>
      <c r="BF733" s="7"/>
      <c r="BG733" s="7"/>
      <c r="BH733" s="7"/>
      <c r="BI733" s="7"/>
      <c r="BJ733" s="7"/>
      <c r="BK733" s="7"/>
      <c r="BL733" s="7"/>
      <c r="BM733" s="7"/>
      <c r="BN733" s="7"/>
      <c r="BO733" s="7"/>
      <c r="BP733" s="7"/>
      <c r="BQ733" s="7"/>
      <c r="BR733" s="7"/>
      <c r="BS733" s="7"/>
      <c r="BT733" s="7"/>
      <c r="BU733" s="7"/>
      <c r="BV733" s="7"/>
      <c r="BW733" s="7"/>
      <c r="BX733" s="7"/>
      <c r="BY733" s="7"/>
      <c r="BZ733" s="7"/>
      <c r="CA733" s="7"/>
      <c r="CB733" s="7"/>
      <c r="CC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166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  <c r="AT734" s="7"/>
      <c r="AU734" s="7"/>
      <c r="AV734" s="7"/>
      <c r="AW734" s="7"/>
      <c r="AX734" s="7"/>
      <c r="AY734" s="7"/>
      <c r="AZ734" s="7"/>
      <c r="BA734" s="7"/>
      <c r="BB734" s="7"/>
      <c r="BC734" s="7"/>
      <c r="BD734" s="7"/>
      <c r="BE734" s="7"/>
      <c r="BF734" s="7"/>
      <c r="BG734" s="7"/>
      <c r="BH734" s="7"/>
      <c r="BI734" s="7"/>
      <c r="BJ734" s="7"/>
      <c r="BK734" s="7"/>
      <c r="BL734" s="7"/>
      <c r="BM734" s="7"/>
      <c r="BN734" s="7"/>
      <c r="BO734" s="7"/>
      <c r="BP734" s="7"/>
      <c r="BQ734" s="7"/>
      <c r="BR734" s="7"/>
      <c r="BS734" s="7"/>
      <c r="BT734" s="7"/>
      <c r="BU734" s="7"/>
      <c r="BV734" s="7"/>
      <c r="BW734" s="7"/>
      <c r="BX734" s="7"/>
      <c r="BY734" s="7"/>
      <c r="BZ734" s="7"/>
      <c r="CA734" s="7"/>
      <c r="CB734" s="7"/>
      <c r="CC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166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  <c r="AT735" s="7"/>
      <c r="AU735" s="7"/>
      <c r="AV735" s="7"/>
      <c r="AW735" s="7"/>
      <c r="AX735" s="7"/>
      <c r="AY735" s="7"/>
      <c r="AZ735" s="7"/>
      <c r="BA735" s="7"/>
      <c r="BB735" s="7"/>
      <c r="BC735" s="7"/>
      <c r="BD735" s="7"/>
      <c r="BE735" s="7"/>
      <c r="BF735" s="7"/>
      <c r="BG735" s="7"/>
      <c r="BH735" s="7"/>
      <c r="BI735" s="7"/>
      <c r="BJ735" s="7"/>
      <c r="BK735" s="7"/>
      <c r="BL735" s="7"/>
      <c r="BM735" s="7"/>
      <c r="BN735" s="7"/>
      <c r="BO735" s="7"/>
      <c r="BP735" s="7"/>
      <c r="BQ735" s="7"/>
      <c r="BR735" s="7"/>
      <c r="BS735" s="7"/>
      <c r="BT735" s="7"/>
      <c r="BU735" s="7"/>
      <c r="BV735" s="7"/>
      <c r="BW735" s="7"/>
      <c r="BX735" s="7"/>
      <c r="BY735" s="7"/>
      <c r="BZ735" s="7"/>
      <c r="CA735" s="7"/>
      <c r="CB735" s="7"/>
      <c r="CC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166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  <c r="AT736" s="7"/>
      <c r="AU736" s="7"/>
      <c r="AV736" s="7"/>
      <c r="AW736" s="7"/>
      <c r="AX736" s="7"/>
      <c r="AY736" s="7"/>
      <c r="AZ736" s="7"/>
      <c r="BA736" s="7"/>
      <c r="BB736" s="7"/>
      <c r="BC736" s="7"/>
      <c r="BD736" s="7"/>
      <c r="BE736" s="7"/>
      <c r="BF736" s="7"/>
      <c r="BG736" s="7"/>
      <c r="BH736" s="7"/>
      <c r="BI736" s="7"/>
      <c r="BJ736" s="7"/>
      <c r="BK736" s="7"/>
      <c r="BL736" s="7"/>
      <c r="BM736" s="7"/>
      <c r="BN736" s="7"/>
      <c r="BO736" s="7"/>
      <c r="BP736" s="7"/>
      <c r="BQ736" s="7"/>
      <c r="BR736" s="7"/>
      <c r="BS736" s="7"/>
      <c r="BT736" s="7"/>
      <c r="BU736" s="7"/>
      <c r="BV736" s="7"/>
      <c r="BW736" s="7"/>
      <c r="BX736" s="7"/>
      <c r="BY736" s="7"/>
      <c r="BZ736" s="7"/>
      <c r="CA736" s="7"/>
      <c r="CB736" s="7"/>
      <c r="CC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166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  <c r="AT737" s="7"/>
      <c r="AU737" s="7"/>
      <c r="AV737" s="7"/>
      <c r="AW737" s="7"/>
      <c r="AX737" s="7"/>
      <c r="AY737" s="7"/>
      <c r="AZ737" s="7"/>
      <c r="BA737" s="7"/>
      <c r="BB737" s="7"/>
      <c r="BC737" s="7"/>
      <c r="BD737" s="7"/>
      <c r="BE737" s="7"/>
      <c r="BF737" s="7"/>
      <c r="BG737" s="7"/>
      <c r="BH737" s="7"/>
      <c r="BI737" s="7"/>
      <c r="BJ737" s="7"/>
      <c r="BK737" s="7"/>
      <c r="BL737" s="7"/>
      <c r="BM737" s="7"/>
      <c r="BN737" s="7"/>
      <c r="BO737" s="7"/>
      <c r="BP737" s="7"/>
      <c r="BQ737" s="7"/>
      <c r="BR737" s="7"/>
      <c r="BS737" s="7"/>
      <c r="BT737" s="7"/>
      <c r="BU737" s="7"/>
      <c r="BV737" s="7"/>
      <c r="BW737" s="7"/>
      <c r="BX737" s="7"/>
      <c r="BY737" s="7"/>
      <c r="BZ737" s="7"/>
      <c r="CA737" s="7"/>
      <c r="CB737" s="7"/>
      <c r="CC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166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  <c r="AT738" s="7"/>
      <c r="AU738" s="7"/>
      <c r="AV738" s="7"/>
      <c r="AW738" s="7"/>
      <c r="AX738" s="7"/>
      <c r="AY738" s="7"/>
      <c r="AZ738" s="7"/>
      <c r="BA738" s="7"/>
      <c r="BB738" s="7"/>
      <c r="BC738" s="7"/>
      <c r="BD738" s="7"/>
      <c r="BE738" s="7"/>
      <c r="BF738" s="7"/>
      <c r="BG738" s="7"/>
      <c r="BH738" s="7"/>
      <c r="BI738" s="7"/>
      <c r="BJ738" s="7"/>
      <c r="BK738" s="7"/>
      <c r="BL738" s="7"/>
      <c r="BM738" s="7"/>
      <c r="BN738" s="7"/>
      <c r="BO738" s="7"/>
      <c r="BP738" s="7"/>
      <c r="BQ738" s="7"/>
      <c r="BR738" s="7"/>
      <c r="BS738" s="7"/>
      <c r="BT738" s="7"/>
      <c r="BU738" s="7"/>
      <c r="BV738" s="7"/>
      <c r="BW738" s="7"/>
      <c r="BX738" s="7"/>
      <c r="BY738" s="7"/>
      <c r="BZ738" s="7"/>
      <c r="CA738" s="7"/>
      <c r="CB738" s="7"/>
      <c r="CC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166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  <c r="AT739" s="7"/>
      <c r="AU739" s="7"/>
      <c r="AV739" s="7"/>
      <c r="AW739" s="7"/>
      <c r="AX739" s="7"/>
      <c r="AY739" s="7"/>
      <c r="AZ739" s="7"/>
      <c r="BA739" s="7"/>
      <c r="BB739" s="7"/>
      <c r="BC739" s="7"/>
      <c r="BD739" s="7"/>
      <c r="BE739" s="7"/>
      <c r="BF739" s="7"/>
      <c r="BG739" s="7"/>
      <c r="BH739" s="7"/>
      <c r="BI739" s="7"/>
      <c r="BJ739" s="7"/>
      <c r="BK739" s="7"/>
      <c r="BL739" s="7"/>
      <c r="BM739" s="7"/>
      <c r="BN739" s="7"/>
      <c r="BO739" s="7"/>
      <c r="BP739" s="7"/>
      <c r="BQ739" s="7"/>
      <c r="BR739" s="7"/>
      <c r="BS739" s="7"/>
      <c r="BT739" s="7"/>
      <c r="BU739" s="7"/>
      <c r="BV739" s="7"/>
      <c r="BW739" s="7"/>
      <c r="BX739" s="7"/>
      <c r="BY739" s="7"/>
      <c r="BZ739" s="7"/>
      <c r="CA739" s="7"/>
      <c r="CB739" s="7"/>
      <c r="CC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166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  <c r="AT740" s="7"/>
      <c r="AU740" s="7"/>
      <c r="AV740" s="7"/>
      <c r="AW740" s="7"/>
      <c r="AX740" s="7"/>
      <c r="AY740" s="7"/>
      <c r="AZ740" s="7"/>
      <c r="BA740" s="7"/>
      <c r="BB740" s="7"/>
      <c r="BC740" s="7"/>
      <c r="BD740" s="7"/>
      <c r="BE740" s="7"/>
      <c r="BF740" s="7"/>
      <c r="BG740" s="7"/>
      <c r="BH740" s="7"/>
      <c r="BI740" s="7"/>
      <c r="BJ740" s="7"/>
      <c r="BK740" s="7"/>
      <c r="BL740" s="7"/>
      <c r="BM740" s="7"/>
      <c r="BN740" s="7"/>
      <c r="BO740" s="7"/>
      <c r="BP740" s="7"/>
      <c r="BQ740" s="7"/>
      <c r="BR740" s="7"/>
      <c r="BS740" s="7"/>
      <c r="BT740" s="7"/>
      <c r="BU740" s="7"/>
      <c r="BV740" s="7"/>
      <c r="BW740" s="7"/>
      <c r="BX740" s="7"/>
      <c r="BY740" s="7"/>
      <c r="BZ740" s="7"/>
      <c r="CA740" s="7"/>
      <c r="CB740" s="7"/>
      <c r="CC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166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  <c r="AT741" s="7"/>
      <c r="AU741" s="7"/>
      <c r="AV741" s="7"/>
      <c r="AW741" s="7"/>
      <c r="AX741" s="7"/>
      <c r="AY741" s="7"/>
      <c r="AZ741" s="7"/>
      <c r="BA741" s="7"/>
      <c r="BB741" s="7"/>
      <c r="BC741" s="7"/>
      <c r="BD741" s="7"/>
      <c r="BE741" s="7"/>
      <c r="BF741" s="7"/>
      <c r="BG741" s="7"/>
      <c r="BH741" s="7"/>
      <c r="BI741" s="7"/>
      <c r="BJ741" s="7"/>
      <c r="BK741" s="7"/>
      <c r="BL741" s="7"/>
      <c r="BM741" s="7"/>
      <c r="BN741" s="7"/>
      <c r="BO741" s="7"/>
      <c r="BP741" s="7"/>
      <c r="BQ741" s="7"/>
      <c r="BR741" s="7"/>
      <c r="BS741" s="7"/>
      <c r="BT741" s="7"/>
      <c r="BU741" s="7"/>
      <c r="BV741" s="7"/>
      <c r="BW741" s="7"/>
      <c r="BX741" s="7"/>
      <c r="BY741" s="7"/>
      <c r="BZ741" s="7"/>
      <c r="CA741" s="7"/>
      <c r="CB741" s="7"/>
      <c r="CC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166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  <c r="AT742" s="7"/>
      <c r="AU742" s="7"/>
      <c r="AV742" s="7"/>
      <c r="AW742" s="7"/>
      <c r="AX742" s="7"/>
      <c r="AY742" s="7"/>
      <c r="AZ742" s="7"/>
      <c r="BA742" s="7"/>
      <c r="BB742" s="7"/>
      <c r="BC742" s="7"/>
      <c r="BD742" s="7"/>
      <c r="BE742" s="7"/>
      <c r="BF742" s="7"/>
      <c r="BG742" s="7"/>
      <c r="BH742" s="7"/>
      <c r="BI742" s="7"/>
      <c r="BJ742" s="7"/>
      <c r="BK742" s="7"/>
      <c r="BL742" s="7"/>
      <c r="BM742" s="7"/>
      <c r="BN742" s="7"/>
      <c r="BO742" s="7"/>
      <c r="BP742" s="7"/>
      <c r="BQ742" s="7"/>
      <c r="BR742" s="7"/>
      <c r="BS742" s="7"/>
      <c r="BT742" s="7"/>
      <c r="BU742" s="7"/>
      <c r="BV742" s="7"/>
      <c r="BW742" s="7"/>
      <c r="BX742" s="7"/>
      <c r="BY742" s="7"/>
      <c r="BZ742" s="7"/>
      <c r="CA742" s="7"/>
      <c r="CB742" s="7"/>
      <c r="CC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166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  <c r="AT743" s="7"/>
      <c r="AU743" s="7"/>
      <c r="AV743" s="7"/>
      <c r="AW743" s="7"/>
      <c r="AX743" s="7"/>
      <c r="AY743" s="7"/>
      <c r="AZ743" s="7"/>
      <c r="BA743" s="7"/>
      <c r="BB743" s="7"/>
      <c r="BC743" s="7"/>
      <c r="BD743" s="7"/>
      <c r="BE743" s="7"/>
      <c r="BF743" s="7"/>
      <c r="BG743" s="7"/>
      <c r="BH743" s="7"/>
      <c r="BI743" s="7"/>
      <c r="BJ743" s="7"/>
      <c r="BK743" s="7"/>
      <c r="BL743" s="7"/>
      <c r="BM743" s="7"/>
      <c r="BN743" s="7"/>
      <c r="BO743" s="7"/>
      <c r="BP743" s="7"/>
      <c r="BQ743" s="7"/>
      <c r="BR743" s="7"/>
      <c r="BS743" s="7"/>
      <c r="BT743" s="7"/>
      <c r="BU743" s="7"/>
      <c r="BV743" s="7"/>
      <c r="BW743" s="7"/>
      <c r="BX743" s="7"/>
      <c r="BY743" s="7"/>
      <c r="BZ743" s="7"/>
      <c r="CA743" s="7"/>
      <c r="CB743" s="7"/>
      <c r="CC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166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  <c r="AT744" s="7"/>
      <c r="AU744" s="7"/>
      <c r="AV744" s="7"/>
      <c r="AW744" s="7"/>
      <c r="AX744" s="7"/>
      <c r="AY744" s="7"/>
      <c r="AZ744" s="7"/>
      <c r="BA744" s="7"/>
      <c r="BB744" s="7"/>
      <c r="BC744" s="7"/>
      <c r="BD744" s="7"/>
      <c r="BE744" s="7"/>
      <c r="BF744" s="7"/>
      <c r="BG744" s="7"/>
      <c r="BH744" s="7"/>
      <c r="BI744" s="7"/>
      <c r="BJ744" s="7"/>
      <c r="BK744" s="7"/>
      <c r="BL744" s="7"/>
      <c r="BM744" s="7"/>
      <c r="BN744" s="7"/>
      <c r="BO744" s="7"/>
      <c r="BP744" s="7"/>
      <c r="BQ744" s="7"/>
      <c r="BR744" s="7"/>
      <c r="BS744" s="7"/>
      <c r="BT744" s="7"/>
      <c r="BU744" s="7"/>
      <c r="BV744" s="7"/>
      <c r="BW744" s="7"/>
      <c r="BX744" s="7"/>
      <c r="BY744" s="7"/>
      <c r="BZ744" s="7"/>
      <c r="CA744" s="7"/>
      <c r="CB744" s="7"/>
      <c r="CC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166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  <c r="AT745" s="7"/>
      <c r="AU745" s="7"/>
      <c r="AV745" s="7"/>
      <c r="AW745" s="7"/>
      <c r="AX745" s="7"/>
      <c r="AY745" s="7"/>
      <c r="AZ745" s="7"/>
      <c r="BA745" s="7"/>
      <c r="BB745" s="7"/>
      <c r="BC745" s="7"/>
      <c r="BD745" s="7"/>
      <c r="BE745" s="7"/>
      <c r="BF745" s="7"/>
      <c r="BG745" s="7"/>
      <c r="BH745" s="7"/>
      <c r="BI745" s="7"/>
      <c r="BJ745" s="7"/>
      <c r="BK745" s="7"/>
      <c r="BL745" s="7"/>
      <c r="BM745" s="7"/>
      <c r="BN745" s="7"/>
      <c r="BO745" s="7"/>
      <c r="BP745" s="7"/>
      <c r="BQ745" s="7"/>
      <c r="BR745" s="7"/>
      <c r="BS745" s="7"/>
      <c r="BT745" s="7"/>
      <c r="BU745" s="7"/>
      <c r="BV745" s="7"/>
      <c r="BW745" s="7"/>
      <c r="BX745" s="7"/>
      <c r="BY745" s="7"/>
      <c r="BZ745" s="7"/>
      <c r="CA745" s="7"/>
      <c r="CB745" s="7"/>
      <c r="CC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166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  <c r="AT746" s="7"/>
      <c r="AU746" s="7"/>
      <c r="AV746" s="7"/>
      <c r="AW746" s="7"/>
      <c r="AX746" s="7"/>
      <c r="AY746" s="7"/>
      <c r="AZ746" s="7"/>
      <c r="BA746" s="7"/>
      <c r="BB746" s="7"/>
      <c r="BC746" s="7"/>
      <c r="BD746" s="7"/>
      <c r="BE746" s="7"/>
      <c r="BF746" s="7"/>
      <c r="BG746" s="7"/>
      <c r="BH746" s="7"/>
      <c r="BI746" s="7"/>
      <c r="BJ746" s="7"/>
      <c r="BK746" s="7"/>
      <c r="BL746" s="7"/>
      <c r="BM746" s="7"/>
      <c r="BN746" s="7"/>
      <c r="BO746" s="7"/>
      <c r="BP746" s="7"/>
      <c r="BQ746" s="7"/>
      <c r="BR746" s="7"/>
      <c r="BS746" s="7"/>
      <c r="BT746" s="7"/>
      <c r="BU746" s="7"/>
      <c r="BV746" s="7"/>
      <c r="BW746" s="7"/>
      <c r="BX746" s="7"/>
      <c r="BY746" s="7"/>
      <c r="BZ746" s="7"/>
      <c r="CA746" s="7"/>
      <c r="CB746" s="7"/>
      <c r="CC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166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  <c r="AT747" s="7"/>
      <c r="AU747" s="7"/>
      <c r="AV747" s="7"/>
      <c r="AW747" s="7"/>
      <c r="AX747" s="7"/>
      <c r="AY747" s="7"/>
      <c r="AZ747" s="7"/>
      <c r="BA747" s="7"/>
      <c r="BB747" s="7"/>
      <c r="BC747" s="7"/>
      <c r="BD747" s="7"/>
      <c r="BE747" s="7"/>
      <c r="BF747" s="7"/>
      <c r="BG747" s="7"/>
      <c r="BH747" s="7"/>
      <c r="BI747" s="7"/>
      <c r="BJ747" s="7"/>
      <c r="BK747" s="7"/>
      <c r="BL747" s="7"/>
      <c r="BM747" s="7"/>
      <c r="BN747" s="7"/>
      <c r="BO747" s="7"/>
      <c r="BP747" s="7"/>
      <c r="BQ747" s="7"/>
      <c r="BR747" s="7"/>
      <c r="BS747" s="7"/>
      <c r="BT747" s="7"/>
      <c r="BU747" s="7"/>
      <c r="BV747" s="7"/>
      <c r="BW747" s="7"/>
      <c r="BX747" s="7"/>
      <c r="BY747" s="7"/>
      <c r="BZ747" s="7"/>
      <c r="CA747" s="7"/>
      <c r="CB747" s="7"/>
      <c r="CC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166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  <c r="AT748" s="7"/>
      <c r="AU748" s="7"/>
      <c r="AV748" s="7"/>
      <c r="AW748" s="7"/>
      <c r="AX748" s="7"/>
      <c r="AY748" s="7"/>
      <c r="AZ748" s="7"/>
      <c r="BA748" s="7"/>
      <c r="BB748" s="7"/>
      <c r="BC748" s="7"/>
      <c r="BD748" s="7"/>
      <c r="BE748" s="7"/>
      <c r="BF748" s="7"/>
      <c r="BG748" s="7"/>
      <c r="BH748" s="7"/>
      <c r="BI748" s="7"/>
      <c r="BJ748" s="7"/>
      <c r="BK748" s="7"/>
      <c r="BL748" s="7"/>
      <c r="BM748" s="7"/>
      <c r="BN748" s="7"/>
      <c r="BO748" s="7"/>
      <c r="BP748" s="7"/>
      <c r="BQ748" s="7"/>
      <c r="BR748" s="7"/>
      <c r="BS748" s="7"/>
      <c r="BT748" s="7"/>
      <c r="BU748" s="7"/>
      <c r="BV748" s="7"/>
      <c r="BW748" s="7"/>
      <c r="BX748" s="7"/>
      <c r="BY748" s="7"/>
      <c r="BZ748" s="7"/>
      <c r="CA748" s="7"/>
      <c r="CB748" s="7"/>
      <c r="CC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166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  <c r="AT749" s="7"/>
      <c r="AU749" s="7"/>
      <c r="AV749" s="7"/>
      <c r="AW749" s="7"/>
      <c r="AX749" s="7"/>
      <c r="AY749" s="7"/>
      <c r="AZ749" s="7"/>
      <c r="BA749" s="7"/>
      <c r="BB749" s="7"/>
      <c r="BC749" s="7"/>
      <c r="BD749" s="7"/>
      <c r="BE749" s="7"/>
      <c r="BF749" s="7"/>
      <c r="BG749" s="7"/>
      <c r="BH749" s="7"/>
      <c r="BI749" s="7"/>
      <c r="BJ749" s="7"/>
      <c r="BK749" s="7"/>
      <c r="BL749" s="7"/>
      <c r="BM749" s="7"/>
      <c r="BN749" s="7"/>
      <c r="BO749" s="7"/>
      <c r="BP749" s="7"/>
      <c r="BQ749" s="7"/>
      <c r="BR749" s="7"/>
      <c r="BS749" s="7"/>
      <c r="BT749" s="7"/>
      <c r="BU749" s="7"/>
      <c r="BV749" s="7"/>
      <c r="BW749" s="7"/>
      <c r="BX749" s="7"/>
      <c r="BY749" s="7"/>
      <c r="BZ749" s="7"/>
      <c r="CA749" s="7"/>
      <c r="CB749" s="7"/>
      <c r="CC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166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  <c r="AT750" s="7"/>
      <c r="AU750" s="7"/>
      <c r="AV750" s="7"/>
      <c r="AW750" s="7"/>
      <c r="AX750" s="7"/>
      <c r="AY750" s="7"/>
      <c r="AZ750" s="7"/>
      <c r="BA750" s="7"/>
      <c r="BB750" s="7"/>
      <c r="BC750" s="7"/>
      <c r="BD750" s="7"/>
      <c r="BE750" s="7"/>
      <c r="BF750" s="7"/>
      <c r="BG750" s="7"/>
      <c r="BH750" s="7"/>
      <c r="BI750" s="7"/>
      <c r="BJ750" s="7"/>
      <c r="BK750" s="7"/>
      <c r="BL750" s="7"/>
      <c r="BM750" s="7"/>
      <c r="BN750" s="7"/>
      <c r="BO750" s="7"/>
      <c r="BP750" s="7"/>
      <c r="BQ750" s="7"/>
      <c r="BR750" s="7"/>
      <c r="BS750" s="7"/>
      <c r="BT750" s="7"/>
      <c r="BU750" s="7"/>
      <c r="BV750" s="7"/>
      <c r="BW750" s="7"/>
      <c r="BX750" s="7"/>
      <c r="BY750" s="7"/>
      <c r="BZ750" s="7"/>
      <c r="CA750" s="7"/>
      <c r="CB750" s="7"/>
      <c r="CC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166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  <c r="AT751" s="7"/>
      <c r="AU751" s="7"/>
      <c r="AV751" s="7"/>
      <c r="AW751" s="7"/>
      <c r="AX751" s="7"/>
      <c r="AY751" s="7"/>
      <c r="AZ751" s="7"/>
      <c r="BA751" s="7"/>
      <c r="BB751" s="7"/>
      <c r="BC751" s="7"/>
      <c r="BD751" s="7"/>
      <c r="BE751" s="7"/>
      <c r="BF751" s="7"/>
      <c r="BG751" s="7"/>
      <c r="BH751" s="7"/>
      <c r="BI751" s="7"/>
      <c r="BJ751" s="7"/>
      <c r="BK751" s="7"/>
      <c r="BL751" s="7"/>
      <c r="BM751" s="7"/>
      <c r="BN751" s="7"/>
      <c r="BO751" s="7"/>
      <c r="BP751" s="7"/>
      <c r="BQ751" s="7"/>
      <c r="BR751" s="7"/>
      <c r="BS751" s="7"/>
      <c r="BT751" s="7"/>
      <c r="BU751" s="7"/>
      <c r="BV751" s="7"/>
      <c r="BW751" s="7"/>
      <c r="BX751" s="7"/>
      <c r="BY751" s="7"/>
      <c r="BZ751" s="7"/>
      <c r="CA751" s="7"/>
      <c r="CB751" s="7"/>
      <c r="CC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166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  <c r="AT752" s="7"/>
      <c r="AU752" s="7"/>
      <c r="AV752" s="7"/>
      <c r="AW752" s="7"/>
      <c r="AX752" s="7"/>
      <c r="AY752" s="7"/>
      <c r="AZ752" s="7"/>
      <c r="BA752" s="7"/>
      <c r="BB752" s="7"/>
      <c r="BC752" s="7"/>
      <c r="BD752" s="7"/>
      <c r="BE752" s="7"/>
      <c r="BF752" s="7"/>
      <c r="BG752" s="7"/>
      <c r="BH752" s="7"/>
      <c r="BI752" s="7"/>
      <c r="BJ752" s="7"/>
      <c r="BK752" s="7"/>
      <c r="BL752" s="7"/>
      <c r="BM752" s="7"/>
      <c r="BN752" s="7"/>
      <c r="BO752" s="7"/>
      <c r="BP752" s="7"/>
      <c r="BQ752" s="7"/>
      <c r="BR752" s="7"/>
      <c r="BS752" s="7"/>
      <c r="BT752" s="7"/>
      <c r="BU752" s="7"/>
      <c r="BV752" s="7"/>
      <c r="BW752" s="7"/>
      <c r="BX752" s="7"/>
      <c r="BY752" s="7"/>
      <c r="BZ752" s="7"/>
      <c r="CA752" s="7"/>
      <c r="CB752" s="7"/>
      <c r="CC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166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  <c r="AT753" s="7"/>
      <c r="AU753" s="7"/>
      <c r="AV753" s="7"/>
      <c r="AW753" s="7"/>
      <c r="AX753" s="7"/>
      <c r="AY753" s="7"/>
      <c r="AZ753" s="7"/>
      <c r="BA753" s="7"/>
      <c r="BB753" s="7"/>
      <c r="BC753" s="7"/>
      <c r="BD753" s="7"/>
      <c r="BE753" s="7"/>
      <c r="BF753" s="7"/>
      <c r="BG753" s="7"/>
      <c r="BH753" s="7"/>
      <c r="BI753" s="7"/>
      <c r="BJ753" s="7"/>
      <c r="BK753" s="7"/>
      <c r="BL753" s="7"/>
      <c r="BM753" s="7"/>
      <c r="BN753" s="7"/>
      <c r="BO753" s="7"/>
      <c r="BP753" s="7"/>
      <c r="BQ753" s="7"/>
      <c r="BR753" s="7"/>
      <c r="BS753" s="7"/>
      <c r="BT753" s="7"/>
      <c r="BU753" s="7"/>
      <c r="BV753" s="7"/>
      <c r="BW753" s="7"/>
      <c r="BX753" s="7"/>
      <c r="BY753" s="7"/>
      <c r="BZ753" s="7"/>
      <c r="CA753" s="7"/>
      <c r="CB753" s="7"/>
      <c r="CC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166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  <c r="AT754" s="7"/>
      <c r="AU754" s="7"/>
      <c r="AV754" s="7"/>
      <c r="AW754" s="7"/>
      <c r="AX754" s="7"/>
      <c r="AY754" s="7"/>
      <c r="AZ754" s="7"/>
      <c r="BA754" s="7"/>
      <c r="BB754" s="7"/>
      <c r="BC754" s="7"/>
      <c r="BD754" s="7"/>
      <c r="BE754" s="7"/>
      <c r="BF754" s="7"/>
      <c r="BG754" s="7"/>
      <c r="BH754" s="7"/>
      <c r="BI754" s="7"/>
      <c r="BJ754" s="7"/>
      <c r="BK754" s="7"/>
      <c r="BL754" s="7"/>
      <c r="BM754" s="7"/>
      <c r="BN754" s="7"/>
      <c r="BO754" s="7"/>
      <c r="BP754" s="7"/>
      <c r="BQ754" s="7"/>
      <c r="BR754" s="7"/>
      <c r="BS754" s="7"/>
      <c r="BT754" s="7"/>
      <c r="BU754" s="7"/>
      <c r="BV754" s="7"/>
      <c r="BW754" s="7"/>
      <c r="BX754" s="7"/>
      <c r="BY754" s="7"/>
      <c r="BZ754" s="7"/>
      <c r="CA754" s="7"/>
      <c r="CB754" s="7"/>
      <c r="CC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166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  <c r="AT755" s="7"/>
      <c r="AU755" s="7"/>
      <c r="AV755" s="7"/>
      <c r="AW755" s="7"/>
      <c r="AX755" s="7"/>
      <c r="AY755" s="7"/>
      <c r="AZ755" s="7"/>
      <c r="BA755" s="7"/>
      <c r="BB755" s="7"/>
      <c r="BC755" s="7"/>
      <c r="BD755" s="7"/>
      <c r="BE755" s="7"/>
      <c r="BF755" s="7"/>
      <c r="BG755" s="7"/>
      <c r="BH755" s="7"/>
      <c r="BI755" s="7"/>
      <c r="BJ755" s="7"/>
      <c r="BK755" s="7"/>
      <c r="BL755" s="7"/>
      <c r="BM755" s="7"/>
      <c r="BN755" s="7"/>
      <c r="BO755" s="7"/>
      <c r="BP755" s="7"/>
      <c r="BQ755" s="7"/>
      <c r="BR755" s="7"/>
      <c r="BS755" s="7"/>
      <c r="BT755" s="7"/>
      <c r="BU755" s="7"/>
      <c r="BV755" s="7"/>
      <c r="BW755" s="7"/>
      <c r="BX755" s="7"/>
      <c r="BY755" s="7"/>
      <c r="BZ755" s="7"/>
      <c r="CA755" s="7"/>
      <c r="CB755" s="7"/>
      <c r="CC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166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  <c r="AT756" s="7"/>
      <c r="AU756" s="7"/>
      <c r="AV756" s="7"/>
      <c r="AW756" s="7"/>
      <c r="AX756" s="7"/>
      <c r="AY756" s="7"/>
      <c r="AZ756" s="7"/>
      <c r="BA756" s="7"/>
      <c r="BB756" s="7"/>
      <c r="BC756" s="7"/>
      <c r="BD756" s="7"/>
      <c r="BE756" s="7"/>
      <c r="BF756" s="7"/>
      <c r="BG756" s="7"/>
      <c r="BH756" s="7"/>
      <c r="BI756" s="7"/>
      <c r="BJ756" s="7"/>
      <c r="BK756" s="7"/>
      <c r="BL756" s="7"/>
      <c r="BM756" s="7"/>
      <c r="BN756" s="7"/>
      <c r="BO756" s="7"/>
      <c r="BP756" s="7"/>
      <c r="BQ756" s="7"/>
      <c r="BR756" s="7"/>
      <c r="BS756" s="7"/>
      <c r="BT756" s="7"/>
      <c r="BU756" s="7"/>
      <c r="BV756" s="7"/>
      <c r="BW756" s="7"/>
      <c r="BX756" s="7"/>
      <c r="BY756" s="7"/>
      <c r="BZ756" s="7"/>
      <c r="CA756" s="7"/>
      <c r="CB756" s="7"/>
      <c r="CC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166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  <c r="AT757" s="7"/>
      <c r="AU757" s="7"/>
      <c r="AV757" s="7"/>
      <c r="AW757" s="7"/>
      <c r="AX757" s="7"/>
      <c r="AY757" s="7"/>
      <c r="AZ757" s="7"/>
      <c r="BA757" s="7"/>
      <c r="BB757" s="7"/>
      <c r="BC757" s="7"/>
      <c r="BD757" s="7"/>
      <c r="BE757" s="7"/>
      <c r="BF757" s="7"/>
      <c r="BG757" s="7"/>
      <c r="BH757" s="7"/>
      <c r="BI757" s="7"/>
      <c r="BJ757" s="7"/>
      <c r="BK757" s="7"/>
      <c r="BL757" s="7"/>
      <c r="BM757" s="7"/>
      <c r="BN757" s="7"/>
      <c r="BO757" s="7"/>
      <c r="BP757" s="7"/>
      <c r="BQ757" s="7"/>
      <c r="BR757" s="7"/>
      <c r="BS757" s="7"/>
      <c r="BT757" s="7"/>
      <c r="BU757" s="7"/>
      <c r="BV757" s="7"/>
      <c r="BW757" s="7"/>
      <c r="BX757" s="7"/>
      <c r="BY757" s="7"/>
      <c r="BZ757" s="7"/>
      <c r="CA757" s="7"/>
      <c r="CB757" s="7"/>
      <c r="CC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166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  <c r="AT758" s="7"/>
      <c r="AU758" s="7"/>
      <c r="AV758" s="7"/>
      <c r="AW758" s="7"/>
      <c r="AX758" s="7"/>
      <c r="AY758" s="7"/>
      <c r="AZ758" s="7"/>
      <c r="BA758" s="7"/>
      <c r="BB758" s="7"/>
      <c r="BC758" s="7"/>
      <c r="BD758" s="7"/>
      <c r="BE758" s="7"/>
      <c r="BF758" s="7"/>
      <c r="BG758" s="7"/>
      <c r="BH758" s="7"/>
      <c r="BI758" s="7"/>
      <c r="BJ758" s="7"/>
      <c r="BK758" s="7"/>
      <c r="BL758" s="7"/>
      <c r="BM758" s="7"/>
      <c r="BN758" s="7"/>
      <c r="BO758" s="7"/>
      <c r="BP758" s="7"/>
      <c r="BQ758" s="7"/>
      <c r="BR758" s="7"/>
      <c r="BS758" s="7"/>
      <c r="BT758" s="7"/>
      <c r="BU758" s="7"/>
      <c r="BV758" s="7"/>
      <c r="BW758" s="7"/>
      <c r="BX758" s="7"/>
      <c r="BY758" s="7"/>
      <c r="BZ758" s="7"/>
      <c r="CA758" s="7"/>
      <c r="CB758" s="7"/>
      <c r="CC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166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  <c r="AT759" s="7"/>
      <c r="AU759" s="7"/>
      <c r="AV759" s="7"/>
      <c r="AW759" s="7"/>
      <c r="AX759" s="7"/>
      <c r="AY759" s="7"/>
      <c r="AZ759" s="7"/>
      <c r="BA759" s="7"/>
      <c r="BB759" s="7"/>
      <c r="BC759" s="7"/>
      <c r="BD759" s="7"/>
      <c r="BE759" s="7"/>
      <c r="BF759" s="7"/>
      <c r="BG759" s="7"/>
      <c r="BH759" s="7"/>
      <c r="BI759" s="7"/>
      <c r="BJ759" s="7"/>
      <c r="BK759" s="7"/>
      <c r="BL759" s="7"/>
      <c r="BM759" s="7"/>
      <c r="BN759" s="7"/>
      <c r="BO759" s="7"/>
      <c r="BP759" s="7"/>
      <c r="BQ759" s="7"/>
      <c r="BR759" s="7"/>
      <c r="BS759" s="7"/>
      <c r="BT759" s="7"/>
      <c r="BU759" s="7"/>
      <c r="BV759" s="7"/>
      <c r="BW759" s="7"/>
      <c r="BX759" s="7"/>
      <c r="BY759" s="7"/>
      <c r="BZ759" s="7"/>
      <c r="CA759" s="7"/>
      <c r="CB759" s="7"/>
      <c r="CC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166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  <c r="AT760" s="7"/>
      <c r="AU760" s="7"/>
      <c r="AV760" s="7"/>
      <c r="AW760" s="7"/>
      <c r="AX760" s="7"/>
      <c r="AY760" s="7"/>
      <c r="AZ760" s="7"/>
      <c r="BA760" s="7"/>
      <c r="BB760" s="7"/>
      <c r="BC760" s="7"/>
      <c r="BD760" s="7"/>
      <c r="BE760" s="7"/>
      <c r="BF760" s="7"/>
      <c r="BG760" s="7"/>
      <c r="BH760" s="7"/>
      <c r="BI760" s="7"/>
      <c r="BJ760" s="7"/>
      <c r="BK760" s="7"/>
      <c r="BL760" s="7"/>
      <c r="BM760" s="7"/>
      <c r="BN760" s="7"/>
      <c r="BO760" s="7"/>
      <c r="BP760" s="7"/>
      <c r="BQ760" s="7"/>
      <c r="BR760" s="7"/>
      <c r="BS760" s="7"/>
      <c r="BT760" s="7"/>
      <c r="BU760" s="7"/>
      <c r="BV760" s="7"/>
      <c r="BW760" s="7"/>
      <c r="BX760" s="7"/>
      <c r="BY760" s="7"/>
      <c r="BZ760" s="7"/>
      <c r="CA760" s="7"/>
      <c r="CB760" s="7"/>
      <c r="CC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166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  <c r="AT761" s="7"/>
      <c r="AU761" s="7"/>
      <c r="AV761" s="7"/>
      <c r="AW761" s="7"/>
      <c r="AX761" s="7"/>
      <c r="AY761" s="7"/>
      <c r="AZ761" s="7"/>
      <c r="BA761" s="7"/>
      <c r="BB761" s="7"/>
      <c r="BC761" s="7"/>
      <c r="BD761" s="7"/>
      <c r="BE761" s="7"/>
      <c r="BF761" s="7"/>
      <c r="BG761" s="7"/>
      <c r="BH761" s="7"/>
      <c r="BI761" s="7"/>
      <c r="BJ761" s="7"/>
      <c r="BK761" s="7"/>
      <c r="BL761" s="7"/>
      <c r="BM761" s="7"/>
      <c r="BN761" s="7"/>
      <c r="BO761" s="7"/>
      <c r="BP761" s="7"/>
      <c r="BQ761" s="7"/>
      <c r="BR761" s="7"/>
      <c r="BS761" s="7"/>
      <c r="BT761" s="7"/>
      <c r="BU761" s="7"/>
      <c r="BV761" s="7"/>
      <c r="BW761" s="7"/>
      <c r="BX761" s="7"/>
      <c r="BY761" s="7"/>
      <c r="BZ761" s="7"/>
      <c r="CA761" s="7"/>
      <c r="CB761" s="7"/>
      <c r="CC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166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  <c r="AT762" s="7"/>
      <c r="AU762" s="7"/>
      <c r="AV762" s="7"/>
      <c r="AW762" s="7"/>
      <c r="AX762" s="7"/>
      <c r="AY762" s="7"/>
      <c r="AZ762" s="7"/>
      <c r="BA762" s="7"/>
      <c r="BB762" s="7"/>
      <c r="BC762" s="7"/>
      <c r="BD762" s="7"/>
      <c r="BE762" s="7"/>
      <c r="BF762" s="7"/>
      <c r="BG762" s="7"/>
      <c r="BH762" s="7"/>
      <c r="BI762" s="7"/>
      <c r="BJ762" s="7"/>
      <c r="BK762" s="7"/>
      <c r="BL762" s="7"/>
      <c r="BM762" s="7"/>
      <c r="BN762" s="7"/>
      <c r="BO762" s="7"/>
      <c r="BP762" s="7"/>
      <c r="BQ762" s="7"/>
      <c r="BR762" s="7"/>
      <c r="BS762" s="7"/>
      <c r="BT762" s="7"/>
      <c r="BU762" s="7"/>
      <c r="BV762" s="7"/>
      <c r="BW762" s="7"/>
      <c r="BX762" s="7"/>
      <c r="BY762" s="7"/>
      <c r="BZ762" s="7"/>
      <c r="CA762" s="7"/>
      <c r="CB762" s="7"/>
      <c r="CC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166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  <c r="AT763" s="7"/>
      <c r="AU763" s="7"/>
      <c r="AV763" s="7"/>
      <c r="AW763" s="7"/>
      <c r="AX763" s="7"/>
      <c r="AY763" s="7"/>
      <c r="AZ763" s="7"/>
      <c r="BA763" s="7"/>
      <c r="BB763" s="7"/>
      <c r="BC763" s="7"/>
      <c r="BD763" s="7"/>
      <c r="BE763" s="7"/>
      <c r="BF763" s="7"/>
      <c r="BG763" s="7"/>
      <c r="BH763" s="7"/>
      <c r="BI763" s="7"/>
      <c r="BJ763" s="7"/>
      <c r="BK763" s="7"/>
      <c r="BL763" s="7"/>
      <c r="BM763" s="7"/>
      <c r="BN763" s="7"/>
      <c r="BO763" s="7"/>
      <c r="BP763" s="7"/>
      <c r="BQ763" s="7"/>
      <c r="BR763" s="7"/>
      <c r="BS763" s="7"/>
      <c r="BT763" s="7"/>
      <c r="BU763" s="7"/>
      <c r="BV763" s="7"/>
      <c r="BW763" s="7"/>
      <c r="BX763" s="7"/>
      <c r="BY763" s="7"/>
      <c r="BZ763" s="7"/>
      <c r="CA763" s="7"/>
      <c r="CB763" s="7"/>
      <c r="CC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166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  <c r="AT764" s="7"/>
      <c r="AU764" s="7"/>
      <c r="AV764" s="7"/>
      <c r="AW764" s="7"/>
      <c r="AX764" s="7"/>
      <c r="AY764" s="7"/>
      <c r="AZ764" s="7"/>
      <c r="BA764" s="7"/>
      <c r="BB764" s="7"/>
      <c r="BC764" s="7"/>
      <c r="BD764" s="7"/>
      <c r="BE764" s="7"/>
      <c r="BF764" s="7"/>
      <c r="BG764" s="7"/>
      <c r="BH764" s="7"/>
      <c r="BI764" s="7"/>
      <c r="BJ764" s="7"/>
      <c r="BK764" s="7"/>
      <c r="BL764" s="7"/>
      <c r="BM764" s="7"/>
      <c r="BN764" s="7"/>
      <c r="BO764" s="7"/>
      <c r="BP764" s="7"/>
      <c r="BQ764" s="7"/>
      <c r="BR764" s="7"/>
      <c r="BS764" s="7"/>
      <c r="BT764" s="7"/>
      <c r="BU764" s="7"/>
      <c r="BV764" s="7"/>
      <c r="BW764" s="7"/>
      <c r="BX764" s="7"/>
      <c r="BY764" s="7"/>
      <c r="BZ764" s="7"/>
      <c r="CA764" s="7"/>
      <c r="CB764" s="7"/>
      <c r="CC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166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  <c r="AT765" s="7"/>
      <c r="AU765" s="7"/>
      <c r="AV765" s="7"/>
      <c r="AW765" s="7"/>
      <c r="AX765" s="7"/>
      <c r="AY765" s="7"/>
      <c r="AZ765" s="7"/>
      <c r="BA765" s="7"/>
      <c r="BB765" s="7"/>
      <c r="BC765" s="7"/>
      <c r="BD765" s="7"/>
      <c r="BE765" s="7"/>
      <c r="BF765" s="7"/>
      <c r="BG765" s="7"/>
      <c r="BH765" s="7"/>
      <c r="BI765" s="7"/>
      <c r="BJ765" s="7"/>
      <c r="BK765" s="7"/>
      <c r="BL765" s="7"/>
      <c r="BM765" s="7"/>
      <c r="BN765" s="7"/>
      <c r="BO765" s="7"/>
      <c r="BP765" s="7"/>
      <c r="BQ765" s="7"/>
      <c r="BR765" s="7"/>
      <c r="BS765" s="7"/>
      <c r="BT765" s="7"/>
      <c r="BU765" s="7"/>
      <c r="BV765" s="7"/>
      <c r="BW765" s="7"/>
      <c r="BX765" s="7"/>
      <c r="BY765" s="7"/>
      <c r="BZ765" s="7"/>
      <c r="CA765" s="7"/>
      <c r="CB765" s="7"/>
      <c r="CC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166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/>
      <c r="BP766" s="7"/>
      <c r="BQ766" s="7"/>
      <c r="BR766" s="7"/>
      <c r="BS766" s="7"/>
      <c r="BT766" s="7"/>
      <c r="BU766" s="7"/>
      <c r="BV766" s="7"/>
      <c r="BW766" s="7"/>
      <c r="BX766" s="7"/>
      <c r="BY766" s="7"/>
      <c r="BZ766" s="7"/>
      <c r="CA766" s="7"/>
      <c r="CB766" s="7"/>
      <c r="CC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166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/>
      <c r="BP767" s="7"/>
      <c r="BQ767" s="7"/>
      <c r="BR767" s="7"/>
      <c r="BS767" s="7"/>
      <c r="BT767" s="7"/>
      <c r="BU767" s="7"/>
      <c r="BV767" s="7"/>
      <c r="BW767" s="7"/>
      <c r="BX767" s="7"/>
      <c r="BY767" s="7"/>
      <c r="BZ767" s="7"/>
      <c r="CA767" s="7"/>
      <c r="CB767" s="7"/>
      <c r="CC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166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/>
      <c r="BP768" s="7"/>
      <c r="BQ768" s="7"/>
      <c r="BR768" s="7"/>
      <c r="BS768" s="7"/>
      <c r="BT768" s="7"/>
      <c r="BU768" s="7"/>
      <c r="BV768" s="7"/>
      <c r="BW768" s="7"/>
      <c r="BX768" s="7"/>
      <c r="BY768" s="7"/>
      <c r="BZ768" s="7"/>
      <c r="CA768" s="7"/>
      <c r="CB768" s="7"/>
      <c r="CC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166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/>
      <c r="BP769" s="7"/>
      <c r="BQ769" s="7"/>
      <c r="BR769" s="7"/>
      <c r="BS769" s="7"/>
      <c r="BT769" s="7"/>
      <c r="BU769" s="7"/>
      <c r="BV769" s="7"/>
      <c r="BW769" s="7"/>
      <c r="BX769" s="7"/>
      <c r="BY769" s="7"/>
      <c r="BZ769" s="7"/>
      <c r="CA769" s="7"/>
      <c r="CB769" s="7"/>
      <c r="CC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166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/>
      <c r="BP770" s="7"/>
      <c r="BQ770" s="7"/>
      <c r="BR770" s="7"/>
      <c r="BS770" s="7"/>
      <c r="BT770" s="7"/>
      <c r="BU770" s="7"/>
      <c r="BV770" s="7"/>
      <c r="BW770" s="7"/>
      <c r="BX770" s="7"/>
      <c r="BY770" s="7"/>
      <c r="BZ770" s="7"/>
      <c r="CA770" s="7"/>
      <c r="CB770" s="7"/>
      <c r="CC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166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/>
      <c r="BP771" s="7"/>
      <c r="BQ771" s="7"/>
      <c r="BR771" s="7"/>
      <c r="BS771" s="7"/>
      <c r="BT771" s="7"/>
      <c r="BU771" s="7"/>
      <c r="BV771" s="7"/>
      <c r="BW771" s="7"/>
      <c r="BX771" s="7"/>
      <c r="BY771" s="7"/>
      <c r="BZ771" s="7"/>
      <c r="CA771" s="7"/>
      <c r="CB771" s="7"/>
      <c r="CC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166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/>
      <c r="BP772" s="7"/>
      <c r="BQ772" s="7"/>
      <c r="BR772" s="7"/>
      <c r="BS772" s="7"/>
      <c r="BT772" s="7"/>
      <c r="BU772" s="7"/>
      <c r="BV772" s="7"/>
      <c r="BW772" s="7"/>
      <c r="BX772" s="7"/>
      <c r="BY772" s="7"/>
      <c r="BZ772" s="7"/>
      <c r="CA772" s="7"/>
      <c r="CB772" s="7"/>
      <c r="CC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166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/>
      <c r="BP773" s="7"/>
      <c r="BQ773" s="7"/>
      <c r="BR773" s="7"/>
      <c r="BS773" s="7"/>
      <c r="BT773" s="7"/>
      <c r="BU773" s="7"/>
      <c r="BV773" s="7"/>
      <c r="BW773" s="7"/>
      <c r="BX773" s="7"/>
      <c r="BY773" s="7"/>
      <c r="BZ773" s="7"/>
      <c r="CA773" s="7"/>
      <c r="CB773" s="7"/>
      <c r="CC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166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  <c r="AT774" s="7"/>
      <c r="AU774" s="7"/>
      <c r="AV774" s="7"/>
      <c r="AW774" s="7"/>
      <c r="AX774" s="7"/>
      <c r="AY774" s="7"/>
      <c r="AZ774" s="7"/>
      <c r="BA774" s="7"/>
      <c r="BB774" s="7"/>
      <c r="BC774" s="7"/>
      <c r="BD774" s="7"/>
      <c r="BE774" s="7"/>
      <c r="BF774" s="7"/>
      <c r="BG774" s="7"/>
      <c r="BH774" s="7"/>
      <c r="BI774" s="7"/>
      <c r="BJ774" s="7"/>
      <c r="BK774" s="7"/>
      <c r="BL774" s="7"/>
      <c r="BM774" s="7"/>
      <c r="BN774" s="7"/>
      <c r="BO774" s="7"/>
      <c r="BP774" s="7"/>
      <c r="BQ774" s="7"/>
      <c r="BR774" s="7"/>
      <c r="BS774" s="7"/>
      <c r="BT774" s="7"/>
      <c r="BU774" s="7"/>
      <c r="BV774" s="7"/>
      <c r="BW774" s="7"/>
      <c r="BX774" s="7"/>
      <c r="BY774" s="7"/>
      <c r="BZ774" s="7"/>
      <c r="CA774" s="7"/>
      <c r="CB774" s="7"/>
      <c r="CC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166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  <c r="AT775" s="7"/>
      <c r="AU775" s="7"/>
      <c r="AV775" s="7"/>
      <c r="AW775" s="7"/>
      <c r="AX775" s="7"/>
      <c r="AY775" s="7"/>
      <c r="AZ775" s="7"/>
      <c r="BA775" s="7"/>
      <c r="BB775" s="7"/>
      <c r="BC775" s="7"/>
      <c r="BD775" s="7"/>
      <c r="BE775" s="7"/>
      <c r="BF775" s="7"/>
      <c r="BG775" s="7"/>
      <c r="BH775" s="7"/>
      <c r="BI775" s="7"/>
      <c r="BJ775" s="7"/>
      <c r="BK775" s="7"/>
      <c r="BL775" s="7"/>
      <c r="BM775" s="7"/>
      <c r="BN775" s="7"/>
      <c r="BO775" s="7"/>
      <c r="BP775" s="7"/>
      <c r="BQ775" s="7"/>
      <c r="BR775" s="7"/>
      <c r="BS775" s="7"/>
      <c r="BT775" s="7"/>
      <c r="BU775" s="7"/>
      <c r="BV775" s="7"/>
      <c r="BW775" s="7"/>
      <c r="BX775" s="7"/>
      <c r="BY775" s="7"/>
      <c r="BZ775" s="7"/>
      <c r="CA775" s="7"/>
      <c r="CB775" s="7"/>
      <c r="CC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166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  <c r="AT776" s="7"/>
      <c r="AU776" s="7"/>
      <c r="AV776" s="7"/>
      <c r="AW776" s="7"/>
      <c r="AX776" s="7"/>
      <c r="AY776" s="7"/>
      <c r="AZ776" s="7"/>
      <c r="BA776" s="7"/>
      <c r="BB776" s="7"/>
      <c r="BC776" s="7"/>
      <c r="BD776" s="7"/>
      <c r="BE776" s="7"/>
      <c r="BF776" s="7"/>
      <c r="BG776" s="7"/>
      <c r="BH776" s="7"/>
      <c r="BI776" s="7"/>
      <c r="BJ776" s="7"/>
      <c r="BK776" s="7"/>
      <c r="BL776" s="7"/>
      <c r="BM776" s="7"/>
      <c r="BN776" s="7"/>
      <c r="BO776" s="7"/>
      <c r="BP776" s="7"/>
      <c r="BQ776" s="7"/>
      <c r="BR776" s="7"/>
      <c r="BS776" s="7"/>
      <c r="BT776" s="7"/>
      <c r="BU776" s="7"/>
      <c r="BV776" s="7"/>
      <c r="BW776" s="7"/>
      <c r="BX776" s="7"/>
      <c r="BY776" s="7"/>
      <c r="BZ776" s="7"/>
      <c r="CA776" s="7"/>
      <c r="CB776" s="7"/>
      <c r="CC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166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  <c r="AT777" s="7"/>
      <c r="AU777" s="7"/>
      <c r="AV777" s="7"/>
      <c r="AW777" s="7"/>
      <c r="AX777" s="7"/>
      <c r="AY777" s="7"/>
      <c r="AZ777" s="7"/>
      <c r="BA777" s="7"/>
      <c r="BB777" s="7"/>
      <c r="BC777" s="7"/>
      <c r="BD777" s="7"/>
      <c r="BE777" s="7"/>
      <c r="BF777" s="7"/>
      <c r="BG777" s="7"/>
      <c r="BH777" s="7"/>
      <c r="BI777" s="7"/>
      <c r="BJ777" s="7"/>
      <c r="BK777" s="7"/>
      <c r="BL777" s="7"/>
      <c r="BM777" s="7"/>
      <c r="BN777" s="7"/>
      <c r="BO777" s="7"/>
      <c r="BP777" s="7"/>
      <c r="BQ777" s="7"/>
      <c r="BR777" s="7"/>
      <c r="BS777" s="7"/>
      <c r="BT777" s="7"/>
      <c r="BU777" s="7"/>
      <c r="BV777" s="7"/>
      <c r="BW777" s="7"/>
      <c r="BX777" s="7"/>
      <c r="BY777" s="7"/>
      <c r="BZ777" s="7"/>
      <c r="CA777" s="7"/>
      <c r="CB777" s="7"/>
      <c r="CC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166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  <c r="AT778" s="7"/>
      <c r="AU778" s="7"/>
      <c r="AV778" s="7"/>
      <c r="AW778" s="7"/>
      <c r="AX778" s="7"/>
      <c r="AY778" s="7"/>
      <c r="AZ778" s="7"/>
      <c r="BA778" s="7"/>
      <c r="BB778" s="7"/>
      <c r="BC778" s="7"/>
      <c r="BD778" s="7"/>
      <c r="BE778" s="7"/>
      <c r="BF778" s="7"/>
      <c r="BG778" s="7"/>
      <c r="BH778" s="7"/>
      <c r="BI778" s="7"/>
      <c r="BJ778" s="7"/>
      <c r="BK778" s="7"/>
      <c r="BL778" s="7"/>
      <c r="BM778" s="7"/>
      <c r="BN778" s="7"/>
      <c r="BO778" s="7"/>
      <c r="BP778" s="7"/>
      <c r="BQ778" s="7"/>
      <c r="BR778" s="7"/>
      <c r="BS778" s="7"/>
      <c r="BT778" s="7"/>
      <c r="BU778" s="7"/>
      <c r="BV778" s="7"/>
      <c r="BW778" s="7"/>
      <c r="BX778" s="7"/>
      <c r="BY778" s="7"/>
      <c r="BZ778" s="7"/>
      <c r="CA778" s="7"/>
      <c r="CB778" s="7"/>
      <c r="CC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166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  <c r="AT779" s="7"/>
      <c r="AU779" s="7"/>
      <c r="AV779" s="7"/>
      <c r="AW779" s="7"/>
      <c r="AX779" s="7"/>
      <c r="AY779" s="7"/>
      <c r="AZ779" s="7"/>
      <c r="BA779" s="7"/>
      <c r="BB779" s="7"/>
      <c r="BC779" s="7"/>
      <c r="BD779" s="7"/>
      <c r="BE779" s="7"/>
      <c r="BF779" s="7"/>
      <c r="BG779" s="7"/>
      <c r="BH779" s="7"/>
      <c r="BI779" s="7"/>
      <c r="BJ779" s="7"/>
      <c r="BK779" s="7"/>
      <c r="BL779" s="7"/>
      <c r="BM779" s="7"/>
      <c r="BN779" s="7"/>
      <c r="BO779" s="7"/>
      <c r="BP779" s="7"/>
      <c r="BQ779" s="7"/>
      <c r="BR779" s="7"/>
      <c r="BS779" s="7"/>
      <c r="BT779" s="7"/>
      <c r="BU779" s="7"/>
      <c r="BV779" s="7"/>
      <c r="BW779" s="7"/>
      <c r="BX779" s="7"/>
      <c r="BY779" s="7"/>
      <c r="BZ779" s="7"/>
      <c r="CA779" s="7"/>
      <c r="CB779" s="7"/>
      <c r="CC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166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  <c r="AT780" s="7"/>
      <c r="AU780" s="7"/>
      <c r="AV780" s="7"/>
      <c r="AW780" s="7"/>
      <c r="AX780" s="7"/>
      <c r="AY780" s="7"/>
      <c r="AZ780" s="7"/>
      <c r="BA780" s="7"/>
      <c r="BB780" s="7"/>
      <c r="BC780" s="7"/>
      <c r="BD780" s="7"/>
      <c r="BE780" s="7"/>
      <c r="BF780" s="7"/>
      <c r="BG780" s="7"/>
      <c r="BH780" s="7"/>
      <c r="BI780" s="7"/>
      <c r="BJ780" s="7"/>
      <c r="BK780" s="7"/>
      <c r="BL780" s="7"/>
      <c r="BM780" s="7"/>
      <c r="BN780" s="7"/>
      <c r="BO780" s="7"/>
      <c r="BP780" s="7"/>
      <c r="BQ780" s="7"/>
      <c r="BR780" s="7"/>
      <c r="BS780" s="7"/>
      <c r="BT780" s="7"/>
      <c r="BU780" s="7"/>
      <c r="BV780" s="7"/>
      <c r="BW780" s="7"/>
      <c r="BX780" s="7"/>
      <c r="BY780" s="7"/>
      <c r="BZ780" s="7"/>
      <c r="CA780" s="7"/>
      <c r="CB780" s="7"/>
      <c r="CC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166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  <c r="AT781" s="7"/>
      <c r="AU781" s="7"/>
      <c r="AV781" s="7"/>
      <c r="AW781" s="7"/>
      <c r="AX781" s="7"/>
      <c r="AY781" s="7"/>
      <c r="AZ781" s="7"/>
      <c r="BA781" s="7"/>
      <c r="BB781" s="7"/>
      <c r="BC781" s="7"/>
      <c r="BD781" s="7"/>
      <c r="BE781" s="7"/>
      <c r="BF781" s="7"/>
      <c r="BG781" s="7"/>
      <c r="BH781" s="7"/>
      <c r="BI781" s="7"/>
      <c r="BJ781" s="7"/>
      <c r="BK781" s="7"/>
      <c r="BL781" s="7"/>
      <c r="BM781" s="7"/>
      <c r="BN781" s="7"/>
      <c r="BO781" s="7"/>
      <c r="BP781" s="7"/>
      <c r="BQ781" s="7"/>
      <c r="BR781" s="7"/>
      <c r="BS781" s="7"/>
      <c r="BT781" s="7"/>
      <c r="BU781" s="7"/>
      <c r="BV781" s="7"/>
      <c r="BW781" s="7"/>
      <c r="BX781" s="7"/>
      <c r="BY781" s="7"/>
      <c r="BZ781" s="7"/>
      <c r="CA781" s="7"/>
      <c r="CB781" s="7"/>
      <c r="CC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166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  <c r="AT782" s="7"/>
      <c r="AU782" s="7"/>
      <c r="AV782" s="7"/>
      <c r="AW782" s="7"/>
      <c r="AX782" s="7"/>
      <c r="AY782" s="7"/>
      <c r="AZ782" s="7"/>
      <c r="BA782" s="7"/>
      <c r="BB782" s="7"/>
      <c r="BC782" s="7"/>
      <c r="BD782" s="7"/>
      <c r="BE782" s="7"/>
      <c r="BF782" s="7"/>
      <c r="BG782" s="7"/>
      <c r="BH782" s="7"/>
      <c r="BI782" s="7"/>
      <c r="BJ782" s="7"/>
      <c r="BK782" s="7"/>
      <c r="BL782" s="7"/>
      <c r="BM782" s="7"/>
      <c r="BN782" s="7"/>
      <c r="BO782" s="7"/>
      <c r="BP782" s="7"/>
      <c r="BQ782" s="7"/>
      <c r="BR782" s="7"/>
      <c r="BS782" s="7"/>
      <c r="BT782" s="7"/>
      <c r="BU782" s="7"/>
      <c r="BV782" s="7"/>
      <c r="BW782" s="7"/>
      <c r="BX782" s="7"/>
      <c r="BY782" s="7"/>
      <c r="BZ782" s="7"/>
      <c r="CA782" s="7"/>
      <c r="CB782" s="7"/>
      <c r="CC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166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  <c r="AT783" s="7"/>
      <c r="AU783" s="7"/>
      <c r="AV783" s="7"/>
      <c r="AW783" s="7"/>
      <c r="AX783" s="7"/>
      <c r="AY783" s="7"/>
      <c r="AZ783" s="7"/>
      <c r="BA783" s="7"/>
      <c r="BB783" s="7"/>
      <c r="BC783" s="7"/>
      <c r="BD783" s="7"/>
      <c r="BE783" s="7"/>
      <c r="BF783" s="7"/>
      <c r="BG783" s="7"/>
      <c r="BH783" s="7"/>
      <c r="BI783" s="7"/>
      <c r="BJ783" s="7"/>
      <c r="BK783" s="7"/>
      <c r="BL783" s="7"/>
      <c r="BM783" s="7"/>
      <c r="BN783" s="7"/>
      <c r="BO783" s="7"/>
      <c r="BP783" s="7"/>
      <c r="BQ783" s="7"/>
      <c r="BR783" s="7"/>
      <c r="BS783" s="7"/>
      <c r="BT783" s="7"/>
      <c r="BU783" s="7"/>
      <c r="BV783" s="7"/>
      <c r="BW783" s="7"/>
      <c r="BX783" s="7"/>
      <c r="BY783" s="7"/>
      <c r="BZ783" s="7"/>
      <c r="CA783" s="7"/>
      <c r="CB783" s="7"/>
      <c r="CC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166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  <c r="AT784" s="7"/>
      <c r="AU784" s="7"/>
      <c r="AV784" s="7"/>
      <c r="AW784" s="7"/>
      <c r="AX784" s="7"/>
      <c r="AY784" s="7"/>
      <c r="AZ784" s="7"/>
      <c r="BA784" s="7"/>
      <c r="BB784" s="7"/>
      <c r="BC784" s="7"/>
      <c r="BD784" s="7"/>
      <c r="BE784" s="7"/>
      <c r="BF784" s="7"/>
      <c r="BG784" s="7"/>
      <c r="BH784" s="7"/>
      <c r="BI784" s="7"/>
      <c r="BJ784" s="7"/>
      <c r="BK784" s="7"/>
      <c r="BL784" s="7"/>
      <c r="BM784" s="7"/>
      <c r="BN784" s="7"/>
      <c r="BO784" s="7"/>
      <c r="BP784" s="7"/>
      <c r="BQ784" s="7"/>
      <c r="BR784" s="7"/>
      <c r="BS784" s="7"/>
      <c r="BT784" s="7"/>
      <c r="BU784" s="7"/>
      <c r="BV784" s="7"/>
      <c r="BW784" s="7"/>
      <c r="BX784" s="7"/>
      <c r="BY784" s="7"/>
      <c r="BZ784" s="7"/>
      <c r="CA784" s="7"/>
      <c r="CB784" s="7"/>
      <c r="CC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166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  <c r="AT785" s="7"/>
      <c r="AU785" s="7"/>
      <c r="AV785" s="7"/>
      <c r="AW785" s="7"/>
      <c r="AX785" s="7"/>
      <c r="AY785" s="7"/>
      <c r="AZ785" s="7"/>
      <c r="BA785" s="7"/>
      <c r="BB785" s="7"/>
      <c r="BC785" s="7"/>
      <c r="BD785" s="7"/>
      <c r="BE785" s="7"/>
      <c r="BF785" s="7"/>
      <c r="BG785" s="7"/>
      <c r="BH785" s="7"/>
      <c r="BI785" s="7"/>
      <c r="BJ785" s="7"/>
      <c r="BK785" s="7"/>
      <c r="BL785" s="7"/>
      <c r="BM785" s="7"/>
      <c r="BN785" s="7"/>
      <c r="BO785" s="7"/>
      <c r="BP785" s="7"/>
      <c r="BQ785" s="7"/>
      <c r="BR785" s="7"/>
      <c r="BS785" s="7"/>
      <c r="BT785" s="7"/>
      <c r="BU785" s="7"/>
      <c r="BV785" s="7"/>
      <c r="BW785" s="7"/>
      <c r="BX785" s="7"/>
      <c r="BY785" s="7"/>
      <c r="BZ785" s="7"/>
      <c r="CA785" s="7"/>
      <c r="CB785" s="7"/>
      <c r="CC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166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  <c r="AT786" s="7"/>
      <c r="AU786" s="7"/>
      <c r="AV786" s="7"/>
      <c r="AW786" s="7"/>
      <c r="AX786" s="7"/>
      <c r="AY786" s="7"/>
      <c r="AZ786" s="7"/>
      <c r="BA786" s="7"/>
      <c r="BB786" s="7"/>
      <c r="BC786" s="7"/>
      <c r="BD786" s="7"/>
      <c r="BE786" s="7"/>
      <c r="BF786" s="7"/>
      <c r="BG786" s="7"/>
      <c r="BH786" s="7"/>
      <c r="BI786" s="7"/>
      <c r="BJ786" s="7"/>
      <c r="BK786" s="7"/>
      <c r="BL786" s="7"/>
      <c r="BM786" s="7"/>
      <c r="BN786" s="7"/>
      <c r="BO786" s="7"/>
      <c r="BP786" s="7"/>
      <c r="BQ786" s="7"/>
      <c r="BR786" s="7"/>
      <c r="BS786" s="7"/>
      <c r="BT786" s="7"/>
      <c r="BU786" s="7"/>
      <c r="BV786" s="7"/>
      <c r="BW786" s="7"/>
      <c r="BX786" s="7"/>
      <c r="BY786" s="7"/>
      <c r="BZ786" s="7"/>
      <c r="CA786" s="7"/>
      <c r="CB786" s="7"/>
      <c r="CC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166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  <c r="AT787" s="7"/>
      <c r="AU787" s="7"/>
      <c r="AV787" s="7"/>
      <c r="AW787" s="7"/>
      <c r="AX787" s="7"/>
      <c r="AY787" s="7"/>
      <c r="AZ787" s="7"/>
      <c r="BA787" s="7"/>
      <c r="BB787" s="7"/>
      <c r="BC787" s="7"/>
      <c r="BD787" s="7"/>
      <c r="BE787" s="7"/>
      <c r="BF787" s="7"/>
      <c r="BG787" s="7"/>
      <c r="BH787" s="7"/>
      <c r="BI787" s="7"/>
      <c r="BJ787" s="7"/>
      <c r="BK787" s="7"/>
      <c r="BL787" s="7"/>
      <c r="BM787" s="7"/>
      <c r="BN787" s="7"/>
      <c r="BO787" s="7"/>
      <c r="BP787" s="7"/>
      <c r="BQ787" s="7"/>
      <c r="BR787" s="7"/>
      <c r="BS787" s="7"/>
      <c r="BT787" s="7"/>
      <c r="BU787" s="7"/>
      <c r="BV787" s="7"/>
      <c r="BW787" s="7"/>
      <c r="BX787" s="7"/>
      <c r="BY787" s="7"/>
      <c r="BZ787" s="7"/>
      <c r="CA787" s="7"/>
      <c r="CB787" s="7"/>
      <c r="CC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166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  <c r="AT788" s="7"/>
      <c r="AU788" s="7"/>
      <c r="AV788" s="7"/>
      <c r="AW788" s="7"/>
      <c r="AX788" s="7"/>
      <c r="AY788" s="7"/>
      <c r="AZ788" s="7"/>
      <c r="BA788" s="7"/>
      <c r="BB788" s="7"/>
      <c r="BC788" s="7"/>
      <c r="BD788" s="7"/>
      <c r="BE788" s="7"/>
      <c r="BF788" s="7"/>
      <c r="BG788" s="7"/>
      <c r="BH788" s="7"/>
      <c r="BI788" s="7"/>
      <c r="BJ788" s="7"/>
      <c r="BK788" s="7"/>
      <c r="BL788" s="7"/>
      <c r="BM788" s="7"/>
      <c r="BN788" s="7"/>
      <c r="BO788" s="7"/>
      <c r="BP788" s="7"/>
      <c r="BQ788" s="7"/>
      <c r="BR788" s="7"/>
      <c r="BS788" s="7"/>
      <c r="BT788" s="7"/>
      <c r="BU788" s="7"/>
      <c r="BV788" s="7"/>
      <c r="BW788" s="7"/>
      <c r="BX788" s="7"/>
      <c r="BY788" s="7"/>
      <c r="BZ788" s="7"/>
      <c r="CA788" s="7"/>
      <c r="CB788" s="7"/>
      <c r="CC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166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  <c r="AT789" s="7"/>
      <c r="AU789" s="7"/>
      <c r="AV789" s="7"/>
      <c r="AW789" s="7"/>
      <c r="AX789" s="7"/>
      <c r="AY789" s="7"/>
      <c r="AZ789" s="7"/>
      <c r="BA789" s="7"/>
      <c r="BB789" s="7"/>
      <c r="BC789" s="7"/>
      <c r="BD789" s="7"/>
      <c r="BE789" s="7"/>
      <c r="BF789" s="7"/>
      <c r="BG789" s="7"/>
      <c r="BH789" s="7"/>
      <c r="BI789" s="7"/>
      <c r="BJ789" s="7"/>
      <c r="BK789" s="7"/>
      <c r="BL789" s="7"/>
      <c r="BM789" s="7"/>
      <c r="BN789" s="7"/>
      <c r="BO789" s="7"/>
      <c r="BP789" s="7"/>
      <c r="BQ789" s="7"/>
      <c r="BR789" s="7"/>
      <c r="BS789" s="7"/>
      <c r="BT789" s="7"/>
      <c r="BU789" s="7"/>
      <c r="BV789" s="7"/>
      <c r="BW789" s="7"/>
      <c r="BX789" s="7"/>
      <c r="BY789" s="7"/>
      <c r="BZ789" s="7"/>
      <c r="CA789" s="7"/>
      <c r="CB789" s="7"/>
      <c r="CC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166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  <c r="AT790" s="7"/>
      <c r="AU790" s="7"/>
      <c r="AV790" s="7"/>
      <c r="AW790" s="7"/>
      <c r="AX790" s="7"/>
      <c r="AY790" s="7"/>
      <c r="AZ790" s="7"/>
      <c r="BA790" s="7"/>
      <c r="BB790" s="7"/>
      <c r="BC790" s="7"/>
      <c r="BD790" s="7"/>
      <c r="BE790" s="7"/>
      <c r="BF790" s="7"/>
      <c r="BG790" s="7"/>
      <c r="BH790" s="7"/>
      <c r="BI790" s="7"/>
      <c r="BJ790" s="7"/>
      <c r="BK790" s="7"/>
      <c r="BL790" s="7"/>
      <c r="BM790" s="7"/>
      <c r="BN790" s="7"/>
      <c r="BO790" s="7"/>
      <c r="BP790" s="7"/>
      <c r="BQ790" s="7"/>
      <c r="BR790" s="7"/>
      <c r="BS790" s="7"/>
      <c r="BT790" s="7"/>
      <c r="BU790" s="7"/>
      <c r="BV790" s="7"/>
      <c r="BW790" s="7"/>
      <c r="BX790" s="7"/>
      <c r="BY790" s="7"/>
      <c r="BZ790" s="7"/>
      <c r="CA790" s="7"/>
      <c r="CB790" s="7"/>
      <c r="CC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166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  <c r="AT791" s="7"/>
      <c r="AU791" s="7"/>
      <c r="AV791" s="7"/>
      <c r="AW791" s="7"/>
      <c r="AX791" s="7"/>
      <c r="AY791" s="7"/>
      <c r="AZ791" s="7"/>
      <c r="BA791" s="7"/>
      <c r="BB791" s="7"/>
      <c r="BC791" s="7"/>
      <c r="BD791" s="7"/>
      <c r="BE791" s="7"/>
      <c r="BF791" s="7"/>
      <c r="BG791" s="7"/>
      <c r="BH791" s="7"/>
      <c r="BI791" s="7"/>
      <c r="BJ791" s="7"/>
      <c r="BK791" s="7"/>
      <c r="BL791" s="7"/>
      <c r="BM791" s="7"/>
      <c r="BN791" s="7"/>
      <c r="BO791" s="7"/>
      <c r="BP791" s="7"/>
      <c r="BQ791" s="7"/>
      <c r="BR791" s="7"/>
      <c r="BS791" s="7"/>
      <c r="BT791" s="7"/>
      <c r="BU791" s="7"/>
      <c r="BV791" s="7"/>
      <c r="BW791" s="7"/>
      <c r="BX791" s="7"/>
      <c r="BY791" s="7"/>
      <c r="BZ791" s="7"/>
      <c r="CA791" s="7"/>
      <c r="CB791" s="7"/>
      <c r="CC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166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  <c r="AT792" s="7"/>
      <c r="AU792" s="7"/>
      <c r="AV792" s="7"/>
      <c r="AW792" s="7"/>
      <c r="AX792" s="7"/>
      <c r="AY792" s="7"/>
      <c r="AZ792" s="7"/>
      <c r="BA792" s="7"/>
      <c r="BB792" s="7"/>
      <c r="BC792" s="7"/>
      <c r="BD792" s="7"/>
      <c r="BE792" s="7"/>
      <c r="BF792" s="7"/>
      <c r="BG792" s="7"/>
      <c r="BH792" s="7"/>
      <c r="BI792" s="7"/>
      <c r="BJ792" s="7"/>
      <c r="BK792" s="7"/>
      <c r="BL792" s="7"/>
      <c r="BM792" s="7"/>
      <c r="BN792" s="7"/>
      <c r="BO792" s="7"/>
      <c r="BP792" s="7"/>
      <c r="BQ792" s="7"/>
      <c r="BR792" s="7"/>
      <c r="BS792" s="7"/>
      <c r="BT792" s="7"/>
      <c r="BU792" s="7"/>
      <c r="BV792" s="7"/>
      <c r="BW792" s="7"/>
      <c r="BX792" s="7"/>
      <c r="BY792" s="7"/>
      <c r="BZ792" s="7"/>
      <c r="CA792" s="7"/>
      <c r="CB792" s="7"/>
      <c r="CC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166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  <c r="AT793" s="7"/>
      <c r="AU793" s="7"/>
      <c r="AV793" s="7"/>
      <c r="AW793" s="7"/>
      <c r="AX793" s="7"/>
      <c r="AY793" s="7"/>
      <c r="AZ793" s="7"/>
      <c r="BA793" s="7"/>
      <c r="BB793" s="7"/>
      <c r="BC793" s="7"/>
      <c r="BD793" s="7"/>
      <c r="BE793" s="7"/>
      <c r="BF793" s="7"/>
      <c r="BG793" s="7"/>
      <c r="BH793" s="7"/>
      <c r="BI793" s="7"/>
      <c r="BJ793" s="7"/>
      <c r="BK793" s="7"/>
      <c r="BL793" s="7"/>
      <c r="BM793" s="7"/>
      <c r="BN793" s="7"/>
      <c r="BO793" s="7"/>
      <c r="BP793" s="7"/>
      <c r="BQ793" s="7"/>
      <c r="BR793" s="7"/>
      <c r="BS793" s="7"/>
      <c r="BT793" s="7"/>
      <c r="BU793" s="7"/>
      <c r="BV793" s="7"/>
      <c r="BW793" s="7"/>
      <c r="BX793" s="7"/>
      <c r="BY793" s="7"/>
      <c r="BZ793" s="7"/>
      <c r="CA793" s="7"/>
      <c r="CB793" s="7"/>
      <c r="CC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166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  <c r="AT794" s="7"/>
      <c r="AU794" s="7"/>
      <c r="AV794" s="7"/>
      <c r="AW794" s="7"/>
      <c r="AX794" s="7"/>
      <c r="AY794" s="7"/>
      <c r="AZ794" s="7"/>
      <c r="BA794" s="7"/>
      <c r="BB794" s="7"/>
      <c r="BC794" s="7"/>
      <c r="BD794" s="7"/>
      <c r="BE794" s="7"/>
      <c r="BF794" s="7"/>
      <c r="BG794" s="7"/>
      <c r="BH794" s="7"/>
      <c r="BI794" s="7"/>
      <c r="BJ794" s="7"/>
      <c r="BK794" s="7"/>
      <c r="BL794" s="7"/>
      <c r="BM794" s="7"/>
      <c r="BN794" s="7"/>
      <c r="BO794" s="7"/>
      <c r="BP794" s="7"/>
      <c r="BQ794" s="7"/>
      <c r="BR794" s="7"/>
      <c r="BS794" s="7"/>
      <c r="BT794" s="7"/>
      <c r="BU794" s="7"/>
      <c r="BV794" s="7"/>
      <c r="BW794" s="7"/>
      <c r="BX794" s="7"/>
      <c r="BY794" s="7"/>
      <c r="BZ794" s="7"/>
      <c r="CA794" s="7"/>
      <c r="CB794" s="7"/>
      <c r="CC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166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  <c r="AT795" s="7"/>
      <c r="AU795" s="7"/>
      <c r="AV795" s="7"/>
      <c r="AW795" s="7"/>
      <c r="AX795" s="7"/>
      <c r="AY795" s="7"/>
      <c r="AZ795" s="7"/>
      <c r="BA795" s="7"/>
      <c r="BB795" s="7"/>
      <c r="BC795" s="7"/>
      <c r="BD795" s="7"/>
      <c r="BE795" s="7"/>
      <c r="BF795" s="7"/>
      <c r="BG795" s="7"/>
      <c r="BH795" s="7"/>
      <c r="BI795" s="7"/>
      <c r="BJ795" s="7"/>
      <c r="BK795" s="7"/>
      <c r="BL795" s="7"/>
      <c r="BM795" s="7"/>
      <c r="BN795" s="7"/>
      <c r="BO795" s="7"/>
      <c r="BP795" s="7"/>
      <c r="BQ795" s="7"/>
      <c r="BR795" s="7"/>
      <c r="BS795" s="7"/>
      <c r="BT795" s="7"/>
      <c r="BU795" s="7"/>
      <c r="BV795" s="7"/>
      <c r="BW795" s="7"/>
      <c r="BX795" s="7"/>
      <c r="BY795" s="7"/>
      <c r="BZ795" s="7"/>
      <c r="CA795" s="7"/>
      <c r="CB795" s="7"/>
      <c r="CC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166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  <c r="AT796" s="7"/>
      <c r="AU796" s="7"/>
      <c r="AV796" s="7"/>
      <c r="AW796" s="7"/>
      <c r="AX796" s="7"/>
      <c r="AY796" s="7"/>
      <c r="AZ796" s="7"/>
      <c r="BA796" s="7"/>
      <c r="BB796" s="7"/>
      <c r="BC796" s="7"/>
      <c r="BD796" s="7"/>
      <c r="BE796" s="7"/>
      <c r="BF796" s="7"/>
      <c r="BG796" s="7"/>
      <c r="BH796" s="7"/>
      <c r="BI796" s="7"/>
      <c r="BJ796" s="7"/>
      <c r="BK796" s="7"/>
      <c r="BL796" s="7"/>
      <c r="BM796" s="7"/>
      <c r="BN796" s="7"/>
      <c r="BO796" s="7"/>
      <c r="BP796" s="7"/>
      <c r="BQ796" s="7"/>
      <c r="BR796" s="7"/>
      <c r="BS796" s="7"/>
      <c r="BT796" s="7"/>
      <c r="BU796" s="7"/>
      <c r="BV796" s="7"/>
      <c r="BW796" s="7"/>
      <c r="BX796" s="7"/>
      <c r="BY796" s="7"/>
      <c r="BZ796" s="7"/>
      <c r="CA796" s="7"/>
      <c r="CB796" s="7"/>
      <c r="CC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166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  <c r="AT797" s="7"/>
      <c r="AU797" s="7"/>
      <c r="AV797" s="7"/>
      <c r="AW797" s="7"/>
      <c r="AX797" s="7"/>
      <c r="AY797" s="7"/>
      <c r="AZ797" s="7"/>
      <c r="BA797" s="7"/>
      <c r="BB797" s="7"/>
      <c r="BC797" s="7"/>
      <c r="BD797" s="7"/>
      <c r="BE797" s="7"/>
      <c r="BF797" s="7"/>
      <c r="BG797" s="7"/>
      <c r="BH797" s="7"/>
      <c r="BI797" s="7"/>
      <c r="BJ797" s="7"/>
      <c r="BK797" s="7"/>
      <c r="BL797" s="7"/>
      <c r="BM797" s="7"/>
      <c r="BN797" s="7"/>
      <c r="BO797" s="7"/>
      <c r="BP797" s="7"/>
      <c r="BQ797" s="7"/>
      <c r="BR797" s="7"/>
      <c r="BS797" s="7"/>
      <c r="BT797" s="7"/>
      <c r="BU797" s="7"/>
      <c r="BV797" s="7"/>
      <c r="BW797" s="7"/>
      <c r="BX797" s="7"/>
      <c r="BY797" s="7"/>
      <c r="BZ797" s="7"/>
      <c r="CA797" s="7"/>
      <c r="CB797" s="7"/>
      <c r="CC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166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  <c r="AT798" s="7"/>
      <c r="AU798" s="7"/>
      <c r="AV798" s="7"/>
      <c r="AW798" s="7"/>
      <c r="AX798" s="7"/>
      <c r="AY798" s="7"/>
      <c r="AZ798" s="7"/>
      <c r="BA798" s="7"/>
      <c r="BB798" s="7"/>
      <c r="BC798" s="7"/>
      <c r="BD798" s="7"/>
      <c r="BE798" s="7"/>
      <c r="BF798" s="7"/>
      <c r="BG798" s="7"/>
      <c r="BH798" s="7"/>
      <c r="BI798" s="7"/>
      <c r="BJ798" s="7"/>
      <c r="BK798" s="7"/>
      <c r="BL798" s="7"/>
      <c r="BM798" s="7"/>
      <c r="BN798" s="7"/>
      <c r="BO798" s="7"/>
      <c r="BP798" s="7"/>
      <c r="BQ798" s="7"/>
      <c r="BR798" s="7"/>
      <c r="BS798" s="7"/>
      <c r="BT798" s="7"/>
      <c r="BU798" s="7"/>
      <c r="BV798" s="7"/>
      <c r="BW798" s="7"/>
      <c r="BX798" s="7"/>
      <c r="BY798" s="7"/>
      <c r="BZ798" s="7"/>
      <c r="CA798" s="7"/>
      <c r="CB798" s="7"/>
      <c r="CC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166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  <c r="AT799" s="7"/>
      <c r="AU799" s="7"/>
      <c r="AV799" s="7"/>
      <c r="AW799" s="7"/>
      <c r="AX799" s="7"/>
      <c r="AY799" s="7"/>
      <c r="AZ799" s="7"/>
      <c r="BA799" s="7"/>
      <c r="BB799" s="7"/>
      <c r="BC799" s="7"/>
      <c r="BD799" s="7"/>
      <c r="BE799" s="7"/>
      <c r="BF799" s="7"/>
      <c r="BG799" s="7"/>
      <c r="BH799" s="7"/>
      <c r="BI799" s="7"/>
      <c r="BJ799" s="7"/>
      <c r="BK799" s="7"/>
      <c r="BL799" s="7"/>
      <c r="BM799" s="7"/>
      <c r="BN799" s="7"/>
      <c r="BO799" s="7"/>
      <c r="BP799" s="7"/>
      <c r="BQ799" s="7"/>
      <c r="BR799" s="7"/>
      <c r="BS799" s="7"/>
      <c r="BT799" s="7"/>
      <c r="BU799" s="7"/>
      <c r="BV799" s="7"/>
      <c r="BW799" s="7"/>
      <c r="BX799" s="7"/>
      <c r="BY799" s="7"/>
      <c r="BZ799" s="7"/>
      <c r="CA799" s="7"/>
      <c r="CB799" s="7"/>
      <c r="CC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166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  <c r="AT800" s="7"/>
      <c r="AU800" s="7"/>
      <c r="AV800" s="7"/>
      <c r="AW800" s="7"/>
      <c r="AX800" s="7"/>
      <c r="AY800" s="7"/>
      <c r="AZ800" s="7"/>
      <c r="BA800" s="7"/>
      <c r="BB800" s="7"/>
      <c r="BC800" s="7"/>
      <c r="BD800" s="7"/>
      <c r="BE800" s="7"/>
      <c r="BF800" s="7"/>
      <c r="BG800" s="7"/>
      <c r="BH800" s="7"/>
      <c r="BI800" s="7"/>
      <c r="BJ800" s="7"/>
      <c r="BK800" s="7"/>
      <c r="BL800" s="7"/>
      <c r="BM800" s="7"/>
      <c r="BN800" s="7"/>
      <c r="BO800" s="7"/>
      <c r="BP800" s="7"/>
      <c r="BQ800" s="7"/>
      <c r="BR800" s="7"/>
      <c r="BS800" s="7"/>
      <c r="BT800" s="7"/>
      <c r="BU800" s="7"/>
      <c r="BV800" s="7"/>
      <c r="BW800" s="7"/>
      <c r="BX800" s="7"/>
      <c r="BY800" s="7"/>
      <c r="BZ800" s="7"/>
      <c r="CA800" s="7"/>
      <c r="CB800" s="7"/>
      <c r="CC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166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  <c r="AT801" s="7"/>
      <c r="AU801" s="7"/>
      <c r="AV801" s="7"/>
      <c r="AW801" s="7"/>
      <c r="AX801" s="7"/>
      <c r="AY801" s="7"/>
      <c r="AZ801" s="7"/>
      <c r="BA801" s="7"/>
      <c r="BB801" s="7"/>
      <c r="BC801" s="7"/>
      <c r="BD801" s="7"/>
      <c r="BE801" s="7"/>
      <c r="BF801" s="7"/>
      <c r="BG801" s="7"/>
      <c r="BH801" s="7"/>
      <c r="BI801" s="7"/>
      <c r="BJ801" s="7"/>
      <c r="BK801" s="7"/>
      <c r="BL801" s="7"/>
      <c r="BM801" s="7"/>
      <c r="BN801" s="7"/>
      <c r="BO801" s="7"/>
      <c r="BP801" s="7"/>
      <c r="BQ801" s="7"/>
      <c r="BR801" s="7"/>
      <c r="BS801" s="7"/>
      <c r="BT801" s="7"/>
      <c r="BU801" s="7"/>
      <c r="BV801" s="7"/>
      <c r="BW801" s="7"/>
      <c r="BX801" s="7"/>
      <c r="BY801" s="7"/>
      <c r="BZ801" s="7"/>
      <c r="CA801" s="7"/>
      <c r="CB801" s="7"/>
      <c r="CC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166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  <c r="AT802" s="7"/>
      <c r="AU802" s="7"/>
      <c r="AV802" s="7"/>
      <c r="AW802" s="7"/>
      <c r="AX802" s="7"/>
      <c r="AY802" s="7"/>
      <c r="AZ802" s="7"/>
      <c r="BA802" s="7"/>
      <c r="BB802" s="7"/>
      <c r="BC802" s="7"/>
      <c r="BD802" s="7"/>
      <c r="BE802" s="7"/>
      <c r="BF802" s="7"/>
      <c r="BG802" s="7"/>
      <c r="BH802" s="7"/>
      <c r="BI802" s="7"/>
      <c r="BJ802" s="7"/>
      <c r="BK802" s="7"/>
      <c r="BL802" s="7"/>
      <c r="BM802" s="7"/>
      <c r="BN802" s="7"/>
      <c r="BO802" s="7"/>
      <c r="BP802" s="7"/>
      <c r="BQ802" s="7"/>
      <c r="BR802" s="7"/>
      <c r="BS802" s="7"/>
      <c r="BT802" s="7"/>
      <c r="BU802" s="7"/>
      <c r="BV802" s="7"/>
      <c r="BW802" s="7"/>
      <c r="BX802" s="7"/>
      <c r="BY802" s="7"/>
      <c r="BZ802" s="7"/>
      <c r="CA802" s="7"/>
      <c r="CB802" s="7"/>
      <c r="CC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166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  <c r="AT803" s="7"/>
      <c r="AU803" s="7"/>
      <c r="AV803" s="7"/>
      <c r="AW803" s="7"/>
      <c r="AX803" s="7"/>
      <c r="AY803" s="7"/>
      <c r="AZ803" s="7"/>
      <c r="BA803" s="7"/>
      <c r="BB803" s="7"/>
      <c r="BC803" s="7"/>
      <c r="BD803" s="7"/>
      <c r="BE803" s="7"/>
      <c r="BF803" s="7"/>
      <c r="BG803" s="7"/>
      <c r="BH803" s="7"/>
      <c r="BI803" s="7"/>
      <c r="BJ803" s="7"/>
      <c r="BK803" s="7"/>
      <c r="BL803" s="7"/>
      <c r="BM803" s="7"/>
      <c r="BN803" s="7"/>
      <c r="BO803" s="7"/>
      <c r="BP803" s="7"/>
      <c r="BQ803" s="7"/>
      <c r="BR803" s="7"/>
      <c r="BS803" s="7"/>
      <c r="BT803" s="7"/>
      <c r="BU803" s="7"/>
      <c r="BV803" s="7"/>
      <c r="BW803" s="7"/>
      <c r="BX803" s="7"/>
      <c r="BY803" s="7"/>
      <c r="BZ803" s="7"/>
      <c r="CA803" s="7"/>
      <c r="CB803" s="7"/>
      <c r="CC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166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  <c r="AT804" s="7"/>
      <c r="AU804" s="7"/>
      <c r="AV804" s="7"/>
      <c r="AW804" s="7"/>
      <c r="AX804" s="7"/>
      <c r="AY804" s="7"/>
      <c r="AZ804" s="7"/>
      <c r="BA804" s="7"/>
      <c r="BB804" s="7"/>
      <c r="BC804" s="7"/>
      <c r="BD804" s="7"/>
      <c r="BE804" s="7"/>
      <c r="BF804" s="7"/>
      <c r="BG804" s="7"/>
      <c r="BH804" s="7"/>
      <c r="BI804" s="7"/>
      <c r="BJ804" s="7"/>
      <c r="BK804" s="7"/>
      <c r="BL804" s="7"/>
      <c r="BM804" s="7"/>
      <c r="BN804" s="7"/>
      <c r="BO804" s="7"/>
      <c r="BP804" s="7"/>
      <c r="BQ804" s="7"/>
      <c r="BR804" s="7"/>
      <c r="BS804" s="7"/>
      <c r="BT804" s="7"/>
      <c r="BU804" s="7"/>
      <c r="BV804" s="7"/>
      <c r="BW804" s="7"/>
      <c r="BX804" s="7"/>
      <c r="BY804" s="7"/>
      <c r="BZ804" s="7"/>
      <c r="CA804" s="7"/>
      <c r="CB804" s="7"/>
      <c r="CC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166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  <c r="AT805" s="7"/>
      <c r="AU805" s="7"/>
      <c r="AV805" s="7"/>
      <c r="AW805" s="7"/>
      <c r="AX805" s="7"/>
      <c r="AY805" s="7"/>
      <c r="AZ805" s="7"/>
      <c r="BA805" s="7"/>
      <c r="BB805" s="7"/>
      <c r="BC805" s="7"/>
      <c r="BD805" s="7"/>
      <c r="BE805" s="7"/>
      <c r="BF805" s="7"/>
      <c r="BG805" s="7"/>
      <c r="BH805" s="7"/>
      <c r="BI805" s="7"/>
      <c r="BJ805" s="7"/>
      <c r="BK805" s="7"/>
      <c r="BL805" s="7"/>
      <c r="BM805" s="7"/>
      <c r="BN805" s="7"/>
      <c r="BO805" s="7"/>
      <c r="BP805" s="7"/>
      <c r="BQ805" s="7"/>
      <c r="BR805" s="7"/>
      <c r="BS805" s="7"/>
      <c r="BT805" s="7"/>
      <c r="BU805" s="7"/>
      <c r="BV805" s="7"/>
      <c r="BW805" s="7"/>
      <c r="BX805" s="7"/>
      <c r="BY805" s="7"/>
      <c r="BZ805" s="7"/>
      <c r="CA805" s="7"/>
      <c r="CB805" s="7"/>
      <c r="CC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166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  <c r="AT806" s="7"/>
      <c r="AU806" s="7"/>
      <c r="AV806" s="7"/>
      <c r="AW806" s="7"/>
      <c r="AX806" s="7"/>
      <c r="AY806" s="7"/>
      <c r="AZ806" s="7"/>
      <c r="BA806" s="7"/>
      <c r="BB806" s="7"/>
      <c r="BC806" s="7"/>
      <c r="BD806" s="7"/>
      <c r="BE806" s="7"/>
      <c r="BF806" s="7"/>
      <c r="BG806" s="7"/>
      <c r="BH806" s="7"/>
      <c r="BI806" s="7"/>
      <c r="BJ806" s="7"/>
      <c r="BK806" s="7"/>
      <c r="BL806" s="7"/>
      <c r="BM806" s="7"/>
      <c r="BN806" s="7"/>
      <c r="BO806" s="7"/>
      <c r="BP806" s="7"/>
      <c r="BQ806" s="7"/>
      <c r="BR806" s="7"/>
      <c r="BS806" s="7"/>
      <c r="BT806" s="7"/>
      <c r="BU806" s="7"/>
      <c r="BV806" s="7"/>
      <c r="BW806" s="7"/>
      <c r="BX806" s="7"/>
      <c r="BY806" s="7"/>
      <c r="BZ806" s="7"/>
      <c r="CA806" s="7"/>
      <c r="CB806" s="7"/>
      <c r="CC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166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  <c r="AT807" s="7"/>
      <c r="AU807" s="7"/>
      <c r="AV807" s="7"/>
      <c r="AW807" s="7"/>
      <c r="AX807" s="7"/>
      <c r="AY807" s="7"/>
      <c r="AZ807" s="7"/>
      <c r="BA807" s="7"/>
      <c r="BB807" s="7"/>
      <c r="BC807" s="7"/>
      <c r="BD807" s="7"/>
      <c r="BE807" s="7"/>
      <c r="BF807" s="7"/>
      <c r="BG807" s="7"/>
      <c r="BH807" s="7"/>
      <c r="BI807" s="7"/>
      <c r="BJ807" s="7"/>
      <c r="BK807" s="7"/>
      <c r="BL807" s="7"/>
      <c r="BM807" s="7"/>
      <c r="BN807" s="7"/>
      <c r="BO807" s="7"/>
      <c r="BP807" s="7"/>
      <c r="BQ807" s="7"/>
      <c r="BR807" s="7"/>
      <c r="BS807" s="7"/>
      <c r="BT807" s="7"/>
      <c r="BU807" s="7"/>
      <c r="BV807" s="7"/>
      <c r="BW807" s="7"/>
      <c r="BX807" s="7"/>
      <c r="BY807" s="7"/>
      <c r="BZ807" s="7"/>
      <c r="CA807" s="7"/>
      <c r="CB807" s="7"/>
      <c r="CC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166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  <c r="AT808" s="7"/>
      <c r="AU808" s="7"/>
      <c r="AV808" s="7"/>
      <c r="AW808" s="7"/>
      <c r="AX808" s="7"/>
      <c r="AY808" s="7"/>
      <c r="AZ808" s="7"/>
      <c r="BA808" s="7"/>
      <c r="BB808" s="7"/>
      <c r="BC808" s="7"/>
      <c r="BD808" s="7"/>
      <c r="BE808" s="7"/>
      <c r="BF808" s="7"/>
      <c r="BG808" s="7"/>
      <c r="BH808" s="7"/>
      <c r="BI808" s="7"/>
      <c r="BJ808" s="7"/>
      <c r="BK808" s="7"/>
      <c r="BL808" s="7"/>
      <c r="BM808" s="7"/>
      <c r="BN808" s="7"/>
      <c r="BO808" s="7"/>
      <c r="BP808" s="7"/>
      <c r="BQ808" s="7"/>
      <c r="BR808" s="7"/>
      <c r="BS808" s="7"/>
      <c r="BT808" s="7"/>
      <c r="BU808" s="7"/>
      <c r="BV808" s="7"/>
      <c r="BW808" s="7"/>
      <c r="BX808" s="7"/>
      <c r="BY808" s="7"/>
      <c r="BZ808" s="7"/>
      <c r="CA808" s="7"/>
      <c r="CB808" s="7"/>
      <c r="CC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166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  <c r="AT809" s="7"/>
      <c r="AU809" s="7"/>
      <c r="AV809" s="7"/>
      <c r="AW809" s="7"/>
      <c r="AX809" s="7"/>
      <c r="AY809" s="7"/>
      <c r="AZ809" s="7"/>
      <c r="BA809" s="7"/>
      <c r="BB809" s="7"/>
      <c r="BC809" s="7"/>
      <c r="BD809" s="7"/>
      <c r="BE809" s="7"/>
      <c r="BF809" s="7"/>
      <c r="BG809" s="7"/>
      <c r="BH809" s="7"/>
      <c r="BI809" s="7"/>
      <c r="BJ809" s="7"/>
      <c r="BK809" s="7"/>
      <c r="BL809" s="7"/>
      <c r="BM809" s="7"/>
      <c r="BN809" s="7"/>
      <c r="BO809" s="7"/>
      <c r="BP809" s="7"/>
      <c r="BQ809" s="7"/>
      <c r="BR809" s="7"/>
      <c r="BS809" s="7"/>
      <c r="BT809" s="7"/>
      <c r="BU809" s="7"/>
      <c r="BV809" s="7"/>
      <c r="BW809" s="7"/>
      <c r="BX809" s="7"/>
      <c r="BY809" s="7"/>
      <c r="BZ809" s="7"/>
      <c r="CA809" s="7"/>
      <c r="CB809" s="7"/>
      <c r="CC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166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  <c r="AT810" s="7"/>
      <c r="AU810" s="7"/>
      <c r="AV810" s="7"/>
      <c r="AW810" s="7"/>
      <c r="AX810" s="7"/>
      <c r="AY810" s="7"/>
      <c r="AZ810" s="7"/>
      <c r="BA810" s="7"/>
      <c r="BB810" s="7"/>
      <c r="BC810" s="7"/>
      <c r="BD810" s="7"/>
      <c r="BE810" s="7"/>
      <c r="BF810" s="7"/>
      <c r="BG810" s="7"/>
      <c r="BH810" s="7"/>
      <c r="BI810" s="7"/>
      <c r="BJ810" s="7"/>
      <c r="BK810" s="7"/>
      <c r="BL810" s="7"/>
      <c r="BM810" s="7"/>
      <c r="BN810" s="7"/>
      <c r="BO810" s="7"/>
      <c r="BP810" s="7"/>
      <c r="BQ810" s="7"/>
      <c r="BR810" s="7"/>
      <c r="BS810" s="7"/>
      <c r="BT810" s="7"/>
      <c r="BU810" s="7"/>
      <c r="BV810" s="7"/>
      <c r="BW810" s="7"/>
      <c r="BX810" s="7"/>
      <c r="BY810" s="7"/>
      <c r="BZ810" s="7"/>
      <c r="CA810" s="7"/>
      <c r="CB810" s="7"/>
      <c r="CC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166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  <c r="AT811" s="7"/>
      <c r="AU811" s="7"/>
      <c r="AV811" s="7"/>
      <c r="AW811" s="7"/>
      <c r="AX811" s="7"/>
      <c r="AY811" s="7"/>
      <c r="AZ811" s="7"/>
      <c r="BA811" s="7"/>
      <c r="BB811" s="7"/>
      <c r="BC811" s="7"/>
      <c r="BD811" s="7"/>
      <c r="BE811" s="7"/>
      <c r="BF811" s="7"/>
      <c r="BG811" s="7"/>
      <c r="BH811" s="7"/>
      <c r="BI811" s="7"/>
      <c r="BJ811" s="7"/>
      <c r="BK811" s="7"/>
      <c r="BL811" s="7"/>
      <c r="BM811" s="7"/>
      <c r="BN811" s="7"/>
      <c r="BO811" s="7"/>
      <c r="BP811" s="7"/>
      <c r="BQ811" s="7"/>
      <c r="BR811" s="7"/>
      <c r="BS811" s="7"/>
      <c r="BT811" s="7"/>
      <c r="BU811" s="7"/>
      <c r="BV811" s="7"/>
      <c r="BW811" s="7"/>
      <c r="BX811" s="7"/>
      <c r="BY811" s="7"/>
      <c r="BZ811" s="7"/>
      <c r="CA811" s="7"/>
      <c r="CB811" s="7"/>
      <c r="CC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166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  <c r="AT812" s="7"/>
      <c r="AU812" s="7"/>
      <c r="AV812" s="7"/>
      <c r="AW812" s="7"/>
      <c r="AX812" s="7"/>
      <c r="AY812" s="7"/>
      <c r="AZ812" s="7"/>
      <c r="BA812" s="7"/>
      <c r="BB812" s="7"/>
      <c r="BC812" s="7"/>
      <c r="BD812" s="7"/>
      <c r="BE812" s="7"/>
      <c r="BF812" s="7"/>
      <c r="BG812" s="7"/>
      <c r="BH812" s="7"/>
      <c r="BI812" s="7"/>
      <c r="BJ812" s="7"/>
      <c r="BK812" s="7"/>
      <c r="BL812" s="7"/>
      <c r="BM812" s="7"/>
      <c r="BN812" s="7"/>
      <c r="BO812" s="7"/>
      <c r="BP812" s="7"/>
      <c r="BQ812" s="7"/>
      <c r="BR812" s="7"/>
      <c r="BS812" s="7"/>
      <c r="BT812" s="7"/>
      <c r="BU812" s="7"/>
      <c r="BV812" s="7"/>
      <c r="BW812" s="7"/>
      <c r="BX812" s="7"/>
      <c r="BY812" s="7"/>
      <c r="BZ812" s="7"/>
      <c r="CA812" s="7"/>
      <c r="CB812" s="7"/>
      <c r="CC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166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  <c r="AT813" s="7"/>
      <c r="AU813" s="7"/>
      <c r="AV813" s="7"/>
      <c r="AW813" s="7"/>
      <c r="AX813" s="7"/>
      <c r="AY813" s="7"/>
      <c r="AZ813" s="7"/>
      <c r="BA813" s="7"/>
      <c r="BB813" s="7"/>
      <c r="BC813" s="7"/>
      <c r="BD813" s="7"/>
      <c r="BE813" s="7"/>
      <c r="BF813" s="7"/>
      <c r="BG813" s="7"/>
      <c r="BH813" s="7"/>
      <c r="BI813" s="7"/>
      <c r="BJ813" s="7"/>
      <c r="BK813" s="7"/>
      <c r="BL813" s="7"/>
      <c r="BM813" s="7"/>
      <c r="BN813" s="7"/>
      <c r="BO813" s="7"/>
      <c r="BP813" s="7"/>
      <c r="BQ813" s="7"/>
      <c r="BR813" s="7"/>
      <c r="BS813" s="7"/>
      <c r="BT813" s="7"/>
      <c r="BU813" s="7"/>
      <c r="BV813" s="7"/>
      <c r="BW813" s="7"/>
      <c r="BX813" s="7"/>
      <c r="BY813" s="7"/>
      <c r="BZ813" s="7"/>
      <c r="CA813" s="7"/>
      <c r="CB813" s="7"/>
      <c r="CC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166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  <c r="AT814" s="7"/>
      <c r="AU814" s="7"/>
      <c r="AV814" s="7"/>
      <c r="AW814" s="7"/>
      <c r="AX814" s="7"/>
      <c r="AY814" s="7"/>
      <c r="AZ814" s="7"/>
      <c r="BA814" s="7"/>
      <c r="BB814" s="7"/>
      <c r="BC814" s="7"/>
      <c r="BD814" s="7"/>
      <c r="BE814" s="7"/>
      <c r="BF814" s="7"/>
      <c r="BG814" s="7"/>
      <c r="BH814" s="7"/>
      <c r="BI814" s="7"/>
      <c r="BJ814" s="7"/>
      <c r="BK814" s="7"/>
      <c r="BL814" s="7"/>
      <c r="BM814" s="7"/>
      <c r="BN814" s="7"/>
      <c r="BO814" s="7"/>
      <c r="BP814" s="7"/>
      <c r="BQ814" s="7"/>
      <c r="BR814" s="7"/>
      <c r="BS814" s="7"/>
      <c r="BT814" s="7"/>
      <c r="BU814" s="7"/>
      <c r="BV814" s="7"/>
      <c r="BW814" s="7"/>
      <c r="BX814" s="7"/>
      <c r="BY814" s="7"/>
      <c r="BZ814" s="7"/>
      <c r="CA814" s="7"/>
      <c r="CB814" s="7"/>
      <c r="CC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166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  <c r="AT815" s="7"/>
      <c r="AU815" s="7"/>
      <c r="AV815" s="7"/>
      <c r="AW815" s="7"/>
      <c r="AX815" s="7"/>
      <c r="AY815" s="7"/>
      <c r="AZ815" s="7"/>
      <c r="BA815" s="7"/>
      <c r="BB815" s="7"/>
      <c r="BC815" s="7"/>
      <c r="BD815" s="7"/>
      <c r="BE815" s="7"/>
      <c r="BF815" s="7"/>
      <c r="BG815" s="7"/>
      <c r="BH815" s="7"/>
      <c r="BI815" s="7"/>
      <c r="BJ815" s="7"/>
      <c r="BK815" s="7"/>
      <c r="BL815" s="7"/>
      <c r="BM815" s="7"/>
      <c r="BN815" s="7"/>
      <c r="BO815" s="7"/>
      <c r="BP815" s="7"/>
      <c r="BQ815" s="7"/>
      <c r="BR815" s="7"/>
      <c r="BS815" s="7"/>
      <c r="BT815" s="7"/>
      <c r="BU815" s="7"/>
      <c r="BV815" s="7"/>
      <c r="BW815" s="7"/>
      <c r="BX815" s="7"/>
      <c r="BY815" s="7"/>
      <c r="BZ815" s="7"/>
      <c r="CA815" s="7"/>
      <c r="CB815" s="7"/>
      <c r="CC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166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  <c r="AT816" s="7"/>
      <c r="AU816" s="7"/>
      <c r="AV816" s="7"/>
      <c r="AW816" s="7"/>
      <c r="AX816" s="7"/>
      <c r="AY816" s="7"/>
      <c r="AZ816" s="7"/>
      <c r="BA816" s="7"/>
      <c r="BB816" s="7"/>
      <c r="BC816" s="7"/>
      <c r="BD816" s="7"/>
      <c r="BE816" s="7"/>
      <c r="BF816" s="7"/>
      <c r="BG816" s="7"/>
      <c r="BH816" s="7"/>
      <c r="BI816" s="7"/>
      <c r="BJ816" s="7"/>
      <c r="BK816" s="7"/>
      <c r="BL816" s="7"/>
      <c r="BM816" s="7"/>
      <c r="BN816" s="7"/>
      <c r="BO816" s="7"/>
      <c r="BP816" s="7"/>
      <c r="BQ816" s="7"/>
      <c r="BR816" s="7"/>
      <c r="BS816" s="7"/>
      <c r="BT816" s="7"/>
      <c r="BU816" s="7"/>
      <c r="BV816" s="7"/>
      <c r="BW816" s="7"/>
      <c r="BX816" s="7"/>
      <c r="BY816" s="7"/>
      <c r="BZ816" s="7"/>
      <c r="CA816" s="7"/>
      <c r="CB816" s="7"/>
      <c r="CC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166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  <c r="AT817" s="7"/>
      <c r="AU817" s="7"/>
      <c r="AV817" s="7"/>
      <c r="AW817" s="7"/>
      <c r="AX817" s="7"/>
      <c r="AY817" s="7"/>
      <c r="AZ817" s="7"/>
      <c r="BA817" s="7"/>
      <c r="BB817" s="7"/>
      <c r="BC817" s="7"/>
      <c r="BD817" s="7"/>
      <c r="BE817" s="7"/>
      <c r="BF817" s="7"/>
      <c r="BG817" s="7"/>
      <c r="BH817" s="7"/>
      <c r="BI817" s="7"/>
      <c r="BJ817" s="7"/>
      <c r="BK817" s="7"/>
      <c r="BL817" s="7"/>
      <c r="BM817" s="7"/>
      <c r="BN817" s="7"/>
      <c r="BO817" s="7"/>
      <c r="BP817" s="7"/>
      <c r="BQ817" s="7"/>
      <c r="BR817" s="7"/>
      <c r="BS817" s="7"/>
      <c r="BT817" s="7"/>
      <c r="BU817" s="7"/>
      <c r="BV817" s="7"/>
      <c r="BW817" s="7"/>
      <c r="BX817" s="7"/>
      <c r="BY817" s="7"/>
      <c r="BZ817" s="7"/>
      <c r="CA817" s="7"/>
      <c r="CB817" s="7"/>
      <c r="CC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166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  <c r="AT818" s="7"/>
      <c r="AU818" s="7"/>
      <c r="AV818" s="7"/>
      <c r="AW818" s="7"/>
      <c r="AX818" s="7"/>
      <c r="AY818" s="7"/>
      <c r="AZ818" s="7"/>
      <c r="BA818" s="7"/>
      <c r="BB818" s="7"/>
      <c r="BC818" s="7"/>
      <c r="BD818" s="7"/>
      <c r="BE818" s="7"/>
      <c r="BF818" s="7"/>
      <c r="BG818" s="7"/>
      <c r="BH818" s="7"/>
      <c r="BI818" s="7"/>
      <c r="BJ818" s="7"/>
      <c r="BK818" s="7"/>
      <c r="BL818" s="7"/>
      <c r="BM818" s="7"/>
      <c r="BN818" s="7"/>
      <c r="BO818" s="7"/>
      <c r="BP818" s="7"/>
      <c r="BQ818" s="7"/>
      <c r="BR818" s="7"/>
      <c r="BS818" s="7"/>
      <c r="BT818" s="7"/>
      <c r="BU818" s="7"/>
      <c r="BV818" s="7"/>
      <c r="BW818" s="7"/>
      <c r="BX818" s="7"/>
      <c r="BY818" s="7"/>
      <c r="BZ818" s="7"/>
      <c r="CA818" s="7"/>
      <c r="CB818" s="7"/>
      <c r="CC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166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  <c r="AT819" s="7"/>
      <c r="AU819" s="7"/>
      <c r="AV819" s="7"/>
      <c r="AW819" s="7"/>
      <c r="AX819" s="7"/>
      <c r="AY819" s="7"/>
      <c r="AZ819" s="7"/>
      <c r="BA819" s="7"/>
      <c r="BB819" s="7"/>
      <c r="BC819" s="7"/>
      <c r="BD819" s="7"/>
      <c r="BE819" s="7"/>
      <c r="BF819" s="7"/>
      <c r="BG819" s="7"/>
      <c r="BH819" s="7"/>
      <c r="BI819" s="7"/>
      <c r="BJ819" s="7"/>
      <c r="BK819" s="7"/>
      <c r="BL819" s="7"/>
      <c r="BM819" s="7"/>
      <c r="BN819" s="7"/>
      <c r="BO819" s="7"/>
      <c r="BP819" s="7"/>
      <c r="BQ819" s="7"/>
      <c r="BR819" s="7"/>
      <c r="BS819" s="7"/>
      <c r="BT819" s="7"/>
      <c r="BU819" s="7"/>
      <c r="BV819" s="7"/>
      <c r="BW819" s="7"/>
      <c r="BX819" s="7"/>
      <c r="BY819" s="7"/>
      <c r="BZ819" s="7"/>
      <c r="CA819" s="7"/>
      <c r="CB819" s="7"/>
      <c r="CC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166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  <c r="AT820" s="7"/>
      <c r="AU820" s="7"/>
      <c r="AV820" s="7"/>
      <c r="AW820" s="7"/>
      <c r="AX820" s="7"/>
      <c r="AY820" s="7"/>
      <c r="AZ820" s="7"/>
      <c r="BA820" s="7"/>
      <c r="BB820" s="7"/>
      <c r="BC820" s="7"/>
      <c r="BD820" s="7"/>
      <c r="BE820" s="7"/>
      <c r="BF820" s="7"/>
      <c r="BG820" s="7"/>
      <c r="BH820" s="7"/>
      <c r="BI820" s="7"/>
      <c r="BJ820" s="7"/>
      <c r="BK820" s="7"/>
      <c r="BL820" s="7"/>
      <c r="BM820" s="7"/>
      <c r="BN820" s="7"/>
      <c r="BO820" s="7"/>
      <c r="BP820" s="7"/>
      <c r="BQ820" s="7"/>
      <c r="BR820" s="7"/>
      <c r="BS820" s="7"/>
      <c r="BT820" s="7"/>
      <c r="BU820" s="7"/>
      <c r="BV820" s="7"/>
      <c r="BW820" s="7"/>
      <c r="BX820" s="7"/>
      <c r="BY820" s="7"/>
      <c r="BZ820" s="7"/>
      <c r="CA820" s="7"/>
      <c r="CB820" s="7"/>
      <c r="CC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166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  <c r="AT821" s="7"/>
      <c r="AU821" s="7"/>
      <c r="AV821" s="7"/>
      <c r="AW821" s="7"/>
      <c r="AX821" s="7"/>
      <c r="AY821" s="7"/>
      <c r="AZ821" s="7"/>
      <c r="BA821" s="7"/>
      <c r="BB821" s="7"/>
      <c r="BC821" s="7"/>
      <c r="BD821" s="7"/>
      <c r="BE821" s="7"/>
      <c r="BF821" s="7"/>
      <c r="BG821" s="7"/>
      <c r="BH821" s="7"/>
      <c r="BI821" s="7"/>
      <c r="BJ821" s="7"/>
      <c r="BK821" s="7"/>
      <c r="BL821" s="7"/>
      <c r="BM821" s="7"/>
      <c r="BN821" s="7"/>
      <c r="BO821" s="7"/>
      <c r="BP821" s="7"/>
      <c r="BQ821" s="7"/>
      <c r="BR821" s="7"/>
      <c r="BS821" s="7"/>
      <c r="BT821" s="7"/>
      <c r="BU821" s="7"/>
      <c r="BV821" s="7"/>
      <c r="BW821" s="7"/>
      <c r="BX821" s="7"/>
      <c r="BY821" s="7"/>
      <c r="BZ821" s="7"/>
      <c r="CA821" s="7"/>
      <c r="CB821" s="7"/>
      <c r="CC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166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  <c r="AT822" s="7"/>
      <c r="AU822" s="7"/>
      <c r="AV822" s="7"/>
      <c r="AW822" s="7"/>
      <c r="AX822" s="7"/>
      <c r="AY822" s="7"/>
      <c r="AZ822" s="7"/>
      <c r="BA822" s="7"/>
      <c r="BB822" s="7"/>
      <c r="BC822" s="7"/>
      <c r="BD822" s="7"/>
      <c r="BE822" s="7"/>
      <c r="BF822" s="7"/>
      <c r="BG822" s="7"/>
      <c r="BH822" s="7"/>
      <c r="BI822" s="7"/>
      <c r="BJ822" s="7"/>
      <c r="BK822" s="7"/>
      <c r="BL822" s="7"/>
      <c r="BM822" s="7"/>
      <c r="BN822" s="7"/>
      <c r="BO822" s="7"/>
      <c r="BP822" s="7"/>
      <c r="BQ822" s="7"/>
      <c r="BR822" s="7"/>
      <c r="BS822" s="7"/>
      <c r="BT822" s="7"/>
      <c r="BU822" s="7"/>
      <c r="BV822" s="7"/>
      <c r="BW822" s="7"/>
      <c r="BX822" s="7"/>
      <c r="BY822" s="7"/>
      <c r="BZ822" s="7"/>
      <c r="CA822" s="7"/>
      <c r="CB822" s="7"/>
      <c r="CC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166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  <c r="AT823" s="7"/>
      <c r="AU823" s="7"/>
      <c r="AV823" s="7"/>
      <c r="AW823" s="7"/>
      <c r="AX823" s="7"/>
      <c r="AY823" s="7"/>
      <c r="AZ823" s="7"/>
      <c r="BA823" s="7"/>
      <c r="BB823" s="7"/>
      <c r="BC823" s="7"/>
      <c r="BD823" s="7"/>
      <c r="BE823" s="7"/>
      <c r="BF823" s="7"/>
      <c r="BG823" s="7"/>
      <c r="BH823" s="7"/>
      <c r="BI823" s="7"/>
      <c r="BJ823" s="7"/>
      <c r="BK823" s="7"/>
      <c r="BL823" s="7"/>
      <c r="BM823" s="7"/>
      <c r="BN823" s="7"/>
      <c r="BO823" s="7"/>
      <c r="BP823" s="7"/>
      <c r="BQ823" s="7"/>
      <c r="BR823" s="7"/>
      <c r="BS823" s="7"/>
      <c r="BT823" s="7"/>
      <c r="BU823" s="7"/>
      <c r="BV823" s="7"/>
      <c r="BW823" s="7"/>
      <c r="BX823" s="7"/>
      <c r="BY823" s="7"/>
      <c r="BZ823" s="7"/>
      <c r="CA823" s="7"/>
      <c r="CB823" s="7"/>
      <c r="CC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166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  <c r="AT824" s="7"/>
      <c r="AU824" s="7"/>
      <c r="AV824" s="7"/>
      <c r="AW824" s="7"/>
      <c r="AX824" s="7"/>
      <c r="AY824" s="7"/>
      <c r="AZ824" s="7"/>
      <c r="BA824" s="7"/>
      <c r="BB824" s="7"/>
      <c r="BC824" s="7"/>
      <c r="BD824" s="7"/>
      <c r="BE824" s="7"/>
      <c r="BF824" s="7"/>
      <c r="BG824" s="7"/>
      <c r="BH824" s="7"/>
      <c r="BI824" s="7"/>
      <c r="BJ824" s="7"/>
      <c r="BK824" s="7"/>
      <c r="BL824" s="7"/>
      <c r="BM824" s="7"/>
      <c r="BN824" s="7"/>
      <c r="BO824" s="7"/>
      <c r="BP824" s="7"/>
      <c r="BQ824" s="7"/>
      <c r="BR824" s="7"/>
      <c r="BS824" s="7"/>
      <c r="BT824" s="7"/>
      <c r="BU824" s="7"/>
      <c r="BV824" s="7"/>
      <c r="BW824" s="7"/>
      <c r="BX824" s="7"/>
      <c r="BY824" s="7"/>
      <c r="BZ824" s="7"/>
      <c r="CA824" s="7"/>
      <c r="CB824" s="7"/>
      <c r="CC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166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  <c r="AT825" s="7"/>
      <c r="AU825" s="7"/>
      <c r="AV825" s="7"/>
      <c r="AW825" s="7"/>
      <c r="AX825" s="7"/>
      <c r="AY825" s="7"/>
      <c r="AZ825" s="7"/>
      <c r="BA825" s="7"/>
      <c r="BB825" s="7"/>
      <c r="BC825" s="7"/>
      <c r="BD825" s="7"/>
      <c r="BE825" s="7"/>
      <c r="BF825" s="7"/>
      <c r="BG825" s="7"/>
      <c r="BH825" s="7"/>
      <c r="BI825" s="7"/>
      <c r="BJ825" s="7"/>
      <c r="BK825" s="7"/>
      <c r="BL825" s="7"/>
      <c r="BM825" s="7"/>
      <c r="BN825" s="7"/>
      <c r="BO825" s="7"/>
      <c r="BP825" s="7"/>
      <c r="BQ825" s="7"/>
      <c r="BR825" s="7"/>
      <c r="BS825" s="7"/>
      <c r="BT825" s="7"/>
      <c r="BU825" s="7"/>
      <c r="BV825" s="7"/>
      <c r="BW825" s="7"/>
      <c r="BX825" s="7"/>
      <c r="BY825" s="7"/>
      <c r="BZ825" s="7"/>
      <c r="CA825" s="7"/>
      <c r="CB825" s="7"/>
      <c r="CC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166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  <c r="AT826" s="7"/>
      <c r="AU826" s="7"/>
      <c r="AV826" s="7"/>
      <c r="AW826" s="7"/>
      <c r="AX826" s="7"/>
      <c r="AY826" s="7"/>
      <c r="AZ826" s="7"/>
      <c r="BA826" s="7"/>
      <c r="BB826" s="7"/>
      <c r="BC826" s="7"/>
      <c r="BD826" s="7"/>
      <c r="BE826" s="7"/>
      <c r="BF826" s="7"/>
      <c r="BG826" s="7"/>
      <c r="BH826" s="7"/>
      <c r="BI826" s="7"/>
      <c r="BJ826" s="7"/>
      <c r="BK826" s="7"/>
      <c r="BL826" s="7"/>
      <c r="BM826" s="7"/>
      <c r="BN826" s="7"/>
      <c r="BO826" s="7"/>
      <c r="BP826" s="7"/>
      <c r="BQ826" s="7"/>
      <c r="BR826" s="7"/>
      <c r="BS826" s="7"/>
      <c r="BT826" s="7"/>
      <c r="BU826" s="7"/>
      <c r="BV826" s="7"/>
      <c r="BW826" s="7"/>
      <c r="BX826" s="7"/>
      <c r="BY826" s="7"/>
      <c r="BZ826" s="7"/>
      <c r="CA826" s="7"/>
      <c r="CB826" s="7"/>
      <c r="CC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166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  <c r="AT827" s="7"/>
      <c r="AU827" s="7"/>
      <c r="AV827" s="7"/>
      <c r="AW827" s="7"/>
      <c r="AX827" s="7"/>
      <c r="AY827" s="7"/>
      <c r="AZ827" s="7"/>
      <c r="BA827" s="7"/>
      <c r="BB827" s="7"/>
      <c r="BC827" s="7"/>
      <c r="BD827" s="7"/>
      <c r="BE827" s="7"/>
      <c r="BF827" s="7"/>
      <c r="BG827" s="7"/>
      <c r="BH827" s="7"/>
      <c r="BI827" s="7"/>
      <c r="BJ827" s="7"/>
      <c r="BK827" s="7"/>
      <c r="BL827" s="7"/>
      <c r="BM827" s="7"/>
      <c r="BN827" s="7"/>
      <c r="BO827" s="7"/>
      <c r="BP827" s="7"/>
      <c r="BQ827" s="7"/>
      <c r="BR827" s="7"/>
      <c r="BS827" s="7"/>
      <c r="BT827" s="7"/>
      <c r="BU827" s="7"/>
      <c r="BV827" s="7"/>
      <c r="BW827" s="7"/>
      <c r="BX827" s="7"/>
      <c r="BY827" s="7"/>
      <c r="BZ827" s="7"/>
      <c r="CA827" s="7"/>
      <c r="CB827" s="7"/>
      <c r="CC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166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  <c r="AT828" s="7"/>
      <c r="AU828" s="7"/>
      <c r="AV828" s="7"/>
      <c r="AW828" s="7"/>
      <c r="AX828" s="7"/>
      <c r="AY828" s="7"/>
      <c r="AZ828" s="7"/>
      <c r="BA828" s="7"/>
      <c r="BB828" s="7"/>
      <c r="BC828" s="7"/>
      <c r="BD828" s="7"/>
      <c r="BE828" s="7"/>
      <c r="BF828" s="7"/>
      <c r="BG828" s="7"/>
      <c r="BH828" s="7"/>
      <c r="BI828" s="7"/>
      <c r="BJ828" s="7"/>
      <c r="BK828" s="7"/>
      <c r="BL828" s="7"/>
      <c r="BM828" s="7"/>
      <c r="BN828" s="7"/>
      <c r="BO828" s="7"/>
      <c r="BP828" s="7"/>
      <c r="BQ828" s="7"/>
      <c r="BR828" s="7"/>
      <c r="BS828" s="7"/>
      <c r="BT828" s="7"/>
      <c r="BU828" s="7"/>
      <c r="BV828" s="7"/>
      <c r="BW828" s="7"/>
      <c r="BX828" s="7"/>
      <c r="BY828" s="7"/>
      <c r="BZ828" s="7"/>
      <c r="CA828" s="7"/>
      <c r="CB828" s="7"/>
      <c r="CC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166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  <c r="AT829" s="7"/>
      <c r="AU829" s="7"/>
      <c r="AV829" s="7"/>
      <c r="AW829" s="7"/>
      <c r="AX829" s="7"/>
      <c r="AY829" s="7"/>
      <c r="AZ829" s="7"/>
      <c r="BA829" s="7"/>
      <c r="BB829" s="7"/>
      <c r="BC829" s="7"/>
      <c r="BD829" s="7"/>
      <c r="BE829" s="7"/>
      <c r="BF829" s="7"/>
      <c r="BG829" s="7"/>
      <c r="BH829" s="7"/>
      <c r="BI829" s="7"/>
      <c r="BJ829" s="7"/>
      <c r="BK829" s="7"/>
      <c r="BL829" s="7"/>
      <c r="BM829" s="7"/>
      <c r="BN829" s="7"/>
      <c r="BO829" s="7"/>
      <c r="BP829" s="7"/>
      <c r="BQ829" s="7"/>
      <c r="BR829" s="7"/>
      <c r="BS829" s="7"/>
      <c r="BT829" s="7"/>
      <c r="BU829" s="7"/>
      <c r="BV829" s="7"/>
      <c r="BW829" s="7"/>
      <c r="BX829" s="7"/>
      <c r="BY829" s="7"/>
      <c r="BZ829" s="7"/>
      <c r="CA829" s="7"/>
      <c r="CB829" s="7"/>
      <c r="CC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166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  <c r="AT830" s="7"/>
      <c r="AU830" s="7"/>
      <c r="AV830" s="7"/>
      <c r="AW830" s="7"/>
      <c r="AX830" s="7"/>
      <c r="AY830" s="7"/>
      <c r="AZ830" s="7"/>
      <c r="BA830" s="7"/>
      <c r="BB830" s="7"/>
      <c r="BC830" s="7"/>
      <c r="BD830" s="7"/>
      <c r="BE830" s="7"/>
      <c r="BF830" s="7"/>
      <c r="BG830" s="7"/>
      <c r="BH830" s="7"/>
      <c r="BI830" s="7"/>
      <c r="BJ830" s="7"/>
      <c r="BK830" s="7"/>
      <c r="BL830" s="7"/>
      <c r="BM830" s="7"/>
      <c r="BN830" s="7"/>
      <c r="BO830" s="7"/>
      <c r="BP830" s="7"/>
      <c r="BQ830" s="7"/>
      <c r="BR830" s="7"/>
      <c r="BS830" s="7"/>
      <c r="BT830" s="7"/>
      <c r="BU830" s="7"/>
      <c r="BV830" s="7"/>
      <c r="BW830" s="7"/>
      <c r="BX830" s="7"/>
      <c r="BY830" s="7"/>
      <c r="BZ830" s="7"/>
      <c r="CA830" s="7"/>
      <c r="CB830" s="7"/>
      <c r="CC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166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  <c r="AT831" s="7"/>
      <c r="AU831" s="7"/>
      <c r="AV831" s="7"/>
      <c r="AW831" s="7"/>
      <c r="AX831" s="7"/>
      <c r="AY831" s="7"/>
      <c r="AZ831" s="7"/>
      <c r="BA831" s="7"/>
      <c r="BB831" s="7"/>
      <c r="BC831" s="7"/>
      <c r="BD831" s="7"/>
      <c r="BE831" s="7"/>
      <c r="BF831" s="7"/>
      <c r="BG831" s="7"/>
      <c r="BH831" s="7"/>
      <c r="BI831" s="7"/>
      <c r="BJ831" s="7"/>
      <c r="BK831" s="7"/>
      <c r="BL831" s="7"/>
      <c r="BM831" s="7"/>
      <c r="BN831" s="7"/>
      <c r="BO831" s="7"/>
      <c r="BP831" s="7"/>
      <c r="BQ831" s="7"/>
      <c r="BR831" s="7"/>
      <c r="BS831" s="7"/>
      <c r="BT831" s="7"/>
      <c r="BU831" s="7"/>
      <c r="BV831" s="7"/>
      <c r="BW831" s="7"/>
      <c r="BX831" s="7"/>
      <c r="BY831" s="7"/>
      <c r="BZ831" s="7"/>
      <c r="CA831" s="7"/>
      <c r="CB831" s="7"/>
      <c r="CC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166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  <c r="AT832" s="7"/>
      <c r="AU832" s="7"/>
      <c r="AV832" s="7"/>
      <c r="AW832" s="7"/>
      <c r="AX832" s="7"/>
      <c r="AY832" s="7"/>
      <c r="AZ832" s="7"/>
      <c r="BA832" s="7"/>
      <c r="BB832" s="7"/>
      <c r="BC832" s="7"/>
      <c r="BD832" s="7"/>
      <c r="BE832" s="7"/>
      <c r="BF832" s="7"/>
      <c r="BG832" s="7"/>
      <c r="BH832" s="7"/>
      <c r="BI832" s="7"/>
      <c r="BJ832" s="7"/>
      <c r="BK832" s="7"/>
      <c r="BL832" s="7"/>
      <c r="BM832" s="7"/>
      <c r="BN832" s="7"/>
      <c r="BO832" s="7"/>
      <c r="BP832" s="7"/>
      <c r="BQ832" s="7"/>
      <c r="BR832" s="7"/>
      <c r="BS832" s="7"/>
      <c r="BT832" s="7"/>
      <c r="BU832" s="7"/>
      <c r="BV832" s="7"/>
      <c r="BW832" s="7"/>
      <c r="BX832" s="7"/>
      <c r="BY832" s="7"/>
      <c r="BZ832" s="7"/>
      <c r="CA832" s="7"/>
      <c r="CB832" s="7"/>
      <c r="CC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166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  <c r="AT833" s="7"/>
      <c r="AU833" s="7"/>
      <c r="AV833" s="7"/>
      <c r="AW833" s="7"/>
      <c r="AX833" s="7"/>
      <c r="AY833" s="7"/>
      <c r="AZ833" s="7"/>
      <c r="BA833" s="7"/>
      <c r="BB833" s="7"/>
      <c r="BC833" s="7"/>
      <c r="BD833" s="7"/>
      <c r="BE833" s="7"/>
      <c r="BF833" s="7"/>
      <c r="BG833" s="7"/>
      <c r="BH833" s="7"/>
      <c r="BI833" s="7"/>
      <c r="BJ833" s="7"/>
      <c r="BK833" s="7"/>
      <c r="BL833" s="7"/>
      <c r="BM833" s="7"/>
      <c r="BN833" s="7"/>
      <c r="BO833" s="7"/>
      <c r="BP833" s="7"/>
      <c r="BQ833" s="7"/>
      <c r="BR833" s="7"/>
      <c r="BS833" s="7"/>
      <c r="BT833" s="7"/>
      <c r="BU833" s="7"/>
      <c r="BV833" s="7"/>
      <c r="BW833" s="7"/>
      <c r="BX833" s="7"/>
      <c r="BY833" s="7"/>
      <c r="BZ833" s="7"/>
      <c r="CA833" s="7"/>
      <c r="CB833" s="7"/>
      <c r="CC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166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  <c r="AT834" s="7"/>
      <c r="AU834" s="7"/>
      <c r="AV834" s="7"/>
      <c r="AW834" s="7"/>
      <c r="AX834" s="7"/>
      <c r="AY834" s="7"/>
      <c r="AZ834" s="7"/>
      <c r="BA834" s="7"/>
      <c r="BB834" s="7"/>
      <c r="BC834" s="7"/>
      <c r="BD834" s="7"/>
      <c r="BE834" s="7"/>
      <c r="BF834" s="7"/>
      <c r="BG834" s="7"/>
      <c r="BH834" s="7"/>
      <c r="BI834" s="7"/>
      <c r="BJ834" s="7"/>
      <c r="BK834" s="7"/>
      <c r="BL834" s="7"/>
      <c r="BM834" s="7"/>
      <c r="BN834" s="7"/>
      <c r="BO834" s="7"/>
      <c r="BP834" s="7"/>
      <c r="BQ834" s="7"/>
      <c r="BR834" s="7"/>
      <c r="BS834" s="7"/>
      <c r="BT834" s="7"/>
      <c r="BU834" s="7"/>
      <c r="BV834" s="7"/>
      <c r="BW834" s="7"/>
      <c r="BX834" s="7"/>
      <c r="BY834" s="7"/>
      <c r="BZ834" s="7"/>
      <c r="CA834" s="7"/>
      <c r="CB834" s="7"/>
      <c r="CC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166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  <c r="AT835" s="7"/>
      <c r="AU835" s="7"/>
      <c r="AV835" s="7"/>
      <c r="AW835" s="7"/>
      <c r="AX835" s="7"/>
      <c r="AY835" s="7"/>
      <c r="AZ835" s="7"/>
      <c r="BA835" s="7"/>
      <c r="BB835" s="7"/>
      <c r="BC835" s="7"/>
      <c r="BD835" s="7"/>
      <c r="BE835" s="7"/>
      <c r="BF835" s="7"/>
      <c r="BG835" s="7"/>
      <c r="BH835" s="7"/>
      <c r="BI835" s="7"/>
      <c r="BJ835" s="7"/>
      <c r="BK835" s="7"/>
      <c r="BL835" s="7"/>
      <c r="BM835" s="7"/>
      <c r="BN835" s="7"/>
      <c r="BO835" s="7"/>
      <c r="BP835" s="7"/>
      <c r="BQ835" s="7"/>
      <c r="BR835" s="7"/>
      <c r="BS835" s="7"/>
      <c r="BT835" s="7"/>
      <c r="BU835" s="7"/>
      <c r="BV835" s="7"/>
      <c r="BW835" s="7"/>
      <c r="BX835" s="7"/>
      <c r="BY835" s="7"/>
      <c r="BZ835" s="7"/>
      <c r="CA835" s="7"/>
      <c r="CB835" s="7"/>
      <c r="CC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166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  <c r="AT836" s="7"/>
      <c r="AU836" s="7"/>
      <c r="AV836" s="7"/>
      <c r="AW836" s="7"/>
      <c r="AX836" s="7"/>
      <c r="AY836" s="7"/>
      <c r="AZ836" s="7"/>
      <c r="BA836" s="7"/>
      <c r="BB836" s="7"/>
      <c r="BC836" s="7"/>
      <c r="BD836" s="7"/>
      <c r="BE836" s="7"/>
      <c r="BF836" s="7"/>
      <c r="BG836" s="7"/>
      <c r="BH836" s="7"/>
      <c r="BI836" s="7"/>
      <c r="BJ836" s="7"/>
      <c r="BK836" s="7"/>
      <c r="BL836" s="7"/>
      <c r="BM836" s="7"/>
      <c r="BN836" s="7"/>
      <c r="BO836" s="7"/>
      <c r="BP836" s="7"/>
      <c r="BQ836" s="7"/>
      <c r="BR836" s="7"/>
      <c r="BS836" s="7"/>
      <c r="BT836" s="7"/>
      <c r="BU836" s="7"/>
      <c r="BV836" s="7"/>
      <c r="BW836" s="7"/>
      <c r="BX836" s="7"/>
      <c r="BY836" s="7"/>
      <c r="BZ836" s="7"/>
      <c r="CA836" s="7"/>
      <c r="CB836" s="7"/>
      <c r="CC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166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  <c r="AT837" s="7"/>
      <c r="AU837" s="7"/>
      <c r="AV837" s="7"/>
      <c r="AW837" s="7"/>
      <c r="AX837" s="7"/>
      <c r="AY837" s="7"/>
      <c r="AZ837" s="7"/>
      <c r="BA837" s="7"/>
      <c r="BB837" s="7"/>
      <c r="BC837" s="7"/>
      <c r="BD837" s="7"/>
      <c r="BE837" s="7"/>
      <c r="BF837" s="7"/>
      <c r="BG837" s="7"/>
      <c r="BH837" s="7"/>
      <c r="BI837" s="7"/>
      <c r="BJ837" s="7"/>
      <c r="BK837" s="7"/>
      <c r="BL837" s="7"/>
      <c r="BM837" s="7"/>
      <c r="BN837" s="7"/>
      <c r="BO837" s="7"/>
      <c r="BP837" s="7"/>
      <c r="BQ837" s="7"/>
      <c r="BR837" s="7"/>
      <c r="BS837" s="7"/>
      <c r="BT837" s="7"/>
      <c r="BU837" s="7"/>
      <c r="BV837" s="7"/>
      <c r="BW837" s="7"/>
      <c r="BX837" s="7"/>
      <c r="BY837" s="7"/>
      <c r="BZ837" s="7"/>
      <c r="CA837" s="7"/>
      <c r="CB837" s="7"/>
      <c r="CC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166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  <c r="AT838" s="7"/>
      <c r="AU838" s="7"/>
      <c r="AV838" s="7"/>
      <c r="AW838" s="7"/>
      <c r="AX838" s="7"/>
      <c r="AY838" s="7"/>
      <c r="AZ838" s="7"/>
      <c r="BA838" s="7"/>
      <c r="BB838" s="7"/>
      <c r="BC838" s="7"/>
      <c r="BD838" s="7"/>
      <c r="BE838" s="7"/>
      <c r="BF838" s="7"/>
      <c r="BG838" s="7"/>
      <c r="BH838" s="7"/>
      <c r="BI838" s="7"/>
      <c r="BJ838" s="7"/>
      <c r="BK838" s="7"/>
      <c r="BL838" s="7"/>
      <c r="BM838" s="7"/>
      <c r="BN838" s="7"/>
      <c r="BO838" s="7"/>
      <c r="BP838" s="7"/>
      <c r="BQ838" s="7"/>
      <c r="BR838" s="7"/>
      <c r="BS838" s="7"/>
      <c r="BT838" s="7"/>
      <c r="BU838" s="7"/>
      <c r="BV838" s="7"/>
      <c r="BW838" s="7"/>
      <c r="BX838" s="7"/>
      <c r="BY838" s="7"/>
      <c r="BZ838" s="7"/>
      <c r="CA838" s="7"/>
      <c r="CB838" s="7"/>
      <c r="CC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166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  <c r="AT839" s="7"/>
      <c r="AU839" s="7"/>
      <c r="AV839" s="7"/>
      <c r="AW839" s="7"/>
      <c r="AX839" s="7"/>
      <c r="AY839" s="7"/>
      <c r="AZ839" s="7"/>
      <c r="BA839" s="7"/>
      <c r="BB839" s="7"/>
      <c r="BC839" s="7"/>
      <c r="BD839" s="7"/>
      <c r="BE839" s="7"/>
      <c r="BF839" s="7"/>
      <c r="BG839" s="7"/>
      <c r="BH839" s="7"/>
      <c r="BI839" s="7"/>
      <c r="BJ839" s="7"/>
      <c r="BK839" s="7"/>
      <c r="BL839" s="7"/>
      <c r="BM839" s="7"/>
      <c r="BN839" s="7"/>
      <c r="BO839" s="7"/>
      <c r="BP839" s="7"/>
      <c r="BQ839" s="7"/>
      <c r="BR839" s="7"/>
      <c r="BS839" s="7"/>
      <c r="BT839" s="7"/>
      <c r="BU839" s="7"/>
      <c r="BV839" s="7"/>
      <c r="BW839" s="7"/>
      <c r="BX839" s="7"/>
      <c r="BY839" s="7"/>
      <c r="BZ839" s="7"/>
      <c r="CA839" s="7"/>
      <c r="CB839" s="7"/>
      <c r="CC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166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  <c r="AT840" s="7"/>
      <c r="AU840" s="7"/>
      <c r="AV840" s="7"/>
      <c r="AW840" s="7"/>
      <c r="AX840" s="7"/>
      <c r="AY840" s="7"/>
      <c r="AZ840" s="7"/>
      <c r="BA840" s="7"/>
      <c r="BB840" s="7"/>
      <c r="BC840" s="7"/>
      <c r="BD840" s="7"/>
      <c r="BE840" s="7"/>
      <c r="BF840" s="7"/>
      <c r="BG840" s="7"/>
      <c r="BH840" s="7"/>
      <c r="BI840" s="7"/>
      <c r="BJ840" s="7"/>
      <c r="BK840" s="7"/>
      <c r="BL840" s="7"/>
      <c r="BM840" s="7"/>
      <c r="BN840" s="7"/>
      <c r="BO840" s="7"/>
      <c r="BP840" s="7"/>
      <c r="BQ840" s="7"/>
      <c r="BR840" s="7"/>
      <c r="BS840" s="7"/>
      <c r="BT840" s="7"/>
      <c r="BU840" s="7"/>
      <c r="BV840" s="7"/>
      <c r="BW840" s="7"/>
      <c r="BX840" s="7"/>
      <c r="BY840" s="7"/>
      <c r="BZ840" s="7"/>
      <c r="CA840" s="7"/>
      <c r="CB840" s="7"/>
      <c r="CC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166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  <c r="AT841" s="7"/>
      <c r="AU841" s="7"/>
      <c r="AV841" s="7"/>
      <c r="AW841" s="7"/>
      <c r="AX841" s="7"/>
      <c r="AY841" s="7"/>
      <c r="AZ841" s="7"/>
      <c r="BA841" s="7"/>
      <c r="BB841" s="7"/>
      <c r="BC841" s="7"/>
      <c r="BD841" s="7"/>
      <c r="BE841" s="7"/>
      <c r="BF841" s="7"/>
      <c r="BG841" s="7"/>
      <c r="BH841" s="7"/>
      <c r="BI841" s="7"/>
      <c r="BJ841" s="7"/>
      <c r="BK841" s="7"/>
      <c r="BL841" s="7"/>
      <c r="BM841" s="7"/>
      <c r="BN841" s="7"/>
      <c r="BO841" s="7"/>
      <c r="BP841" s="7"/>
      <c r="BQ841" s="7"/>
      <c r="BR841" s="7"/>
      <c r="BS841" s="7"/>
      <c r="BT841" s="7"/>
      <c r="BU841" s="7"/>
      <c r="BV841" s="7"/>
      <c r="BW841" s="7"/>
      <c r="BX841" s="7"/>
      <c r="BY841" s="7"/>
      <c r="BZ841" s="7"/>
      <c r="CA841" s="7"/>
      <c r="CB841" s="7"/>
      <c r="CC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166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  <c r="AT842" s="7"/>
      <c r="AU842" s="7"/>
      <c r="AV842" s="7"/>
      <c r="AW842" s="7"/>
      <c r="AX842" s="7"/>
      <c r="AY842" s="7"/>
      <c r="AZ842" s="7"/>
      <c r="BA842" s="7"/>
      <c r="BB842" s="7"/>
      <c r="BC842" s="7"/>
      <c r="BD842" s="7"/>
      <c r="BE842" s="7"/>
      <c r="BF842" s="7"/>
      <c r="BG842" s="7"/>
      <c r="BH842" s="7"/>
      <c r="BI842" s="7"/>
      <c r="BJ842" s="7"/>
      <c r="BK842" s="7"/>
      <c r="BL842" s="7"/>
      <c r="BM842" s="7"/>
      <c r="BN842" s="7"/>
      <c r="BO842" s="7"/>
      <c r="BP842" s="7"/>
      <c r="BQ842" s="7"/>
      <c r="BR842" s="7"/>
      <c r="BS842" s="7"/>
      <c r="BT842" s="7"/>
      <c r="BU842" s="7"/>
      <c r="BV842" s="7"/>
      <c r="BW842" s="7"/>
      <c r="BX842" s="7"/>
      <c r="BY842" s="7"/>
      <c r="BZ842" s="7"/>
      <c r="CA842" s="7"/>
      <c r="CB842" s="7"/>
      <c r="CC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166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  <c r="AT843" s="7"/>
      <c r="AU843" s="7"/>
      <c r="AV843" s="7"/>
      <c r="AW843" s="7"/>
      <c r="AX843" s="7"/>
      <c r="AY843" s="7"/>
      <c r="AZ843" s="7"/>
      <c r="BA843" s="7"/>
      <c r="BB843" s="7"/>
      <c r="BC843" s="7"/>
      <c r="BD843" s="7"/>
      <c r="BE843" s="7"/>
      <c r="BF843" s="7"/>
      <c r="BG843" s="7"/>
      <c r="BH843" s="7"/>
      <c r="BI843" s="7"/>
      <c r="BJ843" s="7"/>
      <c r="BK843" s="7"/>
      <c r="BL843" s="7"/>
      <c r="BM843" s="7"/>
      <c r="BN843" s="7"/>
      <c r="BO843" s="7"/>
      <c r="BP843" s="7"/>
      <c r="BQ843" s="7"/>
      <c r="BR843" s="7"/>
      <c r="BS843" s="7"/>
      <c r="BT843" s="7"/>
      <c r="BU843" s="7"/>
      <c r="BV843" s="7"/>
      <c r="BW843" s="7"/>
      <c r="BX843" s="7"/>
      <c r="BY843" s="7"/>
      <c r="BZ843" s="7"/>
      <c r="CA843" s="7"/>
      <c r="CB843" s="7"/>
      <c r="CC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166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  <c r="AT844" s="7"/>
      <c r="AU844" s="7"/>
      <c r="AV844" s="7"/>
      <c r="AW844" s="7"/>
      <c r="AX844" s="7"/>
      <c r="AY844" s="7"/>
      <c r="AZ844" s="7"/>
      <c r="BA844" s="7"/>
      <c r="BB844" s="7"/>
      <c r="BC844" s="7"/>
      <c r="BD844" s="7"/>
      <c r="BE844" s="7"/>
      <c r="BF844" s="7"/>
      <c r="BG844" s="7"/>
      <c r="BH844" s="7"/>
      <c r="BI844" s="7"/>
      <c r="BJ844" s="7"/>
      <c r="BK844" s="7"/>
      <c r="BL844" s="7"/>
      <c r="BM844" s="7"/>
      <c r="BN844" s="7"/>
      <c r="BO844" s="7"/>
      <c r="BP844" s="7"/>
      <c r="BQ844" s="7"/>
      <c r="BR844" s="7"/>
      <c r="BS844" s="7"/>
      <c r="BT844" s="7"/>
      <c r="BU844" s="7"/>
      <c r="BV844" s="7"/>
      <c r="BW844" s="7"/>
      <c r="BX844" s="7"/>
      <c r="BY844" s="7"/>
      <c r="BZ844" s="7"/>
      <c r="CA844" s="7"/>
      <c r="CB844" s="7"/>
      <c r="CC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166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  <c r="AT845" s="7"/>
      <c r="AU845" s="7"/>
      <c r="AV845" s="7"/>
      <c r="AW845" s="7"/>
      <c r="AX845" s="7"/>
      <c r="AY845" s="7"/>
      <c r="AZ845" s="7"/>
      <c r="BA845" s="7"/>
      <c r="BB845" s="7"/>
      <c r="BC845" s="7"/>
      <c r="BD845" s="7"/>
      <c r="BE845" s="7"/>
      <c r="BF845" s="7"/>
      <c r="BG845" s="7"/>
      <c r="BH845" s="7"/>
      <c r="BI845" s="7"/>
      <c r="BJ845" s="7"/>
      <c r="BK845" s="7"/>
      <c r="BL845" s="7"/>
      <c r="BM845" s="7"/>
      <c r="BN845" s="7"/>
      <c r="BO845" s="7"/>
      <c r="BP845" s="7"/>
      <c r="BQ845" s="7"/>
      <c r="BR845" s="7"/>
      <c r="BS845" s="7"/>
      <c r="BT845" s="7"/>
      <c r="BU845" s="7"/>
      <c r="BV845" s="7"/>
      <c r="BW845" s="7"/>
      <c r="BX845" s="7"/>
      <c r="BY845" s="7"/>
      <c r="BZ845" s="7"/>
      <c r="CA845" s="7"/>
      <c r="CB845" s="7"/>
      <c r="CC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166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  <c r="AT846" s="7"/>
      <c r="AU846" s="7"/>
      <c r="AV846" s="7"/>
      <c r="AW846" s="7"/>
      <c r="AX846" s="7"/>
      <c r="AY846" s="7"/>
      <c r="AZ846" s="7"/>
      <c r="BA846" s="7"/>
      <c r="BB846" s="7"/>
      <c r="BC846" s="7"/>
      <c r="BD846" s="7"/>
      <c r="BE846" s="7"/>
      <c r="BF846" s="7"/>
      <c r="BG846" s="7"/>
      <c r="BH846" s="7"/>
      <c r="BI846" s="7"/>
      <c r="BJ846" s="7"/>
      <c r="BK846" s="7"/>
      <c r="BL846" s="7"/>
      <c r="BM846" s="7"/>
      <c r="BN846" s="7"/>
      <c r="BO846" s="7"/>
      <c r="BP846" s="7"/>
      <c r="BQ846" s="7"/>
      <c r="BR846" s="7"/>
      <c r="BS846" s="7"/>
      <c r="BT846" s="7"/>
      <c r="BU846" s="7"/>
      <c r="BV846" s="7"/>
      <c r="BW846" s="7"/>
      <c r="BX846" s="7"/>
      <c r="BY846" s="7"/>
      <c r="BZ846" s="7"/>
      <c r="CA846" s="7"/>
      <c r="CB846" s="7"/>
      <c r="CC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166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  <c r="AT847" s="7"/>
      <c r="AU847" s="7"/>
      <c r="AV847" s="7"/>
      <c r="AW847" s="7"/>
      <c r="AX847" s="7"/>
      <c r="AY847" s="7"/>
      <c r="AZ847" s="7"/>
      <c r="BA847" s="7"/>
      <c r="BB847" s="7"/>
      <c r="BC847" s="7"/>
      <c r="BD847" s="7"/>
      <c r="BE847" s="7"/>
      <c r="BF847" s="7"/>
      <c r="BG847" s="7"/>
      <c r="BH847" s="7"/>
      <c r="BI847" s="7"/>
      <c r="BJ847" s="7"/>
      <c r="BK847" s="7"/>
      <c r="BL847" s="7"/>
      <c r="BM847" s="7"/>
      <c r="BN847" s="7"/>
      <c r="BO847" s="7"/>
      <c r="BP847" s="7"/>
      <c r="BQ847" s="7"/>
      <c r="BR847" s="7"/>
      <c r="BS847" s="7"/>
      <c r="BT847" s="7"/>
      <c r="BU847" s="7"/>
      <c r="BV847" s="7"/>
      <c r="BW847" s="7"/>
      <c r="BX847" s="7"/>
      <c r="BY847" s="7"/>
      <c r="BZ847" s="7"/>
      <c r="CA847" s="7"/>
      <c r="CB847" s="7"/>
      <c r="CC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166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  <c r="AT848" s="7"/>
      <c r="AU848" s="7"/>
      <c r="AV848" s="7"/>
      <c r="AW848" s="7"/>
      <c r="AX848" s="7"/>
      <c r="AY848" s="7"/>
      <c r="AZ848" s="7"/>
      <c r="BA848" s="7"/>
      <c r="BB848" s="7"/>
      <c r="BC848" s="7"/>
      <c r="BD848" s="7"/>
      <c r="BE848" s="7"/>
      <c r="BF848" s="7"/>
      <c r="BG848" s="7"/>
      <c r="BH848" s="7"/>
      <c r="BI848" s="7"/>
      <c r="BJ848" s="7"/>
      <c r="BK848" s="7"/>
      <c r="BL848" s="7"/>
      <c r="BM848" s="7"/>
      <c r="BN848" s="7"/>
      <c r="BO848" s="7"/>
      <c r="BP848" s="7"/>
      <c r="BQ848" s="7"/>
      <c r="BR848" s="7"/>
      <c r="BS848" s="7"/>
      <c r="BT848" s="7"/>
      <c r="BU848" s="7"/>
      <c r="BV848" s="7"/>
      <c r="BW848" s="7"/>
      <c r="BX848" s="7"/>
      <c r="BY848" s="7"/>
      <c r="BZ848" s="7"/>
      <c r="CA848" s="7"/>
      <c r="CB848" s="7"/>
      <c r="CC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166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  <c r="AT849" s="7"/>
      <c r="AU849" s="7"/>
      <c r="AV849" s="7"/>
      <c r="AW849" s="7"/>
      <c r="AX849" s="7"/>
      <c r="AY849" s="7"/>
      <c r="AZ849" s="7"/>
      <c r="BA849" s="7"/>
      <c r="BB849" s="7"/>
      <c r="BC849" s="7"/>
      <c r="BD849" s="7"/>
      <c r="BE849" s="7"/>
      <c r="BF849" s="7"/>
      <c r="BG849" s="7"/>
      <c r="BH849" s="7"/>
      <c r="BI849" s="7"/>
      <c r="BJ849" s="7"/>
      <c r="BK849" s="7"/>
      <c r="BL849" s="7"/>
      <c r="BM849" s="7"/>
      <c r="BN849" s="7"/>
      <c r="BO849" s="7"/>
      <c r="BP849" s="7"/>
      <c r="BQ849" s="7"/>
      <c r="BR849" s="7"/>
      <c r="BS849" s="7"/>
      <c r="BT849" s="7"/>
      <c r="BU849" s="7"/>
      <c r="BV849" s="7"/>
      <c r="BW849" s="7"/>
      <c r="BX849" s="7"/>
      <c r="BY849" s="7"/>
      <c r="BZ849" s="7"/>
      <c r="CA849" s="7"/>
      <c r="CB849" s="7"/>
      <c r="CC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166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  <c r="AT850" s="7"/>
      <c r="AU850" s="7"/>
      <c r="AV850" s="7"/>
      <c r="AW850" s="7"/>
      <c r="AX850" s="7"/>
      <c r="AY850" s="7"/>
      <c r="AZ850" s="7"/>
      <c r="BA850" s="7"/>
      <c r="BB850" s="7"/>
      <c r="BC850" s="7"/>
      <c r="BD850" s="7"/>
      <c r="BE850" s="7"/>
      <c r="BF850" s="7"/>
      <c r="BG850" s="7"/>
      <c r="BH850" s="7"/>
      <c r="BI850" s="7"/>
      <c r="BJ850" s="7"/>
      <c r="BK850" s="7"/>
      <c r="BL850" s="7"/>
      <c r="BM850" s="7"/>
      <c r="BN850" s="7"/>
      <c r="BO850" s="7"/>
      <c r="BP850" s="7"/>
      <c r="BQ850" s="7"/>
      <c r="BR850" s="7"/>
      <c r="BS850" s="7"/>
      <c r="BT850" s="7"/>
      <c r="BU850" s="7"/>
      <c r="BV850" s="7"/>
      <c r="BW850" s="7"/>
      <c r="BX850" s="7"/>
      <c r="BY850" s="7"/>
      <c r="BZ850" s="7"/>
      <c r="CA850" s="7"/>
      <c r="CB850" s="7"/>
      <c r="CC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166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  <c r="AT851" s="7"/>
      <c r="AU851" s="7"/>
      <c r="AV851" s="7"/>
      <c r="AW851" s="7"/>
      <c r="AX851" s="7"/>
      <c r="AY851" s="7"/>
      <c r="AZ851" s="7"/>
      <c r="BA851" s="7"/>
      <c r="BB851" s="7"/>
      <c r="BC851" s="7"/>
      <c r="BD851" s="7"/>
      <c r="BE851" s="7"/>
      <c r="BF851" s="7"/>
      <c r="BG851" s="7"/>
      <c r="BH851" s="7"/>
      <c r="BI851" s="7"/>
      <c r="BJ851" s="7"/>
      <c r="BK851" s="7"/>
      <c r="BL851" s="7"/>
      <c r="BM851" s="7"/>
      <c r="BN851" s="7"/>
      <c r="BO851" s="7"/>
      <c r="BP851" s="7"/>
      <c r="BQ851" s="7"/>
      <c r="BR851" s="7"/>
      <c r="BS851" s="7"/>
      <c r="BT851" s="7"/>
      <c r="BU851" s="7"/>
      <c r="BV851" s="7"/>
      <c r="BW851" s="7"/>
      <c r="BX851" s="7"/>
      <c r="BY851" s="7"/>
      <c r="BZ851" s="7"/>
      <c r="CA851" s="7"/>
      <c r="CB851" s="7"/>
      <c r="CC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166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  <c r="AT852" s="7"/>
      <c r="AU852" s="7"/>
      <c r="AV852" s="7"/>
      <c r="AW852" s="7"/>
      <c r="AX852" s="7"/>
      <c r="AY852" s="7"/>
      <c r="AZ852" s="7"/>
      <c r="BA852" s="7"/>
      <c r="BB852" s="7"/>
      <c r="BC852" s="7"/>
      <c r="BD852" s="7"/>
      <c r="BE852" s="7"/>
      <c r="BF852" s="7"/>
      <c r="BG852" s="7"/>
      <c r="BH852" s="7"/>
      <c r="BI852" s="7"/>
      <c r="BJ852" s="7"/>
      <c r="BK852" s="7"/>
      <c r="BL852" s="7"/>
      <c r="BM852" s="7"/>
      <c r="BN852" s="7"/>
      <c r="BO852" s="7"/>
      <c r="BP852" s="7"/>
      <c r="BQ852" s="7"/>
      <c r="BR852" s="7"/>
      <c r="BS852" s="7"/>
      <c r="BT852" s="7"/>
      <c r="BU852" s="7"/>
      <c r="BV852" s="7"/>
      <c r="BW852" s="7"/>
      <c r="BX852" s="7"/>
      <c r="BY852" s="7"/>
      <c r="BZ852" s="7"/>
      <c r="CA852" s="7"/>
      <c r="CB852" s="7"/>
      <c r="CC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166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  <c r="AT853" s="7"/>
      <c r="AU853" s="7"/>
      <c r="AV853" s="7"/>
      <c r="AW853" s="7"/>
      <c r="AX853" s="7"/>
      <c r="AY853" s="7"/>
      <c r="AZ853" s="7"/>
      <c r="BA853" s="7"/>
      <c r="BB853" s="7"/>
      <c r="BC853" s="7"/>
      <c r="BD853" s="7"/>
      <c r="BE853" s="7"/>
      <c r="BF853" s="7"/>
      <c r="BG853" s="7"/>
      <c r="BH853" s="7"/>
      <c r="BI853" s="7"/>
      <c r="BJ853" s="7"/>
      <c r="BK853" s="7"/>
      <c r="BL853" s="7"/>
      <c r="BM853" s="7"/>
      <c r="BN853" s="7"/>
      <c r="BO853" s="7"/>
      <c r="BP853" s="7"/>
      <c r="BQ853" s="7"/>
      <c r="BR853" s="7"/>
      <c r="BS853" s="7"/>
      <c r="BT853" s="7"/>
      <c r="BU853" s="7"/>
      <c r="BV853" s="7"/>
      <c r="BW853" s="7"/>
      <c r="BX853" s="7"/>
      <c r="BY853" s="7"/>
      <c r="BZ853" s="7"/>
      <c r="CA853" s="7"/>
      <c r="CB853" s="7"/>
      <c r="CC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166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  <c r="AT854" s="7"/>
      <c r="AU854" s="7"/>
      <c r="AV854" s="7"/>
      <c r="AW854" s="7"/>
      <c r="AX854" s="7"/>
      <c r="AY854" s="7"/>
      <c r="AZ854" s="7"/>
      <c r="BA854" s="7"/>
      <c r="BB854" s="7"/>
      <c r="BC854" s="7"/>
      <c r="BD854" s="7"/>
      <c r="BE854" s="7"/>
      <c r="BF854" s="7"/>
      <c r="BG854" s="7"/>
      <c r="BH854" s="7"/>
      <c r="BI854" s="7"/>
      <c r="BJ854" s="7"/>
      <c r="BK854" s="7"/>
      <c r="BL854" s="7"/>
      <c r="BM854" s="7"/>
      <c r="BN854" s="7"/>
      <c r="BO854" s="7"/>
      <c r="BP854" s="7"/>
      <c r="BQ854" s="7"/>
      <c r="BR854" s="7"/>
      <c r="BS854" s="7"/>
      <c r="BT854" s="7"/>
      <c r="BU854" s="7"/>
      <c r="BV854" s="7"/>
      <c r="BW854" s="7"/>
      <c r="BX854" s="7"/>
      <c r="BY854" s="7"/>
      <c r="BZ854" s="7"/>
      <c r="CA854" s="7"/>
      <c r="CB854" s="7"/>
      <c r="CC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166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  <c r="AT855" s="7"/>
      <c r="AU855" s="7"/>
      <c r="AV855" s="7"/>
      <c r="AW855" s="7"/>
      <c r="AX855" s="7"/>
      <c r="AY855" s="7"/>
      <c r="AZ855" s="7"/>
      <c r="BA855" s="7"/>
      <c r="BB855" s="7"/>
      <c r="BC855" s="7"/>
      <c r="BD855" s="7"/>
      <c r="BE855" s="7"/>
      <c r="BF855" s="7"/>
      <c r="BG855" s="7"/>
      <c r="BH855" s="7"/>
      <c r="BI855" s="7"/>
      <c r="BJ855" s="7"/>
      <c r="BK855" s="7"/>
      <c r="BL855" s="7"/>
      <c r="BM855" s="7"/>
      <c r="BN855" s="7"/>
      <c r="BO855" s="7"/>
      <c r="BP855" s="7"/>
      <c r="BQ855" s="7"/>
      <c r="BR855" s="7"/>
      <c r="BS855" s="7"/>
      <c r="BT855" s="7"/>
      <c r="BU855" s="7"/>
      <c r="BV855" s="7"/>
      <c r="BW855" s="7"/>
      <c r="BX855" s="7"/>
      <c r="BY855" s="7"/>
      <c r="BZ855" s="7"/>
      <c r="CA855" s="7"/>
      <c r="CB855" s="7"/>
      <c r="CC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166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  <c r="AT856" s="7"/>
      <c r="AU856" s="7"/>
      <c r="AV856" s="7"/>
      <c r="AW856" s="7"/>
      <c r="AX856" s="7"/>
      <c r="AY856" s="7"/>
      <c r="AZ856" s="7"/>
      <c r="BA856" s="7"/>
      <c r="BB856" s="7"/>
      <c r="BC856" s="7"/>
      <c r="BD856" s="7"/>
      <c r="BE856" s="7"/>
      <c r="BF856" s="7"/>
      <c r="BG856" s="7"/>
      <c r="BH856" s="7"/>
      <c r="BI856" s="7"/>
      <c r="BJ856" s="7"/>
      <c r="BK856" s="7"/>
      <c r="BL856" s="7"/>
      <c r="BM856" s="7"/>
      <c r="BN856" s="7"/>
      <c r="BO856" s="7"/>
      <c r="BP856" s="7"/>
      <c r="BQ856" s="7"/>
      <c r="BR856" s="7"/>
      <c r="BS856" s="7"/>
      <c r="BT856" s="7"/>
      <c r="BU856" s="7"/>
      <c r="BV856" s="7"/>
      <c r="BW856" s="7"/>
      <c r="BX856" s="7"/>
      <c r="BY856" s="7"/>
      <c r="BZ856" s="7"/>
      <c r="CA856" s="7"/>
      <c r="CB856" s="7"/>
      <c r="CC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166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  <c r="AT857" s="7"/>
      <c r="AU857" s="7"/>
      <c r="AV857" s="7"/>
      <c r="AW857" s="7"/>
      <c r="AX857" s="7"/>
      <c r="AY857" s="7"/>
      <c r="AZ857" s="7"/>
      <c r="BA857" s="7"/>
      <c r="BB857" s="7"/>
      <c r="BC857" s="7"/>
      <c r="BD857" s="7"/>
      <c r="BE857" s="7"/>
      <c r="BF857" s="7"/>
      <c r="BG857" s="7"/>
      <c r="BH857" s="7"/>
      <c r="BI857" s="7"/>
      <c r="BJ857" s="7"/>
      <c r="BK857" s="7"/>
      <c r="BL857" s="7"/>
      <c r="BM857" s="7"/>
      <c r="BN857" s="7"/>
      <c r="BO857" s="7"/>
      <c r="BP857" s="7"/>
      <c r="BQ857" s="7"/>
      <c r="BR857" s="7"/>
      <c r="BS857" s="7"/>
      <c r="BT857" s="7"/>
      <c r="BU857" s="7"/>
      <c r="BV857" s="7"/>
      <c r="BW857" s="7"/>
      <c r="BX857" s="7"/>
      <c r="BY857" s="7"/>
      <c r="BZ857" s="7"/>
      <c r="CA857" s="7"/>
      <c r="CB857" s="7"/>
      <c r="CC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166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  <c r="AT858" s="7"/>
      <c r="AU858" s="7"/>
      <c r="AV858" s="7"/>
      <c r="AW858" s="7"/>
      <c r="AX858" s="7"/>
      <c r="AY858" s="7"/>
      <c r="AZ858" s="7"/>
      <c r="BA858" s="7"/>
      <c r="BB858" s="7"/>
      <c r="BC858" s="7"/>
      <c r="BD858" s="7"/>
      <c r="BE858" s="7"/>
      <c r="BF858" s="7"/>
      <c r="BG858" s="7"/>
      <c r="BH858" s="7"/>
      <c r="BI858" s="7"/>
      <c r="BJ858" s="7"/>
      <c r="BK858" s="7"/>
      <c r="BL858" s="7"/>
      <c r="BM858" s="7"/>
      <c r="BN858" s="7"/>
      <c r="BO858" s="7"/>
      <c r="BP858" s="7"/>
      <c r="BQ858" s="7"/>
      <c r="BR858" s="7"/>
      <c r="BS858" s="7"/>
      <c r="BT858" s="7"/>
      <c r="BU858" s="7"/>
      <c r="BV858" s="7"/>
      <c r="BW858" s="7"/>
      <c r="BX858" s="7"/>
      <c r="BY858" s="7"/>
      <c r="BZ858" s="7"/>
      <c r="CA858" s="7"/>
      <c r="CB858" s="7"/>
      <c r="CC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166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  <c r="AT859" s="7"/>
      <c r="AU859" s="7"/>
      <c r="AV859" s="7"/>
      <c r="AW859" s="7"/>
      <c r="AX859" s="7"/>
      <c r="AY859" s="7"/>
      <c r="AZ859" s="7"/>
      <c r="BA859" s="7"/>
      <c r="BB859" s="7"/>
      <c r="BC859" s="7"/>
      <c r="BD859" s="7"/>
      <c r="BE859" s="7"/>
      <c r="BF859" s="7"/>
      <c r="BG859" s="7"/>
      <c r="BH859" s="7"/>
      <c r="BI859" s="7"/>
      <c r="BJ859" s="7"/>
      <c r="BK859" s="7"/>
      <c r="BL859" s="7"/>
      <c r="BM859" s="7"/>
      <c r="BN859" s="7"/>
      <c r="BO859" s="7"/>
      <c r="BP859" s="7"/>
      <c r="BQ859" s="7"/>
      <c r="BR859" s="7"/>
      <c r="BS859" s="7"/>
      <c r="BT859" s="7"/>
      <c r="BU859" s="7"/>
      <c r="BV859" s="7"/>
      <c r="BW859" s="7"/>
      <c r="BX859" s="7"/>
      <c r="BY859" s="7"/>
      <c r="BZ859" s="7"/>
      <c r="CA859" s="7"/>
      <c r="CB859" s="7"/>
      <c r="CC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166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  <c r="AT860" s="7"/>
      <c r="AU860" s="7"/>
      <c r="AV860" s="7"/>
      <c r="AW860" s="7"/>
      <c r="AX860" s="7"/>
      <c r="AY860" s="7"/>
      <c r="AZ860" s="7"/>
      <c r="BA860" s="7"/>
      <c r="BB860" s="7"/>
      <c r="BC860" s="7"/>
      <c r="BD860" s="7"/>
      <c r="BE860" s="7"/>
      <c r="BF860" s="7"/>
      <c r="BG860" s="7"/>
      <c r="BH860" s="7"/>
      <c r="BI860" s="7"/>
      <c r="BJ860" s="7"/>
      <c r="BK860" s="7"/>
      <c r="BL860" s="7"/>
      <c r="BM860" s="7"/>
      <c r="BN860" s="7"/>
      <c r="BO860" s="7"/>
      <c r="BP860" s="7"/>
      <c r="BQ860" s="7"/>
      <c r="BR860" s="7"/>
      <c r="BS860" s="7"/>
      <c r="BT860" s="7"/>
      <c r="BU860" s="7"/>
      <c r="BV860" s="7"/>
      <c r="BW860" s="7"/>
      <c r="BX860" s="7"/>
      <c r="BY860" s="7"/>
      <c r="BZ860" s="7"/>
      <c r="CA860" s="7"/>
      <c r="CB860" s="7"/>
      <c r="CC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166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  <c r="AT861" s="7"/>
      <c r="AU861" s="7"/>
      <c r="AV861" s="7"/>
      <c r="AW861" s="7"/>
      <c r="AX861" s="7"/>
      <c r="AY861" s="7"/>
      <c r="AZ861" s="7"/>
      <c r="BA861" s="7"/>
      <c r="BB861" s="7"/>
      <c r="BC861" s="7"/>
      <c r="BD861" s="7"/>
      <c r="BE861" s="7"/>
      <c r="BF861" s="7"/>
      <c r="BG861" s="7"/>
      <c r="BH861" s="7"/>
      <c r="BI861" s="7"/>
      <c r="BJ861" s="7"/>
      <c r="BK861" s="7"/>
      <c r="BL861" s="7"/>
      <c r="BM861" s="7"/>
      <c r="BN861" s="7"/>
      <c r="BO861" s="7"/>
      <c r="BP861" s="7"/>
      <c r="BQ861" s="7"/>
      <c r="BR861" s="7"/>
      <c r="BS861" s="7"/>
      <c r="BT861" s="7"/>
      <c r="BU861" s="7"/>
      <c r="BV861" s="7"/>
      <c r="BW861" s="7"/>
      <c r="BX861" s="7"/>
      <c r="BY861" s="7"/>
      <c r="BZ861" s="7"/>
      <c r="CA861" s="7"/>
      <c r="CB861" s="7"/>
      <c r="CC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166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  <c r="AT862" s="7"/>
      <c r="AU862" s="7"/>
      <c r="AV862" s="7"/>
      <c r="AW862" s="7"/>
      <c r="AX862" s="7"/>
      <c r="AY862" s="7"/>
      <c r="AZ862" s="7"/>
      <c r="BA862" s="7"/>
      <c r="BB862" s="7"/>
      <c r="BC862" s="7"/>
      <c r="BD862" s="7"/>
      <c r="BE862" s="7"/>
      <c r="BF862" s="7"/>
      <c r="BG862" s="7"/>
      <c r="BH862" s="7"/>
      <c r="BI862" s="7"/>
      <c r="BJ862" s="7"/>
      <c r="BK862" s="7"/>
      <c r="BL862" s="7"/>
      <c r="BM862" s="7"/>
      <c r="BN862" s="7"/>
      <c r="BO862" s="7"/>
      <c r="BP862" s="7"/>
      <c r="BQ862" s="7"/>
      <c r="BR862" s="7"/>
      <c r="BS862" s="7"/>
      <c r="BT862" s="7"/>
      <c r="BU862" s="7"/>
      <c r="BV862" s="7"/>
      <c r="BW862" s="7"/>
      <c r="BX862" s="7"/>
      <c r="BY862" s="7"/>
      <c r="BZ862" s="7"/>
      <c r="CA862" s="7"/>
      <c r="CB862" s="7"/>
      <c r="CC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166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  <c r="AT863" s="7"/>
      <c r="AU863" s="7"/>
      <c r="AV863" s="7"/>
      <c r="AW863" s="7"/>
      <c r="AX863" s="7"/>
      <c r="AY863" s="7"/>
      <c r="AZ863" s="7"/>
      <c r="BA863" s="7"/>
      <c r="BB863" s="7"/>
      <c r="BC863" s="7"/>
      <c r="BD863" s="7"/>
      <c r="BE863" s="7"/>
      <c r="BF863" s="7"/>
      <c r="BG863" s="7"/>
      <c r="BH863" s="7"/>
      <c r="BI863" s="7"/>
      <c r="BJ863" s="7"/>
      <c r="BK863" s="7"/>
      <c r="BL863" s="7"/>
      <c r="BM863" s="7"/>
      <c r="BN863" s="7"/>
      <c r="BO863" s="7"/>
      <c r="BP863" s="7"/>
      <c r="BQ863" s="7"/>
      <c r="BR863" s="7"/>
      <c r="BS863" s="7"/>
      <c r="BT863" s="7"/>
      <c r="BU863" s="7"/>
      <c r="BV863" s="7"/>
      <c r="BW863" s="7"/>
      <c r="BX863" s="7"/>
      <c r="BY863" s="7"/>
      <c r="BZ863" s="7"/>
      <c r="CA863" s="7"/>
      <c r="CB863" s="7"/>
      <c r="CC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166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  <c r="AT864" s="7"/>
      <c r="AU864" s="7"/>
      <c r="AV864" s="7"/>
      <c r="AW864" s="7"/>
      <c r="AX864" s="7"/>
      <c r="AY864" s="7"/>
      <c r="AZ864" s="7"/>
      <c r="BA864" s="7"/>
      <c r="BB864" s="7"/>
      <c r="BC864" s="7"/>
      <c r="BD864" s="7"/>
      <c r="BE864" s="7"/>
      <c r="BF864" s="7"/>
      <c r="BG864" s="7"/>
      <c r="BH864" s="7"/>
      <c r="BI864" s="7"/>
      <c r="BJ864" s="7"/>
      <c r="BK864" s="7"/>
      <c r="BL864" s="7"/>
      <c r="BM864" s="7"/>
      <c r="BN864" s="7"/>
      <c r="BO864" s="7"/>
      <c r="BP864" s="7"/>
      <c r="BQ864" s="7"/>
      <c r="BR864" s="7"/>
      <c r="BS864" s="7"/>
      <c r="BT864" s="7"/>
      <c r="BU864" s="7"/>
      <c r="BV864" s="7"/>
      <c r="BW864" s="7"/>
      <c r="BX864" s="7"/>
      <c r="BY864" s="7"/>
      <c r="BZ864" s="7"/>
      <c r="CA864" s="7"/>
      <c r="CB864" s="7"/>
      <c r="CC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166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  <c r="AT865" s="7"/>
      <c r="AU865" s="7"/>
      <c r="AV865" s="7"/>
      <c r="AW865" s="7"/>
      <c r="AX865" s="7"/>
      <c r="AY865" s="7"/>
      <c r="AZ865" s="7"/>
      <c r="BA865" s="7"/>
      <c r="BB865" s="7"/>
      <c r="BC865" s="7"/>
      <c r="BD865" s="7"/>
      <c r="BE865" s="7"/>
      <c r="BF865" s="7"/>
      <c r="BG865" s="7"/>
      <c r="BH865" s="7"/>
      <c r="BI865" s="7"/>
      <c r="BJ865" s="7"/>
      <c r="BK865" s="7"/>
      <c r="BL865" s="7"/>
      <c r="BM865" s="7"/>
      <c r="BN865" s="7"/>
      <c r="BO865" s="7"/>
      <c r="BP865" s="7"/>
      <c r="BQ865" s="7"/>
      <c r="BR865" s="7"/>
      <c r="BS865" s="7"/>
      <c r="BT865" s="7"/>
      <c r="BU865" s="7"/>
      <c r="BV865" s="7"/>
      <c r="BW865" s="7"/>
      <c r="BX865" s="7"/>
      <c r="BY865" s="7"/>
      <c r="BZ865" s="7"/>
      <c r="CA865" s="7"/>
      <c r="CB865" s="7"/>
      <c r="CC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166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  <c r="AT866" s="7"/>
      <c r="AU866" s="7"/>
      <c r="AV866" s="7"/>
      <c r="AW866" s="7"/>
      <c r="AX866" s="7"/>
      <c r="AY866" s="7"/>
      <c r="AZ866" s="7"/>
      <c r="BA866" s="7"/>
      <c r="BB866" s="7"/>
      <c r="BC866" s="7"/>
      <c r="BD866" s="7"/>
      <c r="BE866" s="7"/>
      <c r="BF866" s="7"/>
      <c r="BG866" s="7"/>
      <c r="BH866" s="7"/>
      <c r="BI866" s="7"/>
      <c r="BJ866" s="7"/>
      <c r="BK866" s="7"/>
      <c r="BL866" s="7"/>
      <c r="BM866" s="7"/>
      <c r="BN866" s="7"/>
      <c r="BO866" s="7"/>
      <c r="BP866" s="7"/>
      <c r="BQ866" s="7"/>
      <c r="BR866" s="7"/>
      <c r="BS866" s="7"/>
      <c r="BT866" s="7"/>
      <c r="BU866" s="7"/>
      <c r="BV866" s="7"/>
      <c r="BW866" s="7"/>
      <c r="BX866" s="7"/>
      <c r="BY866" s="7"/>
      <c r="BZ866" s="7"/>
      <c r="CA866" s="7"/>
      <c r="CB866" s="7"/>
      <c r="CC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166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  <c r="AT867" s="7"/>
      <c r="AU867" s="7"/>
      <c r="AV867" s="7"/>
      <c r="AW867" s="7"/>
      <c r="AX867" s="7"/>
      <c r="AY867" s="7"/>
      <c r="AZ867" s="7"/>
      <c r="BA867" s="7"/>
      <c r="BB867" s="7"/>
      <c r="BC867" s="7"/>
      <c r="BD867" s="7"/>
      <c r="BE867" s="7"/>
      <c r="BF867" s="7"/>
      <c r="BG867" s="7"/>
      <c r="BH867" s="7"/>
      <c r="BI867" s="7"/>
      <c r="BJ867" s="7"/>
      <c r="BK867" s="7"/>
      <c r="BL867" s="7"/>
      <c r="BM867" s="7"/>
      <c r="BN867" s="7"/>
      <c r="BO867" s="7"/>
      <c r="BP867" s="7"/>
      <c r="BQ867" s="7"/>
      <c r="BR867" s="7"/>
      <c r="BS867" s="7"/>
      <c r="BT867" s="7"/>
      <c r="BU867" s="7"/>
      <c r="BV867" s="7"/>
      <c r="BW867" s="7"/>
      <c r="BX867" s="7"/>
      <c r="BY867" s="7"/>
      <c r="BZ867" s="7"/>
      <c r="CA867" s="7"/>
      <c r="CB867" s="7"/>
      <c r="CC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166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  <c r="AT868" s="7"/>
      <c r="AU868" s="7"/>
      <c r="AV868" s="7"/>
      <c r="AW868" s="7"/>
      <c r="AX868" s="7"/>
      <c r="AY868" s="7"/>
      <c r="AZ868" s="7"/>
      <c r="BA868" s="7"/>
      <c r="BB868" s="7"/>
      <c r="BC868" s="7"/>
      <c r="BD868" s="7"/>
      <c r="BE868" s="7"/>
      <c r="BF868" s="7"/>
      <c r="BG868" s="7"/>
      <c r="BH868" s="7"/>
      <c r="BI868" s="7"/>
      <c r="BJ868" s="7"/>
      <c r="BK868" s="7"/>
      <c r="BL868" s="7"/>
      <c r="BM868" s="7"/>
      <c r="BN868" s="7"/>
      <c r="BO868" s="7"/>
      <c r="BP868" s="7"/>
      <c r="BQ868" s="7"/>
      <c r="BR868" s="7"/>
      <c r="BS868" s="7"/>
      <c r="BT868" s="7"/>
      <c r="BU868" s="7"/>
      <c r="BV868" s="7"/>
      <c r="BW868" s="7"/>
      <c r="BX868" s="7"/>
      <c r="BY868" s="7"/>
      <c r="BZ868" s="7"/>
      <c r="CA868" s="7"/>
      <c r="CB868" s="7"/>
      <c r="CC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166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  <c r="AT869" s="7"/>
      <c r="AU869" s="7"/>
      <c r="AV869" s="7"/>
      <c r="AW869" s="7"/>
      <c r="AX869" s="7"/>
      <c r="AY869" s="7"/>
      <c r="AZ869" s="7"/>
      <c r="BA869" s="7"/>
      <c r="BB869" s="7"/>
      <c r="BC869" s="7"/>
      <c r="BD869" s="7"/>
      <c r="BE869" s="7"/>
      <c r="BF869" s="7"/>
      <c r="BG869" s="7"/>
      <c r="BH869" s="7"/>
      <c r="BI869" s="7"/>
      <c r="BJ869" s="7"/>
      <c r="BK869" s="7"/>
      <c r="BL869" s="7"/>
      <c r="BM869" s="7"/>
      <c r="BN869" s="7"/>
      <c r="BO869" s="7"/>
      <c r="BP869" s="7"/>
      <c r="BQ869" s="7"/>
      <c r="BR869" s="7"/>
      <c r="BS869" s="7"/>
      <c r="BT869" s="7"/>
      <c r="BU869" s="7"/>
      <c r="BV869" s="7"/>
      <c r="BW869" s="7"/>
      <c r="BX869" s="7"/>
      <c r="BY869" s="7"/>
      <c r="BZ869" s="7"/>
      <c r="CA869" s="7"/>
      <c r="CB869" s="7"/>
      <c r="CC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166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  <c r="AT870" s="7"/>
      <c r="AU870" s="7"/>
      <c r="AV870" s="7"/>
      <c r="AW870" s="7"/>
      <c r="AX870" s="7"/>
      <c r="AY870" s="7"/>
      <c r="AZ870" s="7"/>
      <c r="BA870" s="7"/>
      <c r="BB870" s="7"/>
      <c r="BC870" s="7"/>
      <c r="BD870" s="7"/>
      <c r="BE870" s="7"/>
      <c r="BF870" s="7"/>
      <c r="BG870" s="7"/>
      <c r="BH870" s="7"/>
      <c r="BI870" s="7"/>
      <c r="BJ870" s="7"/>
      <c r="BK870" s="7"/>
      <c r="BL870" s="7"/>
      <c r="BM870" s="7"/>
      <c r="BN870" s="7"/>
      <c r="BO870" s="7"/>
      <c r="BP870" s="7"/>
      <c r="BQ870" s="7"/>
      <c r="BR870" s="7"/>
      <c r="BS870" s="7"/>
      <c r="BT870" s="7"/>
      <c r="BU870" s="7"/>
      <c r="BV870" s="7"/>
      <c r="BW870" s="7"/>
      <c r="BX870" s="7"/>
      <c r="BY870" s="7"/>
      <c r="BZ870" s="7"/>
      <c r="CA870" s="7"/>
      <c r="CB870" s="7"/>
      <c r="CC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166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  <c r="AT871" s="7"/>
      <c r="AU871" s="7"/>
      <c r="AV871" s="7"/>
      <c r="AW871" s="7"/>
      <c r="AX871" s="7"/>
      <c r="AY871" s="7"/>
      <c r="AZ871" s="7"/>
      <c r="BA871" s="7"/>
      <c r="BB871" s="7"/>
      <c r="BC871" s="7"/>
      <c r="BD871" s="7"/>
      <c r="BE871" s="7"/>
      <c r="BF871" s="7"/>
      <c r="BG871" s="7"/>
      <c r="BH871" s="7"/>
      <c r="BI871" s="7"/>
      <c r="BJ871" s="7"/>
      <c r="BK871" s="7"/>
      <c r="BL871" s="7"/>
      <c r="BM871" s="7"/>
      <c r="BN871" s="7"/>
      <c r="BO871" s="7"/>
      <c r="BP871" s="7"/>
      <c r="BQ871" s="7"/>
      <c r="BR871" s="7"/>
      <c r="BS871" s="7"/>
      <c r="BT871" s="7"/>
      <c r="BU871" s="7"/>
      <c r="BV871" s="7"/>
      <c r="BW871" s="7"/>
      <c r="BX871" s="7"/>
      <c r="BY871" s="7"/>
      <c r="BZ871" s="7"/>
      <c r="CA871" s="7"/>
      <c r="CB871" s="7"/>
      <c r="CC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166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  <c r="AT872" s="7"/>
      <c r="AU872" s="7"/>
      <c r="AV872" s="7"/>
      <c r="AW872" s="7"/>
      <c r="AX872" s="7"/>
      <c r="AY872" s="7"/>
      <c r="AZ872" s="7"/>
      <c r="BA872" s="7"/>
      <c r="BB872" s="7"/>
      <c r="BC872" s="7"/>
      <c r="BD872" s="7"/>
      <c r="BE872" s="7"/>
      <c r="BF872" s="7"/>
      <c r="BG872" s="7"/>
      <c r="BH872" s="7"/>
      <c r="BI872" s="7"/>
      <c r="BJ872" s="7"/>
      <c r="BK872" s="7"/>
      <c r="BL872" s="7"/>
      <c r="BM872" s="7"/>
      <c r="BN872" s="7"/>
      <c r="BO872" s="7"/>
      <c r="BP872" s="7"/>
      <c r="BQ872" s="7"/>
      <c r="BR872" s="7"/>
      <c r="BS872" s="7"/>
      <c r="BT872" s="7"/>
      <c r="BU872" s="7"/>
      <c r="BV872" s="7"/>
      <c r="BW872" s="7"/>
      <c r="BX872" s="7"/>
      <c r="BY872" s="7"/>
      <c r="BZ872" s="7"/>
      <c r="CA872" s="7"/>
      <c r="CB872" s="7"/>
      <c r="CC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166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  <c r="AT873" s="7"/>
      <c r="AU873" s="7"/>
      <c r="AV873" s="7"/>
      <c r="AW873" s="7"/>
      <c r="AX873" s="7"/>
      <c r="AY873" s="7"/>
      <c r="AZ873" s="7"/>
      <c r="BA873" s="7"/>
      <c r="BB873" s="7"/>
      <c r="BC873" s="7"/>
      <c r="BD873" s="7"/>
      <c r="BE873" s="7"/>
      <c r="BF873" s="7"/>
      <c r="BG873" s="7"/>
      <c r="BH873" s="7"/>
      <c r="BI873" s="7"/>
      <c r="BJ873" s="7"/>
      <c r="BK873" s="7"/>
      <c r="BL873" s="7"/>
      <c r="BM873" s="7"/>
      <c r="BN873" s="7"/>
      <c r="BO873" s="7"/>
      <c r="BP873" s="7"/>
      <c r="BQ873" s="7"/>
      <c r="BR873" s="7"/>
      <c r="BS873" s="7"/>
      <c r="BT873" s="7"/>
      <c r="BU873" s="7"/>
      <c r="BV873" s="7"/>
      <c r="BW873" s="7"/>
      <c r="BX873" s="7"/>
      <c r="BY873" s="7"/>
      <c r="BZ873" s="7"/>
      <c r="CA873" s="7"/>
      <c r="CB873" s="7"/>
      <c r="CC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166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  <c r="AT874" s="7"/>
      <c r="AU874" s="7"/>
      <c r="AV874" s="7"/>
      <c r="AW874" s="7"/>
      <c r="AX874" s="7"/>
      <c r="AY874" s="7"/>
      <c r="AZ874" s="7"/>
      <c r="BA874" s="7"/>
      <c r="BB874" s="7"/>
      <c r="BC874" s="7"/>
      <c r="BD874" s="7"/>
      <c r="BE874" s="7"/>
      <c r="BF874" s="7"/>
      <c r="BG874" s="7"/>
      <c r="BH874" s="7"/>
      <c r="BI874" s="7"/>
      <c r="BJ874" s="7"/>
      <c r="BK874" s="7"/>
      <c r="BL874" s="7"/>
      <c r="BM874" s="7"/>
      <c r="BN874" s="7"/>
      <c r="BO874" s="7"/>
      <c r="BP874" s="7"/>
      <c r="BQ874" s="7"/>
      <c r="BR874" s="7"/>
      <c r="BS874" s="7"/>
      <c r="BT874" s="7"/>
      <c r="BU874" s="7"/>
      <c r="BV874" s="7"/>
      <c r="BW874" s="7"/>
      <c r="BX874" s="7"/>
      <c r="BY874" s="7"/>
      <c r="BZ874" s="7"/>
      <c r="CA874" s="7"/>
      <c r="CB874" s="7"/>
      <c r="CC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166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  <c r="AT875" s="7"/>
      <c r="AU875" s="7"/>
      <c r="AV875" s="7"/>
      <c r="AW875" s="7"/>
      <c r="AX875" s="7"/>
      <c r="AY875" s="7"/>
      <c r="AZ875" s="7"/>
      <c r="BA875" s="7"/>
      <c r="BB875" s="7"/>
      <c r="BC875" s="7"/>
      <c r="BD875" s="7"/>
      <c r="BE875" s="7"/>
      <c r="BF875" s="7"/>
      <c r="BG875" s="7"/>
      <c r="BH875" s="7"/>
      <c r="BI875" s="7"/>
      <c r="BJ875" s="7"/>
      <c r="BK875" s="7"/>
      <c r="BL875" s="7"/>
      <c r="BM875" s="7"/>
      <c r="BN875" s="7"/>
      <c r="BO875" s="7"/>
      <c r="BP875" s="7"/>
      <c r="BQ875" s="7"/>
      <c r="BR875" s="7"/>
      <c r="BS875" s="7"/>
      <c r="BT875" s="7"/>
      <c r="BU875" s="7"/>
      <c r="BV875" s="7"/>
      <c r="BW875" s="7"/>
      <c r="BX875" s="7"/>
      <c r="BY875" s="7"/>
      <c r="BZ875" s="7"/>
      <c r="CA875" s="7"/>
      <c r="CB875" s="7"/>
      <c r="CC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166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  <c r="AT876" s="7"/>
      <c r="AU876" s="7"/>
      <c r="AV876" s="7"/>
      <c r="AW876" s="7"/>
      <c r="AX876" s="7"/>
      <c r="AY876" s="7"/>
      <c r="AZ876" s="7"/>
      <c r="BA876" s="7"/>
      <c r="BB876" s="7"/>
      <c r="BC876" s="7"/>
      <c r="BD876" s="7"/>
      <c r="BE876" s="7"/>
      <c r="BF876" s="7"/>
      <c r="BG876" s="7"/>
      <c r="BH876" s="7"/>
      <c r="BI876" s="7"/>
      <c r="BJ876" s="7"/>
      <c r="BK876" s="7"/>
      <c r="BL876" s="7"/>
      <c r="BM876" s="7"/>
      <c r="BN876" s="7"/>
      <c r="BO876" s="7"/>
      <c r="BP876" s="7"/>
      <c r="BQ876" s="7"/>
      <c r="BR876" s="7"/>
      <c r="BS876" s="7"/>
      <c r="BT876" s="7"/>
      <c r="BU876" s="7"/>
      <c r="BV876" s="7"/>
      <c r="BW876" s="7"/>
      <c r="BX876" s="7"/>
      <c r="BY876" s="7"/>
      <c r="BZ876" s="7"/>
      <c r="CA876" s="7"/>
      <c r="CB876" s="7"/>
      <c r="CC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166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  <c r="AT877" s="7"/>
      <c r="AU877" s="7"/>
      <c r="AV877" s="7"/>
      <c r="AW877" s="7"/>
      <c r="AX877" s="7"/>
      <c r="AY877" s="7"/>
      <c r="AZ877" s="7"/>
      <c r="BA877" s="7"/>
      <c r="BB877" s="7"/>
      <c r="BC877" s="7"/>
      <c r="BD877" s="7"/>
      <c r="BE877" s="7"/>
      <c r="BF877" s="7"/>
      <c r="BG877" s="7"/>
      <c r="BH877" s="7"/>
      <c r="BI877" s="7"/>
      <c r="BJ877" s="7"/>
      <c r="BK877" s="7"/>
      <c r="BL877" s="7"/>
      <c r="BM877" s="7"/>
      <c r="BN877" s="7"/>
      <c r="BO877" s="7"/>
      <c r="BP877" s="7"/>
      <c r="BQ877" s="7"/>
      <c r="BR877" s="7"/>
      <c r="BS877" s="7"/>
      <c r="BT877" s="7"/>
      <c r="BU877" s="7"/>
      <c r="BV877" s="7"/>
      <c r="BW877" s="7"/>
      <c r="BX877" s="7"/>
      <c r="BY877" s="7"/>
      <c r="BZ877" s="7"/>
      <c r="CA877" s="7"/>
      <c r="CB877" s="7"/>
      <c r="CC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166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  <c r="AT878" s="7"/>
      <c r="AU878" s="7"/>
      <c r="AV878" s="7"/>
      <c r="AW878" s="7"/>
      <c r="AX878" s="7"/>
      <c r="AY878" s="7"/>
      <c r="AZ878" s="7"/>
      <c r="BA878" s="7"/>
      <c r="BB878" s="7"/>
      <c r="BC878" s="7"/>
      <c r="BD878" s="7"/>
      <c r="BE878" s="7"/>
      <c r="BF878" s="7"/>
      <c r="BG878" s="7"/>
      <c r="BH878" s="7"/>
      <c r="BI878" s="7"/>
      <c r="BJ878" s="7"/>
      <c r="BK878" s="7"/>
      <c r="BL878" s="7"/>
      <c r="BM878" s="7"/>
      <c r="BN878" s="7"/>
      <c r="BO878" s="7"/>
      <c r="BP878" s="7"/>
      <c r="BQ878" s="7"/>
      <c r="BR878" s="7"/>
      <c r="BS878" s="7"/>
      <c r="BT878" s="7"/>
      <c r="BU878" s="7"/>
      <c r="BV878" s="7"/>
      <c r="BW878" s="7"/>
      <c r="BX878" s="7"/>
      <c r="BY878" s="7"/>
      <c r="BZ878" s="7"/>
      <c r="CA878" s="7"/>
      <c r="CB878" s="7"/>
      <c r="CC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166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  <c r="AT879" s="7"/>
      <c r="AU879" s="7"/>
      <c r="AV879" s="7"/>
      <c r="AW879" s="7"/>
      <c r="AX879" s="7"/>
      <c r="AY879" s="7"/>
      <c r="AZ879" s="7"/>
      <c r="BA879" s="7"/>
      <c r="BB879" s="7"/>
      <c r="BC879" s="7"/>
      <c r="BD879" s="7"/>
      <c r="BE879" s="7"/>
      <c r="BF879" s="7"/>
      <c r="BG879" s="7"/>
      <c r="BH879" s="7"/>
      <c r="BI879" s="7"/>
      <c r="BJ879" s="7"/>
      <c r="BK879" s="7"/>
      <c r="BL879" s="7"/>
      <c r="BM879" s="7"/>
      <c r="BN879" s="7"/>
      <c r="BO879" s="7"/>
      <c r="BP879" s="7"/>
      <c r="BQ879" s="7"/>
      <c r="BR879" s="7"/>
      <c r="BS879" s="7"/>
      <c r="BT879" s="7"/>
      <c r="BU879" s="7"/>
      <c r="BV879" s="7"/>
      <c r="BW879" s="7"/>
      <c r="BX879" s="7"/>
      <c r="BY879" s="7"/>
      <c r="BZ879" s="7"/>
      <c r="CA879" s="7"/>
      <c r="CB879" s="7"/>
      <c r="CC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166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  <c r="AT880" s="7"/>
      <c r="AU880" s="7"/>
      <c r="AV880" s="7"/>
      <c r="AW880" s="7"/>
      <c r="AX880" s="7"/>
      <c r="AY880" s="7"/>
      <c r="AZ880" s="7"/>
      <c r="BA880" s="7"/>
      <c r="BB880" s="7"/>
      <c r="BC880" s="7"/>
      <c r="BD880" s="7"/>
      <c r="BE880" s="7"/>
      <c r="BF880" s="7"/>
      <c r="BG880" s="7"/>
      <c r="BH880" s="7"/>
      <c r="BI880" s="7"/>
      <c r="BJ880" s="7"/>
      <c r="BK880" s="7"/>
      <c r="BL880" s="7"/>
      <c r="BM880" s="7"/>
      <c r="BN880" s="7"/>
      <c r="BO880" s="7"/>
      <c r="BP880" s="7"/>
      <c r="BQ880" s="7"/>
      <c r="BR880" s="7"/>
      <c r="BS880" s="7"/>
      <c r="BT880" s="7"/>
      <c r="BU880" s="7"/>
      <c r="BV880" s="7"/>
      <c r="BW880" s="7"/>
      <c r="BX880" s="7"/>
      <c r="BY880" s="7"/>
      <c r="BZ880" s="7"/>
      <c r="CA880" s="7"/>
      <c r="CB880" s="7"/>
      <c r="CC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166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  <c r="AT881" s="7"/>
      <c r="AU881" s="7"/>
      <c r="AV881" s="7"/>
      <c r="AW881" s="7"/>
      <c r="AX881" s="7"/>
      <c r="AY881" s="7"/>
      <c r="AZ881" s="7"/>
      <c r="BA881" s="7"/>
      <c r="BB881" s="7"/>
      <c r="BC881" s="7"/>
      <c r="BD881" s="7"/>
      <c r="BE881" s="7"/>
      <c r="BF881" s="7"/>
      <c r="BG881" s="7"/>
      <c r="BH881" s="7"/>
      <c r="BI881" s="7"/>
      <c r="BJ881" s="7"/>
      <c r="BK881" s="7"/>
      <c r="BL881" s="7"/>
      <c r="BM881" s="7"/>
      <c r="BN881" s="7"/>
      <c r="BO881" s="7"/>
      <c r="BP881" s="7"/>
      <c r="BQ881" s="7"/>
      <c r="BR881" s="7"/>
      <c r="BS881" s="7"/>
      <c r="BT881" s="7"/>
      <c r="BU881" s="7"/>
      <c r="BV881" s="7"/>
      <c r="BW881" s="7"/>
      <c r="BX881" s="7"/>
      <c r="BY881" s="7"/>
      <c r="BZ881" s="7"/>
      <c r="CA881" s="7"/>
      <c r="CB881" s="7"/>
      <c r="CC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166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  <c r="AT882" s="7"/>
      <c r="AU882" s="7"/>
      <c r="AV882" s="7"/>
      <c r="AW882" s="7"/>
      <c r="AX882" s="7"/>
      <c r="AY882" s="7"/>
      <c r="AZ882" s="7"/>
      <c r="BA882" s="7"/>
      <c r="BB882" s="7"/>
      <c r="BC882" s="7"/>
      <c r="BD882" s="7"/>
      <c r="BE882" s="7"/>
      <c r="BF882" s="7"/>
      <c r="BG882" s="7"/>
      <c r="BH882" s="7"/>
      <c r="BI882" s="7"/>
      <c r="BJ882" s="7"/>
      <c r="BK882" s="7"/>
      <c r="BL882" s="7"/>
      <c r="BM882" s="7"/>
      <c r="BN882" s="7"/>
      <c r="BO882" s="7"/>
      <c r="BP882" s="7"/>
      <c r="BQ882" s="7"/>
      <c r="BR882" s="7"/>
      <c r="BS882" s="7"/>
      <c r="BT882" s="7"/>
      <c r="BU882" s="7"/>
      <c r="BV882" s="7"/>
      <c r="BW882" s="7"/>
      <c r="BX882" s="7"/>
      <c r="BY882" s="7"/>
      <c r="BZ882" s="7"/>
      <c r="CA882" s="7"/>
      <c r="CB882" s="7"/>
      <c r="CC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166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  <c r="AT883" s="7"/>
      <c r="AU883" s="7"/>
      <c r="AV883" s="7"/>
      <c r="AW883" s="7"/>
      <c r="AX883" s="7"/>
      <c r="AY883" s="7"/>
      <c r="AZ883" s="7"/>
      <c r="BA883" s="7"/>
      <c r="BB883" s="7"/>
      <c r="BC883" s="7"/>
      <c r="BD883" s="7"/>
      <c r="BE883" s="7"/>
      <c r="BF883" s="7"/>
      <c r="BG883" s="7"/>
      <c r="BH883" s="7"/>
      <c r="BI883" s="7"/>
      <c r="BJ883" s="7"/>
      <c r="BK883" s="7"/>
      <c r="BL883" s="7"/>
      <c r="BM883" s="7"/>
      <c r="BN883" s="7"/>
      <c r="BO883" s="7"/>
      <c r="BP883" s="7"/>
      <c r="BQ883" s="7"/>
      <c r="BR883" s="7"/>
      <c r="BS883" s="7"/>
      <c r="BT883" s="7"/>
      <c r="BU883" s="7"/>
      <c r="BV883" s="7"/>
      <c r="BW883" s="7"/>
      <c r="BX883" s="7"/>
      <c r="BY883" s="7"/>
      <c r="BZ883" s="7"/>
      <c r="CA883" s="7"/>
      <c r="CB883" s="7"/>
      <c r="CC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166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  <c r="AT884" s="7"/>
      <c r="AU884" s="7"/>
      <c r="AV884" s="7"/>
      <c r="AW884" s="7"/>
      <c r="AX884" s="7"/>
      <c r="AY884" s="7"/>
      <c r="AZ884" s="7"/>
      <c r="BA884" s="7"/>
      <c r="BB884" s="7"/>
      <c r="BC884" s="7"/>
      <c r="BD884" s="7"/>
      <c r="BE884" s="7"/>
      <c r="BF884" s="7"/>
      <c r="BG884" s="7"/>
      <c r="BH884" s="7"/>
      <c r="BI884" s="7"/>
      <c r="BJ884" s="7"/>
      <c r="BK884" s="7"/>
      <c r="BL884" s="7"/>
      <c r="BM884" s="7"/>
      <c r="BN884" s="7"/>
      <c r="BO884" s="7"/>
      <c r="BP884" s="7"/>
      <c r="BQ884" s="7"/>
      <c r="BR884" s="7"/>
      <c r="BS884" s="7"/>
      <c r="BT884" s="7"/>
      <c r="BU884" s="7"/>
      <c r="BV884" s="7"/>
      <c r="BW884" s="7"/>
      <c r="BX884" s="7"/>
      <c r="BY884" s="7"/>
      <c r="BZ884" s="7"/>
      <c r="CA884" s="7"/>
      <c r="CB884" s="7"/>
      <c r="CC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166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  <c r="AT885" s="7"/>
      <c r="AU885" s="7"/>
      <c r="AV885" s="7"/>
      <c r="AW885" s="7"/>
      <c r="AX885" s="7"/>
      <c r="AY885" s="7"/>
      <c r="AZ885" s="7"/>
      <c r="BA885" s="7"/>
      <c r="BB885" s="7"/>
      <c r="BC885" s="7"/>
      <c r="BD885" s="7"/>
      <c r="BE885" s="7"/>
      <c r="BF885" s="7"/>
      <c r="BG885" s="7"/>
      <c r="BH885" s="7"/>
      <c r="BI885" s="7"/>
      <c r="BJ885" s="7"/>
      <c r="BK885" s="7"/>
      <c r="BL885" s="7"/>
      <c r="BM885" s="7"/>
      <c r="BN885" s="7"/>
      <c r="BO885" s="7"/>
      <c r="BP885" s="7"/>
      <c r="BQ885" s="7"/>
      <c r="BR885" s="7"/>
      <c r="BS885" s="7"/>
      <c r="BT885" s="7"/>
      <c r="BU885" s="7"/>
      <c r="BV885" s="7"/>
      <c r="BW885" s="7"/>
      <c r="BX885" s="7"/>
      <c r="BY885" s="7"/>
      <c r="BZ885" s="7"/>
      <c r="CA885" s="7"/>
      <c r="CB885" s="7"/>
      <c r="CC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166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  <c r="AT886" s="7"/>
      <c r="AU886" s="7"/>
      <c r="AV886" s="7"/>
      <c r="AW886" s="7"/>
      <c r="AX886" s="7"/>
      <c r="AY886" s="7"/>
      <c r="AZ886" s="7"/>
      <c r="BA886" s="7"/>
      <c r="BB886" s="7"/>
      <c r="BC886" s="7"/>
      <c r="BD886" s="7"/>
      <c r="BE886" s="7"/>
      <c r="BF886" s="7"/>
      <c r="BG886" s="7"/>
      <c r="BH886" s="7"/>
      <c r="BI886" s="7"/>
      <c r="BJ886" s="7"/>
      <c r="BK886" s="7"/>
      <c r="BL886" s="7"/>
      <c r="BM886" s="7"/>
      <c r="BN886" s="7"/>
      <c r="BO886" s="7"/>
      <c r="BP886" s="7"/>
      <c r="BQ886" s="7"/>
      <c r="BR886" s="7"/>
      <c r="BS886" s="7"/>
      <c r="BT886" s="7"/>
      <c r="BU886" s="7"/>
      <c r="BV886" s="7"/>
      <c r="BW886" s="7"/>
      <c r="BX886" s="7"/>
      <c r="BY886" s="7"/>
      <c r="BZ886" s="7"/>
      <c r="CA886" s="7"/>
      <c r="CB886" s="7"/>
      <c r="CC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166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  <c r="AT887" s="7"/>
      <c r="AU887" s="7"/>
      <c r="AV887" s="7"/>
      <c r="AW887" s="7"/>
      <c r="AX887" s="7"/>
      <c r="AY887" s="7"/>
      <c r="AZ887" s="7"/>
      <c r="BA887" s="7"/>
      <c r="BB887" s="7"/>
      <c r="BC887" s="7"/>
      <c r="BD887" s="7"/>
      <c r="BE887" s="7"/>
      <c r="BF887" s="7"/>
      <c r="BG887" s="7"/>
      <c r="BH887" s="7"/>
      <c r="BI887" s="7"/>
      <c r="BJ887" s="7"/>
      <c r="BK887" s="7"/>
      <c r="BL887" s="7"/>
      <c r="BM887" s="7"/>
      <c r="BN887" s="7"/>
      <c r="BO887" s="7"/>
      <c r="BP887" s="7"/>
      <c r="BQ887" s="7"/>
      <c r="BR887" s="7"/>
      <c r="BS887" s="7"/>
      <c r="BT887" s="7"/>
      <c r="BU887" s="7"/>
      <c r="BV887" s="7"/>
      <c r="BW887" s="7"/>
      <c r="BX887" s="7"/>
      <c r="BY887" s="7"/>
      <c r="BZ887" s="7"/>
      <c r="CA887" s="7"/>
      <c r="CB887" s="7"/>
      <c r="CC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166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  <c r="AT888" s="7"/>
      <c r="AU888" s="7"/>
      <c r="AV888" s="7"/>
      <c r="AW888" s="7"/>
      <c r="AX888" s="7"/>
      <c r="AY888" s="7"/>
      <c r="AZ888" s="7"/>
      <c r="BA888" s="7"/>
      <c r="BB888" s="7"/>
      <c r="BC888" s="7"/>
      <c r="BD888" s="7"/>
      <c r="BE888" s="7"/>
      <c r="BF888" s="7"/>
      <c r="BG888" s="7"/>
      <c r="BH888" s="7"/>
      <c r="BI888" s="7"/>
      <c r="BJ888" s="7"/>
      <c r="BK888" s="7"/>
      <c r="BL888" s="7"/>
      <c r="BM888" s="7"/>
      <c r="BN888" s="7"/>
      <c r="BO888" s="7"/>
      <c r="BP888" s="7"/>
      <c r="BQ888" s="7"/>
      <c r="BR888" s="7"/>
      <c r="BS888" s="7"/>
      <c r="BT888" s="7"/>
      <c r="BU888" s="7"/>
      <c r="BV888" s="7"/>
      <c r="BW888" s="7"/>
      <c r="BX888" s="7"/>
      <c r="BY888" s="7"/>
      <c r="BZ888" s="7"/>
      <c r="CA888" s="7"/>
      <c r="CB888" s="7"/>
      <c r="CC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166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  <c r="AT889" s="7"/>
      <c r="AU889" s="7"/>
      <c r="AV889" s="7"/>
      <c r="AW889" s="7"/>
      <c r="AX889" s="7"/>
      <c r="AY889" s="7"/>
      <c r="AZ889" s="7"/>
      <c r="BA889" s="7"/>
      <c r="BB889" s="7"/>
      <c r="BC889" s="7"/>
      <c r="BD889" s="7"/>
      <c r="BE889" s="7"/>
      <c r="BF889" s="7"/>
      <c r="BG889" s="7"/>
      <c r="BH889" s="7"/>
      <c r="BI889" s="7"/>
      <c r="BJ889" s="7"/>
      <c r="BK889" s="7"/>
      <c r="BL889" s="7"/>
      <c r="BM889" s="7"/>
      <c r="BN889" s="7"/>
      <c r="BO889" s="7"/>
      <c r="BP889" s="7"/>
      <c r="BQ889" s="7"/>
      <c r="BR889" s="7"/>
      <c r="BS889" s="7"/>
      <c r="BT889" s="7"/>
      <c r="BU889" s="7"/>
      <c r="BV889" s="7"/>
      <c r="BW889" s="7"/>
      <c r="BX889" s="7"/>
      <c r="BY889" s="7"/>
      <c r="BZ889" s="7"/>
      <c r="CA889" s="7"/>
      <c r="CB889" s="7"/>
      <c r="CC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166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  <c r="AT890" s="7"/>
      <c r="AU890" s="7"/>
      <c r="AV890" s="7"/>
      <c r="AW890" s="7"/>
      <c r="AX890" s="7"/>
      <c r="AY890" s="7"/>
      <c r="AZ890" s="7"/>
      <c r="BA890" s="7"/>
      <c r="BB890" s="7"/>
      <c r="BC890" s="7"/>
      <c r="BD890" s="7"/>
      <c r="BE890" s="7"/>
      <c r="BF890" s="7"/>
      <c r="BG890" s="7"/>
      <c r="BH890" s="7"/>
      <c r="BI890" s="7"/>
      <c r="BJ890" s="7"/>
      <c r="BK890" s="7"/>
      <c r="BL890" s="7"/>
      <c r="BM890" s="7"/>
      <c r="BN890" s="7"/>
      <c r="BO890" s="7"/>
      <c r="BP890" s="7"/>
      <c r="BQ890" s="7"/>
      <c r="BR890" s="7"/>
      <c r="BS890" s="7"/>
      <c r="BT890" s="7"/>
      <c r="BU890" s="7"/>
      <c r="BV890" s="7"/>
      <c r="BW890" s="7"/>
      <c r="BX890" s="7"/>
      <c r="BY890" s="7"/>
      <c r="BZ890" s="7"/>
      <c r="CA890" s="7"/>
      <c r="CB890" s="7"/>
      <c r="CC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166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  <c r="AT891" s="7"/>
      <c r="AU891" s="7"/>
      <c r="AV891" s="7"/>
      <c r="AW891" s="7"/>
      <c r="AX891" s="7"/>
      <c r="AY891" s="7"/>
      <c r="AZ891" s="7"/>
      <c r="BA891" s="7"/>
      <c r="BB891" s="7"/>
      <c r="BC891" s="7"/>
      <c r="BD891" s="7"/>
      <c r="BE891" s="7"/>
      <c r="BF891" s="7"/>
      <c r="BG891" s="7"/>
      <c r="BH891" s="7"/>
      <c r="BI891" s="7"/>
      <c r="BJ891" s="7"/>
      <c r="BK891" s="7"/>
      <c r="BL891" s="7"/>
      <c r="BM891" s="7"/>
      <c r="BN891" s="7"/>
      <c r="BO891" s="7"/>
      <c r="BP891" s="7"/>
      <c r="BQ891" s="7"/>
      <c r="BR891" s="7"/>
      <c r="BS891" s="7"/>
      <c r="BT891" s="7"/>
      <c r="BU891" s="7"/>
      <c r="BV891" s="7"/>
      <c r="BW891" s="7"/>
      <c r="BX891" s="7"/>
      <c r="BY891" s="7"/>
      <c r="BZ891" s="7"/>
      <c r="CA891" s="7"/>
      <c r="CB891" s="7"/>
      <c r="CC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166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  <c r="AT892" s="7"/>
      <c r="AU892" s="7"/>
      <c r="AV892" s="7"/>
      <c r="AW892" s="7"/>
      <c r="AX892" s="7"/>
      <c r="AY892" s="7"/>
      <c r="AZ892" s="7"/>
      <c r="BA892" s="7"/>
      <c r="BB892" s="7"/>
      <c r="BC892" s="7"/>
      <c r="BD892" s="7"/>
      <c r="BE892" s="7"/>
      <c r="BF892" s="7"/>
      <c r="BG892" s="7"/>
      <c r="BH892" s="7"/>
      <c r="BI892" s="7"/>
      <c r="BJ892" s="7"/>
      <c r="BK892" s="7"/>
      <c r="BL892" s="7"/>
      <c r="BM892" s="7"/>
      <c r="BN892" s="7"/>
      <c r="BO892" s="7"/>
      <c r="BP892" s="7"/>
      <c r="BQ892" s="7"/>
      <c r="BR892" s="7"/>
      <c r="BS892" s="7"/>
      <c r="BT892" s="7"/>
      <c r="BU892" s="7"/>
      <c r="BV892" s="7"/>
      <c r="BW892" s="7"/>
      <c r="BX892" s="7"/>
      <c r="BY892" s="7"/>
      <c r="BZ892" s="7"/>
      <c r="CA892" s="7"/>
      <c r="CB892" s="7"/>
      <c r="CC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166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  <c r="AT893" s="7"/>
      <c r="AU893" s="7"/>
      <c r="AV893" s="7"/>
      <c r="AW893" s="7"/>
      <c r="AX893" s="7"/>
      <c r="AY893" s="7"/>
      <c r="AZ893" s="7"/>
      <c r="BA893" s="7"/>
      <c r="BB893" s="7"/>
      <c r="BC893" s="7"/>
      <c r="BD893" s="7"/>
      <c r="BE893" s="7"/>
      <c r="BF893" s="7"/>
      <c r="BG893" s="7"/>
      <c r="BH893" s="7"/>
      <c r="BI893" s="7"/>
      <c r="BJ893" s="7"/>
      <c r="BK893" s="7"/>
      <c r="BL893" s="7"/>
      <c r="BM893" s="7"/>
      <c r="BN893" s="7"/>
      <c r="BO893" s="7"/>
      <c r="BP893" s="7"/>
      <c r="BQ893" s="7"/>
      <c r="BR893" s="7"/>
      <c r="BS893" s="7"/>
      <c r="BT893" s="7"/>
      <c r="BU893" s="7"/>
      <c r="BV893" s="7"/>
      <c r="BW893" s="7"/>
      <c r="BX893" s="7"/>
      <c r="BY893" s="7"/>
      <c r="BZ893" s="7"/>
      <c r="CA893" s="7"/>
      <c r="CB893" s="7"/>
      <c r="CC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166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  <c r="AT894" s="7"/>
      <c r="AU894" s="7"/>
      <c r="AV894" s="7"/>
      <c r="AW894" s="7"/>
      <c r="AX894" s="7"/>
      <c r="AY894" s="7"/>
      <c r="AZ894" s="7"/>
      <c r="BA894" s="7"/>
      <c r="BB894" s="7"/>
      <c r="BC894" s="7"/>
      <c r="BD894" s="7"/>
      <c r="BE894" s="7"/>
      <c r="BF894" s="7"/>
      <c r="BG894" s="7"/>
      <c r="BH894" s="7"/>
      <c r="BI894" s="7"/>
      <c r="BJ894" s="7"/>
      <c r="BK894" s="7"/>
      <c r="BL894" s="7"/>
      <c r="BM894" s="7"/>
      <c r="BN894" s="7"/>
      <c r="BO894" s="7"/>
      <c r="BP894" s="7"/>
      <c r="BQ894" s="7"/>
      <c r="BR894" s="7"/>
      <c r="BS894" s="7"/>
      <c r="BT894" s="7"/>
      <c r="BU894" s="7"/>
      <c r="BV894" s="7"/>
      <c r="BW894" s="7"/>
      <c r="BX894" s="7"/>
      <c r="BY894" s="7"/>
      <c r="BZ894" s="7"/>
      <c r="CA894" s="7"/>
      <c r="CB894" s="7"/>
      <c r="CC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166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  <c r="AT895" s="7"/>
      <c r="AU895" s="7"/>
      <c r="AV895" s="7"/>
      <c r="AW895" s="7"/>
      <c r="AX895" s="7"/>
      <c r="AY895" s="7"/>
      <c r="AZ895" s="7"/>
      <c r="BA895" s="7"/>
      <c r="BB895" s="7"/>
      <c r="BC895" s="7"/>
      <c r="BD895" s="7"/>
      <c r="BE895" s="7"/>
      <c r="BF895" s="7"/>
      <c r="BG895" s="7"/>
      <c r="BH895" s="7"/>
      <c r="BI895" s="7"/>
      <c r="BJ895" s="7"/>
      <c r="BK895" s="7"/>
      <c r="BL895" s="7"/>
      <c r="BM895" s="7"/>
      <c r="BN895" s="7"/>
      <c r="BO895" s="7"/>
      <c r="BP895" s="7"/>
      <c r="BQ895" s="7"/>
      <c r="BR895" s="7"/>
      <c r="BS895" s="7"/>
      <c r="BT895" s="7"/>
      <c r="BU895" s="7"/>
      <c r="BV895" s="7"/>
      <c r="BW895" s="7"/>
      <c r="BX895" s="7"/>
      <c r="BY895" s="7"/>
      <c r="BZ895" s="7"/>
      <c r="CA895" s="7"/>
      <c r="CB895" s="7"/>
      <c r="CC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166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  <c r="AT896" s="7"/>
      <c r="AU896" s="7"/>
      <c r="AV896" s="7"/>
      <c r="AW896" s="7"/>
      <c r="AX896" s="7"/>
      <c r="AY896" s="7"/>
      <c r="AZ896" s="7"/>
      <c r="BA896" s="7"/>
      <c r="BB896" s="7"/>
      <c r="BC896" s="7"/>
      <c r="BD896" s="7"/>
      <c r="BE896" s="7"/>
      <c r="BF896" s="7"/>
      <c r="BG896" s="7"/>
      <c r="BH896" s="7"/>
      <c r="BI896" s="7"/>
      <c r="BJ896" s="7"/>
      <c r="BK896" s="7"/>
      <c r="BL896" s="7"/>
      <c r="BM896" s="7"/>
      <c r="BN896" s="7"/>
      <c r="BO896" s="7"/>
      <c r="BP896" s="7"/>
      <c r="BQ896" s="7"/>
      <c r="BR896" s="7"/>
      <c r="BS896" s="7"/>
      <c r="BT896" s="7"/>
      <c r="BU896" s="7"/>
      <c r="BV896" s="7"/>
      <c r="BW896" s="7"/>
      <c r="BX896" s="7"/>
      <c r="BY896" s="7"/>
      <c r="BZ896" s="7"/>
      <c r="CA896" s="7"/>
      <c r="CB896" s="7"/>
      <c r="CC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166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  <c r="AT897" s="7"/>
      <c r="AU897" s="7"/>
      <c r="AV897" s="7"/>
      <c r="AW897" s="7"/>
      <c r="AX897" s="7"/>
      <c r="AY897" s="7"/>
      <c r="AZ897" s="7"/>
      <c r="BA897" s="7"/>
      <c r="BB897" s="7"/>
      <c r="BC897" s="7"/>
      <c r="BD897" s="7"/>
      <c r="BE897" s="7"/>
      <c r="BF897" s="7"/>
      <c r="BG897" s="7"/>
      <c r="BH897" s="7"/>
      <c r="BI897" s="7"/>
      <c r="BJ897" s="7"/>
      <c r="BK897" s="7"/>
      <c r="BL897" s="7"/>
      <c r="BM897" s="7"/>
      <c r="BN897" s="7"/>
      <c r="BO897" s="7"/>
      <c r="BP897" s="7"/>
      <c r="BQ897" s="7"/>
      <c r="BR897" s="7"/>
      <c r="BS897" s="7"/>
      <c r="BT897" s="7"/>
      <c r="BU897" s="7"/>
      <c r="BV897" s="7"/>
      <c r="BW897" s="7"/>
      <c r="BX897" s="7"/>
      <c r="BY897" s="7"/>
      <c r="BZ897" s="7"/>
      <c r="CA897" s="7"/>
      <c r="CB897" s="7"/>
      <c r="CC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166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  <c r="AT898" s="7"/>
      <c r="AU898" s="7"/>
      <c r="AV898" s="7"/>
      <c r="AW898" s="7"/>
      <c r="AX898" s="7"/>
      <c r="AY898" s="7"/>
      <c r="AZ898" s="7"/>
      <c r="BA898" s="7"/>
      <c r="BB898" s="7"/>
      <c r="BC898" s="7"/>
      <c r="BD898" s="7"/>
      <c r="BE898" s="7"/>
      <c r="BF898" s="7"/>
      <c r="BG898" s="7"/>
      <c r="BH898" s="7"/>
      <c r="BI898" s="7"/>
      <c r="BJ898" s="7"/>
      <c r="BK898" s="7"/>
      <c r="BL898" s="7"/>
      <c r="BM898" s="7"/>
      <c r="BN898" s="7"/>
      <c r="BO898" s="7"/>
      <c r="BP898" s="7"/>
      <c r="BQ898" s="7"/>
      <c r="BR898" s="7"/>
      <c r="BS898" s="7"/>
      <c r="BT898" s="7"/>
      <c r="BU898" s="7"/>
      <c r="BV898" s="7"/>
      <c r="BW898" s="7"/>
      <c r="BX898" s="7"/>
      <c r="BY898" s="7"/>
      <c r="BZ898" s="7"/>
      <c r="CA898" s="7"/>
      <c r="CB898" s="7"/>
      <c r="CC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166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  <c r="AT899" s="7"/>
      <c r="AU899" s="7"/>
      <c r="AV899" s="7"/>
      <c r="AW899" s="7"/>
      <c r="AX899" s="7"/>
      <c r="AY899" s="7"/>
      <c r="AZ899" s="7"/>
      <c r="BA899" s="7"/>
      <c r="BB899" s="7"/>
      <c r="BC899" s="7"/>
      <c r="BD899" s="7"/>
      <c r="BE899" s="7"/>
      <c r="BF899" s="7"/>
      <c r="BG899" s="7"/>
      <c r="BH899" s="7"/>
      <c r="BI899" s="7"/>
      <c r="BJ899" s="7"/>
      <c r="BK899" s="7"/>
      <c r="BL899" s="7"/>
      <c r="BM899" s="7"/>
      <c r="BN899" s="7"/>
      <c r="BO899" s="7"/>
      <c r="BP899" s="7"/>
      <c r="BQ899" s="7"/>
      <c r="BR899" s="7"/>
      <c r="BS899" s="7"/>
      <c r="BT899" s="7"/>
      <c r="BU899" s="7"/>
      <c r="BV899" s="7"/>
      <c r="BW899" s="7"/>
      <c r="BX899" s="7"/>
      <c r="BY899" s="7"/>
      <c r="BZ899" s="7"/>
      <c r="CA899" s="7"/>
      <c r="CB899" s="7"/>
      <c r="CC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166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  <c r="AT900" s="7"/>
      <c r="AU900" s="7"/>
      <c r="AV900" s="7"/>
      <c r="AW900" s="7"/>
      <c r="AX900" s="7"/>
      <c r="AY900" s="7"/>
      <c r="AZ900" s="7"/>
      <c r="BA900" s="7"/>
      <c r="BB900" s="7"/>
      <c r="BC900" s="7"/>
      <c r="BD900" s="7"/>
      <c r="BE900" s="7"/>
      <c r="BF900" s="7"/>
      <c r="BG900" s="7"/>
      <c r="BH900" s="7"/>
      <c r="BI900" s="7"/>
      <c r="BJ900" s="7"/>
      <c r="BK900" s="7"/>
      <c r="BL900" s="7"/>
      <c r="BM900" s="7"/>
      <c r="BN900" s="7"/>
      <c r="BO900" s="7"/>
      <c r="BP900" s="7"/>
      <c r="BQ900" s="7"/>
      <c r="BR900" s="7"/>
      <c r="BS900" s="7"/>
      <c r="BT900" s="7"/>
      <c r="BU900" s="7"/>
      <c r="BV900" s="7"/>
      <c r="BW900" s="7"/>
      <c r="BX900" s="7"/>
      <c r="BY900" s="7"/>
      <c r="BZ900" s="7"/>
      <c r="CA900" s="7"/>
      <c r="CB900" s="7"/>
      <c r="CC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166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  <c r="AT901" s="7"/>
      <c r="AU901" s="7"/>
      <c r="AV901" s="7"/>
      <c r="AW901" s="7"/>
      <c r="AX901" s="7"/>
      <c r="AY901" s="7"/>
      <c r="AZ901" s="7"/>
      <c r="BA901" s="7"/>
      <c r="BB901" s="7"/>
      <c r="BC901" s="7"/>
      <c r="BD901" s="7"/>
      <c r="BE901" s="7"/>
      <c r="BF901" s="7"/>
      <c r="BG901" s="7"/>
      <c r="BH901" s="7"/>
      <c r="BI901" s="7"/>
      <c r="BJ901" s="7"/>
      <c r="BK901" s="7"/>
      <c r="BL901" s="7"/>
      <c r="BM901" s="7"/>
      <c r="BN901" s="7"/>
      <c r="BO901" s="7"/>
      <c r="BP901" s="7"/>
      <c r="BQ901" s="7"/>
      <c r="BR901" s="7"/>
      <c r="BS901" s="7"/>
      <c r="BT901" s="7"/>
      <c r="BU901" s="7"/>
      <c r="BV901" s="7"/>
      <c r="BW901" s="7"/>
      <c r="BX901" s="7"/>
      <c r="BY901" s="7"/>
      <c r="BZ901" s="7"/>
      <c r="CA901" s="7"/>
      <c r="CB901" s="7"/>
      <c r="CC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166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  <c r="AT902" s="7"/>
      <c r="AU902" s="7"/>
      <c r="AV902" s="7"/>
      <c r="AW902" s="7"/>
      <c r="AX902" s="7"/>
      <c r="AY902" s="7"/>
      <c r="AZ902" s="7"/>
      <c r="BA902" s="7"/>
      <c r="BB902" s="7"/>
      <c r="BC902" s="7"/>
      <c r="BD902" s="7"/>
      <c r="BE902" s="7"/>
      <c r="BF902" s="7"/>
      <c r="BG902" s="7"/>
      <c r="BH902" s="7"/>
      <c r="BI902" s="7"/>
      <c r="BJ902" s="7"/>
      <c r="BK902" s="7"/>
      <c r="BL902" s="7"/>
      <c r="BM902" s="7"/>
      <c r="BN902" s="7"/>
      <c r="BO902" s="7"/>
      <c r="BP902" s="7"/>
      <c r="BQ902" s="7"/>
      <c r="BR902" s="7"/>
      <c r="BS902" s="7"/>
      <c r="BT902" s="7"/>
      <c r="BU902" s="7"/>
      <c r="BV902" s="7"/>
      <c r="BW902" s="7"/>
      <c r="BX902" s="7"/>
      <c r="BY902" s="7"/>
      <c r="BZ902" s="7"/>
      <c r="CA902" s="7"/>
      <c r="CB902" s="7"/>
      <c r="CC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166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  <c r="AT903" s="7"/>
      <c r="AU903" s="7"/>
      <c r="AV903" s="7"/>
      <c r="AW903" s="7"/>
      <c r="AX903" s="7"/>
      <c r="AY903" s="7"/>
      <c r="AZ903" s="7"/>
      <c r="BA903" s="7"/>
      <c r="BB903" s="7"/>
      <c r="BC903" s="7"/>
      <c r="BD903" s="7"/>
      <c r="BE903" s="7"/>
      <c r="BF903" s="7"/>
      <c r="BG903" s="7"/>
      <c r="BH903" s="7"/>
      <c r="BI903" s="7"/>
      <c r="BJ903" s="7"/>
      <c r="BK903" s="7"/>
      <c r="BL903" s="7"/>
      <c r="BM903" s="7"/>
      <c r="BN903" s="7"/>
      <c r="BO903" s="7"/>
      <c r="BP903" s="7"/>
      <c r="BQ903" s="7"/>
      <c r="BR903" s="7"/>
      <c r="BS903" s="7"/>
      <c r="BT903" s="7"/>
      <c r="BU903" s="7"/>
      <c r="BV903" s="7"/>
      <c r="BW903" s="7"/>
      <c r="BX903" s="7"/>
      <c r="BY903" s="7"/>
      <c r="BZ903" s="7"/>
      <c r="CA903" s="7"/>
      <c r="CB903" s="7"/>
      <c r="CC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166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  <c r="AT904" s="7"/>
      <c r="AU904" s="7"/>
      <c r="AV904" s="7"/>
      <c r="AW904" s="7"/>
      <c r="AX904" s="7"/>
      <c r="AY904" s="7"/>
      <c r="AZ904" s="7"/>
      <c r="BA904" s="7"/>
      <c r="BB904" s="7"/>
      <c r="BC904" s="7"/>
      <c r="BD904" s="7"/>
      <c r="BE904" s="7"/>
      <c r="BF904" s="7"/>
      <c r="BG904" s="7"/>
      <c r="BH904" s="7"/>
      <c r="BI904" s="7"/>
      <c r="BJ904" s="7"/>
      <c r="BK904" s="7"/>
      <c r="BL904" s="7"/>
      <c r="BM904" s="7"/>
      <c r="BN904" s="7"/>
      <c r="BO904" s="7"/>
      <c r="BP904" s="7"/>
      <c r="BQ904" s="7"/>
      <c r="BR904" s="7"/>
      <c r="BS904" s="7"/>
      <c r="BT904" s="7"/>
      <c r="BU904" s="7"/>
      <c r="BV904" s="7"/>
      <c r="BW904" s="7"/>
      <c r="BX904" s="7"/>
      <c r="BY904" s="7"/>
      <c r="BZ904" s="7"/>
      <c r="CA904" s="7"/>
      <c r="CB904" s="7"/>
      <c r="CC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166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  <c r="AT905" s="7"/>
      <c r="AU905" s="7"/>
      <c r="AV905" s="7"/>
      <c r="AW905" s="7"/>
      <c r="AX905" s="7"/>
      <c r="AY905" s="7"/>
      <c r="AZ905" s="7"/>
      <c r="BA905" s="7"/>
      <c r="BB905" s="7"/>
      <c r="BC905" s="7"/>
      <c r="BD905" s="7"/>
      <c r="BE905" s="7"/>
      <c r="BF905" s="7"/>
      <c r="BG905" s="7"/>
      <c r="BH905" s="7"/>
      <c r="BI905" s="7"/>
      <c r="BJ905" s="7"/>
      <c r="BK905" s="7"/>
      <c r="BL905" s="7"/>
      <c r="BM905" s="7"/>
      <c r="BN905" s="7"/>
      <c r="BO905" s="7"/>
      <c r="BP905" s="7"/>
      <c r="BQ905" s="7"/>
      <c r="BR905" s="7"/>
      <c r="BS905" s="7"/>
      <c r="BT905" s="7"/>
      <c r="BU905" s="7"/>
      <c r="BV905" s="7"/>
      <c r="BW905" s="7"/>
      <c r="BX905" s="7"/>
      <c r="BY905" s="7"/>
      <c r="BZ905" s="7"/>
      <c r="CA905" s="7"/>
      <c r="CB905" s="7"/>
      <c r="CC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166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  <c r="AT906" s="7"/>
      <c r="AU906" s="7"/>
      <c r="AV906" s="7"/>
      <c r="AW906" s="7"/>
      <c r="AX906" s="7"/>
      <c r="AY906" s="7"/>
      <c r="AZ906" s="7"/>
      <c r="BA906" s="7"/>
      <c r="BB906" s="7"/>
      <c r="BC906" s="7"/>
      <c r="BD906" s="7"/>
      <c r="BE906" s="7"/>
      <c r="BF906" s="7"/>
      <c r="BG906" s="7"/>
      <c r="BH906" s="7"/>
      <c r="BI906" s="7"/>
      <c r="BJ906" s="7"/>
      <c r="BK906" s="7"/>
      <c r="BL906" s="7"/>
      <c r="BM906" s="7"/>
      <c r="BN906" s="7"/>
      <c r="BO906" s="7"/>
      <c r="BP906" s="7"/>
      <c r="BQ906" s="7"/>
      <c r="BR906" s="7"/>
      <c r="BS906" s="7"/>
      <c r="BT906" s="7"/>
      <c r="BU906" s="7"/>
      <c r="BV906" s="7"/>
      <c r="BW906" s="7"/>
      <c r="BX906" s="7"/>
      <c r="BY906" s="7"/>
      <c r="BZ906" s="7"/>
      <c r="CA906" s="7"/>
      <c r="CB906" s="7"/>
      <c r="CC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166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  <c r="AT907" s="7"/>
      <c r="AU907" s="7"/>
      <c r="AV907" s="7"/>
      <c r="AW907" s="7"/>
      <c r="AX907" s="7"/>
      <c r="AY907" s="7"/>
      <c r="AZ907" s="7"/>
      <c r="BA907" s="7"/>
      <c r="BB907" s="7"/>
      <c r="BC907" s="7"/>
      <c r="BD907" s="7"/>
      <c r="BE907" s="7"/>
      <c r="BF907" s="7"/>
      <c r="BG907" s="7"/>
      <c r="BH907" s="7"/>
      <c r="BI907" s="7"/>
      <c r="BJ907" s="7"/>
      <c r="BK907" s="7"/>
      <c r="BL907" s="7"/>
      <c r="BM907" s="7"/>
      <c r="BN907" s="7"/>
      <c r="BO907" s="7"/>
      <c r="BP907" s="7"/>
      <c r="BQ907" s="7"/>
      <c r="BR907" s="7"/>
      <c r="BS907" s="7"/>
      <c r="BT907" s="7"/>
      <c r="BU907" s="7"/>
      <c r="BV907" s="7"/>
      <c r="BW907" s="7"/>
      <c r="BX907" s="7"/>
      <c r="BY907" s="7"/>
      <c r="BZ907" s="7"/>
      <c r="CA907" s="7"/>
      <c r="CB907" s="7"/>
      <c r="CC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166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  <c r="AT908" s="7"/>
      <c r="AU908" s="7"/>
      <c r="AV908" s="7"/>
      <c r="AW908" s="7"/>
      <c r="AX908" s="7"/>
      <c r="AY908" s="7"/>
      <c r="AZ908" s="7"/>
      <c r="BA908" s="7"/>
      <c r="BB908" s="7"/>
      <c r="BC908" s="7"/>
      <c r="BD908" s="7"/>
      <c r="BE908" s="7"/>
      <c r="BF908" s="7"/>
      <c r="BG908" s="7"/>
      <c r="BH908" s="7"/>
      <c r="BI908" s="7"/>
      <c r="BJ908" s="7"/>
      <c r="BK908" s="7"/>
      <c r="BL908" s="7"/>
      <c r="BM908" s="7"/>
      <c r="BN908" s="7"/>
      <c r="BO908" s="7"/>
      <c r="BP908" s="7"/>
      <c r="BQ908" s="7"/>
      <c r="BR908" s="7"/>
      <c r="BS908" s="7"/>
      <c r="BT908" s="7"/>
      <c r="BU908" s="7"/>
      <c r="BV908" s="7"/>
      <c r="BW908" s="7"/>
      <c r="BX908" s="7"/>
      <c r="BY908" s="7"/>
      <c r="BZ908" s="7"/>
      <c r="CA908" s="7"/>
      <c r="CB908" s="7"/>
      <c r="CC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166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  <c r="AT909" s="7"/>
      <c r="AU909" s="7"/>
      <c r="AV909" s="7"/>
      <c r="AW909" s="7"/>
      <c r="AX909" s="7"/>
      <c r="AY909" s="7"/>
      <c r="AZ909" s="7"/>
      <c r="BA909" s="7"/>
      <c r="BB909" s="7"/>
      <c r="BC909" s="7"/>
      <c r="BD909" s="7"/>
      <c r="BE909" s="7"/>
      <c r="BF909" s="7"/>
      <c r="BG909" s="7"/>
      <c r="BH909" s="7"/>
      <c r="BI909" s="7"/>
      <c r="BJ909" s="7"/>
      <c r="BK909" s="7"/>
      <c r="BL909" s="7"/>
      <c r="BM909" s="7"/>
      <c r="BN909" s="7"/>
      <c r="BO909" s="7"/>
      <c r="BP909" s="7"/>
      <c r="BQ909" s="7"/>
      <c r="BR909" s="7"/>
      <c r="BS909" s="7"/>
      <c r="BT909" s="7"/>
      <c r="BU909" s="7"/>
      <c r="BV909" s="7"/>
      <c r="BW909" s="7"/>
      <c r="BX909" s="7"/>
      <c r="BY909" s="7"/>
      <c r="BZ909" s="7"/>
      <c r="CA909" s="7"/>
      <c r="CB909" s="7"/>
      <c r="CC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166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  <c r="AT910" s="7"/>
      <c r="AU910" s="7"/>
      <c r="AV910" s="7"/>
      <c r="AW910" s="7"/>
      <c r="AX910" s="7"/>
      <c r="AY910" s="7"/>
      <c r="AZ910" s="7"/>
      <c r="BA910" s="7"/>
      <c r="BB910" s="7"/>
      <c r="BC910" s="7"/>
      <c r="BD910" s="7"/>
      <c r="BE910" s="7"/>
      <c r="BF910" s="7"/>
      <c r="BG910" s="7"/>
      <c r="BH910" s="7"/>
      <c r="BI910" s="7"/>
      <c r="BJ910" s="7"/>
      <c r="BK910" s="7"/>
      <c r="BL910" s="7"/>
      <c r="BM910" s="7"/>
      <c r="BN910" s="7"/>
      <c r="BO910" s="7"/>
      <c r="BP910" s="7"/>
      <c r="BQ910" s="7"/>
      <c r="BR910" s="7"/>
      <c r="BS910" s="7"/>
      <c r="BT910" s="7"/>
      <c r="BU910" s="7"/>
      <c r="BV910" s="7"/>
      <c r="BW910" s="7"/>
      <c r="BX910" s="7"/>
      <c r="BY910" s="7"/>
      <c r="BZ910" s="7"/>
      <c r="CA910" s="7"/>
      <c r="CB910" s="7"/>
      <c r="CC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166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  <c r="AT911" s="7"/>
      <c r="AU911" s="7"/>
      <c r="AV911" s="7"/>
      <c r="AW911" s="7"/>
      <c r="AX911" s="7"/>
      <c r="AY911" s="7"/>
      <c r="AZ911" s="7"/>
      <c r="BA911" s="7"/>
      <c r="BB911" s="7"/>
      <c r="BC911" s="7"/>
      <c r="BD911" s="7"/>
      <c r="BE911" s="7"/>
      <c r="BF911" s="7"/>
      <c r="BG911" s="7"/>
      <c r="BH911" s="7"/>
      <c r="BI911" s="7"/>
      <c r="BJ911" s="7"/>
      <c r="BK911" s="7"/>
      <c r="BL911" s="7"/>
      <c r="BM911" s="7"/>
      <c r="BN911" s="7"/>
      <c r="BO911" s="7"/>
      <c r="BP911" s="7"/>
      <c r="BQ911" s="7"/>
      <c r="BR911" s="7"/>
      <c r="BS911" s="7"/>
      <c r="BT911" s="7"/>
      <c r="BU911" s="7"/>
      <c r="BV911" s="7"/>
      <c r="BW911" s="7"/>
      <c r="BX911" s="7"/>
      <c r="BY911" s="7"/>
      <c r="BZ911" s="7"/>
      <c r="CA911" s="7"/>
      <c r="CB911" s="7"/>
      <c r="CC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166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  <c r="AT912" s="7"/>
      <c r="AU912" s="7"/>
      <c r="AV912" s="7"/>
      <c r="AW912" s="7"/>
      <c r="AX912" s="7"/>
      <c r="AY912" s="7"/>
      <c r="AZ912" s="7"/>
      <c r="BA912" s="7"/>
      <c r="BB912" s="7"/>
      <c r="BC912" s="7"/>
      <c r="BD912" s="7"/>
      <c r="BE912" s="7"/>
      <c r="BF912" s="7"/>
      <c r="BG912" s="7"/>
      <c r="BH912" s="7"/>
      <c r="BI912" s="7"/>
      <c r="BJ912" s="7"/>
      <c r="BK912" s="7"/>
      <c r="BL912" s="7"/>
      <c r="BM912" s="7"/>
      <c r="BN912" s="7"/>
      <c r="BO912" s="7"/>
      <c r="BP912" s="7"/>
      <c r="BQ912" s="7"/>
      <c r="BR912" s="7"/>
      <c r="BS912" s="7"/>
      <c r="BT912" s="7"/>
      <c r="BU912" s="7"/>
      <c r="BV912" s="7"/>
      <c r="BW912" s="7"/>
      <c r="BX912" s="7"/>
      <c r="BY912" s="7"/>
      <c r="BZ912" s="7"/>
      <c r="CA912" s="7"/>
      <c r="CB912" s="7"/>
      <c r="CC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166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  <c r="AT913" s="7"/>
      <c r="AU913" s="7"/>
      <c r="AV913" s="7"/>
      <c r="AW913" s="7"/>
      <c r="AX913" s="7"/>
      <c r="AY913" s="7"/>
      <c r="AZ913" s="7"/>
      <c r="BA913" s="7"/>
      <c r="BB913" s="7"/>
      <c r="BC913" s="7"/>
      <c r="BD913" s="7"/>
      <c r="BE913" s="7"/>
      <c r="BF913" s="7"/>
      <c r="BG913" s="7"/>
      <c r="BH913" s="7"/>
      <c r="BI913" s="7"/>
      <c r="BJ913" s="7"/>
      <c r="BK913" s="7"/>
      <c r="BL913" s="7"/>
      <c r="BM913" s="7"/>
      <c r="BN913" s="7"/>
      <c r="BO913" s="7"/>
      <c r="BP913" s="7"/>
      <c r="BQ913" s="7"/>
      <c r="BR913" s="7"/>
      <c r="BS913" s="7"/>
      <c r="BT913" s="7"/>
      <c r="BU913" s="7"/>
      <c r="BV913" s="7"/>
      <c r="BW913" s="7"/>
      <c r="BX913" s="7"/>
      <c r="BY913" s="7"/>
      <c r="BZ913" s="7"/>
      <c r="CA913" s="7"/>
      <c r="CB913" s="7"/>
      <c r="CC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166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  <c r="AT914" s="7"/>
      <c r="AU914" s="7"/>
      <c r="AV914" s="7"/>
      <c r="AW914" s="7"/>
      <c r="AX914" s="7"/>
      <c r="AY914" s="7"/>
      <c r="AZ914" s="7"/>
      <c r="BA914" s="7"/>
      <c r="BB914" s="7"/>
      <c r="BC914" s="7"/>
      <c r="BD914" s="7"/>
      <c r="BE914" s="7"/>
      <c r="BF914" s="7"/>
      <c r="BG914" s="7"/>
      <c r="BH914" s="7"/>
      <c r="BI914" s="7"/>
      <c r="BJ914" s="7"/>
      <c r="BK914" s="7"/>
      <c r="BL914" s="7"/>
      <c r="BM914" s="7"/>
      <c r="BN914" s="7"/>
      <c r="BO914" s="7"/>
      <c r="BP914" s="7"/>
      <c r="BQ914" s="7"/>
      <c r="BR914" s="7"/>
      <c r="BS914" s="7"/>
      <c r="BT914" s="7"/>
      <c r="BU914" s="7"/>
      <c r="BV914" s="7"/>
      <c r="BW914" s="7"/>
      <c r="BX914" s="7"/>
      <c r="BY914" s="7"/>
      <c r="BZ914" s="7"/>
      <c r="CA914" s="7"/>
      <c r="CB914" s="7"/>
      <c r="CC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166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  <c r="AT915" s="7"/>
      <c r="AU915" s="7"/>
      <c r="AV915" s="7"/>
      <c r="AW915" s="7"/>
      <c r="AX915" s="7"/>
      <c r="AY915" s="7"/>
      <c r="AZ915" s="7"/>
      <c r="BA915" s="7"/>
      <c r="BB915" s="7"/>
      <c r="BC915" s="7"/>
      <c r="BD915" s="7"/>
      <c r="BE915" s="7"/>
      <c r="BF915" s="7"/>
      <c r="BG915" s="7"/>
      <c r="BH915" s="7"/>
      <c r="BI915" s="7"/>
      <c r="BJ915" s="7"/>
      <c r="BK915" s="7"/>
      <c r="BL915" s="7"/>
      <c r="BM915" s="7"/>
      <c r="BN915" s="7"/>
      <c r="BO915" s="7"/>
      <c r="BP915" s="7"/>
      <c r="BQ915" s="7"/>
      <c r="BR915" s="7"/>
      <c r="BS915" s="7"/>
      <c r="BT915" s="7"/>
      <c r="BU915" s="7"/>
      <c r="BV915" s="7"/>
      <c r="BW915" s="7"/>
      <c r="BX915" s="7"/>
      <c r="BY915" s="7"/>
      <c r="BZ915" s="7"/>
      <c r="CA915" s="7"/>
      <c r="CB915" s="7"/>
      <c r="CC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166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  <c r="AT916" s="7"/>
      <c r="AU916" s="7"/>
      <c r="AV916" s="7"/>
      <c r="AW916" s="7"/>
      <c r="AX916" s="7"/>
      <c r="AY916" s="7"/>
      <c r="AZ916" s="7"/>
      <c r="BA916" s="7"/>
      <c r="BB916" s="7"/>
      <c r="BC916" s="7"/>
      <c r="BD916" s="7"/>
      <c r="BE916" s="7"/>
      <c r="BF916" s="7"/>
      <c r="BG916" s="7"/>
      <c r="BH916" s="7"/>
      <c r="BI916" s="7"/>
      <c r="BJ916" s="7"/>
      <c r="BK916" s="7"/>
      <c r="BL916" s="7"/>
      <c r="BM916" s="7"/>
      <c r="BN916" s="7"/>
      <c r="BO916" s="7"/>
      <c r="BP916" s="7"/>
      <c r="BQ916" s="7"/>
      <c r="BR916" s="7"/>
      <c r="BS916" s="7"/>
      <c r="BT916" s="7"/>
      <c r="BU916" s="7"/>
      <c r="BV916" s="7"/>
      <c r="BW916" s="7"/>
      <c r="BX916" s="7"/>
      <c r="BY916" s="7"/>
      <c r="BZ916" s="7"/>
      <c r="CA916" s="7"/>
      <c r="CB916" s="7"/>
      <c r="CC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166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  <c r="AT917" s="7"/>
      <c r="AU917" s="7"/>
      <c r="AV917" s="7"/>
      <c r="AW917" s="7"/>
      <c r="AX917" s="7"/>
      <c r="AY917" s="7"/>
      <c r="AZ917" s="7"/>
      <c r="BA917" s="7"/>
      <c r="BB917" s="7"/>
      <c r="BC917" s="7"/>
      <c r="BD917" s="7"/>
      <c r="BE917" s="7"/>
      <c r="BF917" s="7"/>
      <c r="BG917" s="7"/>
      <c r="BH917" s="7"/>
      <c r="BI917" s="7"/>
      <c r="BJ917" s="7"/>
      <c r="BK917" s="7"/>
      <c r="BL917" s="7"/>
      <c r="BM917" s="7"/>
      <c r="BN917" s="7"/>
      <c r="BO917" s="7"/>
      <c r="BP917" s="7"/>
      <c r="BQ917" s="7"/>
      <c r="BR917" s="7"/>
      <c r="BS917" s="7"/>
      <c r="BT917" s="7"/>
      <c r="BU917" s="7"/>
      <c r="BV917" s="7"/>
      <c r="BW917" s="7"/>
      <c r="BX917" s="7"/>
      <c r="BY917" s="7"/>
      <c r="BZ917" s="7"/>
      <c r="CA917" s="7"/>
      <c r="CB917" s="7"/>
      <c r="CC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166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  <c r="AT918" s="7"/>
      <c r="AU918" s="7"/>
      <c r="AV918" s="7"/>
      <c r="AW918" s="7"/>
      <c r="AX918" s="7"/>
      <c r="AY918" s="7"/>
      <c r="AZ918" s="7"/>
      <c r="BA918" s="7"/>
      <c r="BB918" s="7"/>
      <c r="BC918" s="7"/>
      <c r="BD918" s="7"/>
      <c r="BE918" s="7"/>
      <c r="BF918" s="7"/>
      <c r="BG918" s="7"/>
      <c r="BH918" s="7"/>
      <c r="BI918" s="7"/>
      <c r="BJ918" s="7"/>
      <c r="BK918" s="7"/>
      <c r="BL918" s="7"/>
      <c r="BM918" s="7"/>
      <c r="BN918" s="7"/>
      <c r="BO918" s="7"/>
      <c r="BP918" s="7"/>
      <c r="BQ918" s="7"/>
      <c r="BR918" s="7"/>
      <c r="BS918" s="7"/>
      <c r="BT918" s="7"/>
      <c r="BU918" s="7"/>
      <c r="BV918" s="7"/>
      <c r="BW918" s="7"/>
      <c r="BX918" s="7"/>
      <c r="BY918" s="7"/>
      <c r="BZ918" s="7"/>
      <c r="CA918" s="7"/>
      <c r="CB918" s="7"/>
      <c r="CC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166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  <c r="AT919" s="7"/>
      <c r="AU919" s="7"/>
      <c r="AV919" s="7"/>
      <c r="AW919" s="7"/>
      <c r="AX919" s="7"/>
      <c r="AY919" s="7"/>
      <c r="AZ919" s="7"/>
      <c r="BA919" s="7"/>
      <c r="BB919" s="7"/>
      <c r="BC919" s="7"/>
      <c r="BD919" s="7"/>
      <c r="BE919" s="7"/>
      <c r="BF919" s="7"/>
      <c r="BG919" s="7"/>
      <c r="BH919" s="7"/>
      <c r="BI919" s="7"/>
      <c r="BJ919" s="7"/>
      <c r="BK919" s="7"/>
      <c r="BL919" s="7"/>
      <c r="BM919" s="7"/>
      <c r="BN919" s="7"/>
      <c r="BO919" s="7"/>
      <c r="BP919" s="7"/>
      <c r="BQ919" s="7"/>
      <c r="BR919" s="7"/>
      <c r="BS919" s="7"/>
      <c r="BT919" s="7"/>
      <c r="BU919" s="7"/>
      <c r="BV919" s="7"/>
      <c r="BW919" s="7"/>
      <c r="BX919" s="7"/>
      <c r="BY919" s="7"/>
      <c r="BZ919" s="7"/>
      <c r="CA919" s="7"/>
      <c r="CB919" s="7"/>
      <c r="CC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166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  <c r="AT920" s="7"/>
      <c r="AU920" s="7"/>
      <c r="AV920" s="7"/>
      <c r="AW920" s="7"/>
      <c r="AX920" s="7"/>
      <c r="AY920" s="7"/>
      <c r="AZ920" s="7"/>
      <c r="BA920" s="7"/>
      <c r="BB920" s="7"/>
      <c r="BC920" s="7"/>
      <c r="BD920" s="7"/>
      <c r="BE920" s="7"/>
      <c r="BF920" s="7"/>
      <c r="BG920" s="7"/>
      <c r="BH920" s="7"/>
      <c r="BI920" s="7"/>
      <c r="BJ920" s="7"/>
      <c r="BK920" s="7"/>
      <c r="BL920" s="7"/>
      <c r="BM920" s="7"/>
      <c r="BN920" s="7"/>
      <c r="BO920" s="7"/>
      <c r="BP920" s="7"/>
      <c r="BQ920" s="7"/>
      <c r="BR920" s="7"/>
      <c r="BS920" s="7"/>
      <c r="BT920" s="7"/>
      <c r="BU920" s="7"/>
      <c r="BV920" s="7"/>
      <c r="BW920" s="7"/>
      <c r="BX920" s="7"/>
      <c r="BY920" s="7"/>
      <c r="BZ920" s="7"/>
      <c r="CA920" s="7"/>
      <c r="CB920" s="7"/>
      <c r="CC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166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  <c r="AT921" s="7"/>
      <c r="AU921" s="7"/>
      <c r="AV921" s="7"/>
      <c r="AW921" s="7"/>
      <c r="AX921" s="7"/>
      <c r="AY921" s="7"/>
      <c r="AZ921" s="7"/>
      <c r="BA921" s="7"/>
      <c r="BB921" s="7"/>
      <c r="BC921" s="7"/>
      <c r="BD921" s="7"/>
      <c r="BE921" s="7"/>
      <c r="BF921" s="7"/>
      <c r="BG921" s="7"/>
      <c r="BH921" s="7"/>
      <c r="BI921" s="7"/>
      <c r="BJ921" s="7"/>
      <c r="BK921" s="7"/>
      <c r="BL921" s="7"/>
      <c r="BM921" s="7"/>
      <c r="BN921" s="7"/>
      <c r="BO921" s="7"/>
      <c r="BP921" s="7"/>
      <c r="BQ921" s="7"/>
      <c r="BR921" s="7"/>
      <c r="BS921" s="7"/>
      <c r="BT921" s="7"/>
      <c r="BU921" s="7"/>
      <c r="BV921" s="7"/>
      <c r="BW921" s="7"/>
      <c r="BX921" s="7"/>
      <c r="BY921" s="7"/>
      <c r="BZ921" s="7"/>
      <c r="CA921" s="7"/>
      <c r="CB921" s="7"/>
      <c r="CC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166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  <c r="AT922" s="7"/>
      <c r="AU922" s="7"/>
      <c r="AV922" s="7"/>
      <c r="AW922" s="7"/>
      <c r="AX922" s="7"/>
      <c r="AY922" s="7"/>
      <c r="AZ922" s="7"/>
      <c r="BA922" s="7"/>
      <c r="BB922" s="7"/>
      <c r="BC922" s="7"/>
      <c r="BD922" s="7"/>
      <c r="BE922" s="7"/>
      <c r="BF922" s="7"/>
      <c r="BG922" s="7"/>
      <c r="BH922" s="7"/>
      <c r="BI922" s="7"/>
      <c r="BJ922" s="7"/>
      <c r="BK922" s="7"/>
      <c r="BL922" s="7"/>
      <c r="BM922" s="7"/>
      <c r="BN922" s="7"/>
      <c r="BO922" s="7"/>
      <c r="BP922" s="7"/>
      <c r="BQ922" s="7"/>
      <c r="BR922" s="7"/>
      <c r="BS922" s="7"/>
      <c r="BT922" s="7"/>
      <c r="BU922" s="7"/>
      <c r="BV922" s="7"/>
      <c r="BW922" s="7"/>
      <c r="BX922" s="7"/>
      <c r="BY922" s="7"/>
      <c r="BZ922" s="7"/>
      <c r="CA922" s="7"/>
      <c r="CB922" s="7"/>
      <c r="CC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166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  <c r="AT923" s="7"/>
      <c r="AU923" s="7"/>
      <c r="AV923" s="7"/>
      <c r="AW923" s="7"/>
      <c r="AX923" s="7"/>
      <c r="AY923" s="7"/>
      <c r="AZ923" s="7"/>
      <c r="BA923" s="7"/>
      <c r="BB923" s="7"/>
      <c r="BC923" s="7"/>
      <c r="BD923" s="7"/>
      <c r="BE923" s="7"/>
      <c r="BF923" s="7"/>
      <c r="BG923" s="7"/>
      <c r="BH923" s="7"/>
      <c r="BI923" s="7"/>
      <c r="BJ923" s="7"/>
      <c r="BK923" s="7"/>
      <c r="BL923" s="7"/>
      <c r="BM923" s="7"/>
      <c r="BN923" s="7"/>
      <c r="BO923" s="7"/>
      <c r="BP923" s="7"/>
      <c r="BQ923" s="7"/>
      <c r="BR923" s="7"/>
      <c r="BS923" s="7"/>
      <c r="BT923" s="7"/>
      <c r="BU923" s="7"/>
      <c r="BV923" s="7"/>
      <c r="BW923" s="7"/>
      <c r="BX923" s="7"/>
      <c r="BY923" s="7"/>
      <c r="BZ923" s="7"/>
      <c r="CA923" s="7"/>
      <c r="CB923" s="7"/>
      <c r="CC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166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  <c r="AT924" s="7"/>
      <c r="AU924" s="7"/>
      <c r="AV924" s="7"/>
      <c r="AW924" s="7"/>
      <c r="AX924" s="7"/>
      <c r="AY924" s="7"/>
      <c r="AZ924" s="7"/>
      <c r="BA924" s="7"/>
      <c r="BB924" s="7"/>
      <c r="BC924" s="7"/>
      <c r="BD924" s="7"/>
      <c r="BE924" s="7"/>
      <c r="BF924" s="7"/>
      <c r="BG924" s="7"/>
      <c r="BH924" s="7"/>
      <c r="BI924" s="7"/>
      <c r="BJ924" s="7"/>
      <c r="BK924" s="7"/>
      <c r="BL924" s="7"/>
      <c r="BM924" s="7"/>
      <c r="BN924" s="7"/>
      <c r="BO924" s="7"/>
      <c r="BP924" s="7"/>
      <c r="BQ924" s="7"/>
      <c r="BR924" s="7"/>
      <c r="BS924" s="7"/>
      <c r="BT924" s="7"/>
      <c r="BU924" s="7"/>
      <c r="BV924" s="7"/>
      <c r="BW924" s="7"/>
      <c r="BX924" s="7"/>
      <c r="BY924" s="7"/>
      <c r="BZ924" s="7"/>
      <c r="CA924" s="7"/>
      <c r="CB924" s="7"/>
      <c r="CC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166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  <c r="AT925" s="7"/>
      <c r="AU925" s="7"/>
      <c r="AV925" s="7"/>
      <c r="AW925" s="7"/>
      <c r="AX925" s="7"/>
      <c r="AY925" s="7"/>
      <c r="AZ925" s="7"/>
      <c r="BA925" s="7"/>
      <c r="BB925" s="7"/>
      <c r="BC925" s="7"/>
      <c r="BD925" s="7"/>
      <c r="BE925" s="7"/>
      <c r="BF925" s="7"/>
      <c r="BG925" s="7"/>
      <c r="BH925" s="7"/>
      <c r="BI925" s="7"/>
      <c r="BJ925" s="7"/>
      <c r="BK925" s="7"/>
      <c r="BL925" s="7"/>
      <c r="BM925" s="7"/>
      <c r="BN925" s="7"/>
      <c r="BO925" s="7"/>
      <c r="BP925" s="7"/>
      <c r="BQ925" s="7"/>
      <c r="BR925" s="7"/>
      <c r="BS925" s="7"/>
      <c r="BT925" s="7"/>
      <c r="BU925" s="7"/>
      <c r="BV925" s="7"/>
      <c r="BW925" s="7"/>
      <c r="BX925" s="7"/>
      <c r="BY925" s="7"/>
      <c r="BZ925" s="7"/>
      <c r="CA925" s="7"/>
      <c r="CB925" s="7"/>
      <c r="CC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166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  <c r="AT926" s="7"/>
      <c r="AU926" s="7"/>
      <c r="AV926" s="7"/>
      <c r="AW926" s="7"/>
      <c r="AX926" s="7"/>
      <c r="AY926" s="7"/>
      <c r="AZ926" s="7"/>
      <c r="BA926" s="7"/>
      <c r="BB926" s="7"/>
      <c r="BC926" s="7"/>
      <c r="BD926" s="7"/>
      <c r="BE926" s="7"/>
      <c r="BF926" s="7"/>
      <c r="BG926" s="7"/>
      <c r="BH926" s="7"/>
      <c r="BI926" s="7"/>
      <c r="BJ926" s="7"/>
      <c r="BK926" s="7"/>
      <c r="BL926" s="7"/>
      <c r="BM926" s="7"/>
      <c r="BN926" s="7"/>
      <c r="BO926" s="7"/>
      <c r="BP926" s="7"/>
      <c r="BQ926" s="7"/>
      <c r="BR926" s="7"/>
      <c r="BS926" s="7"/>
      <c r="BT926" s="7"/>
      <c r="BU926" s="7"/>
      <c r="BV926" s="7"/>
      <c r="BW926" s="7"/>
      <c r="BX926" s="7"/>
      <c r="BY926" s="7"/>
      <c r="BZ926" s="7"/>
      <c r="CA926" s="7"/>
      <c r="CB926" s="7"/>
      <c r="CC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166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  <c r="AT927" s="7"/>
      <c r="AU927" s="7"/>
      <c r="AV927" s="7"/>
      <c r="AW927" s="7"/>
      <c r="AX927" s="7"/>
      <c r="AY927" s="7"/>
      <c r="AZ927" s="7"/>
      <c r="BA927" s="7"/>
      <c r="BB927" s="7"/>
      <c r="BC927" s="7"/>
      <c r="BD927" s="7"/>
      <c r="BE927" s="7"/>
      <c r="BF927" s="7"/>
      <c r="BG927" s="7"/>
      <c r="BH927" s="7"/>
      <c r="BI927" s="7"/>
      <c r="BJ927" s="7"/>
      <c r="BK927" s="7"/>
      <c r="BL927" s="7"/>
      <c r="BM927" s="7"/>
      <c r="BN927" s="7"/>
      <c r="BO927" s="7"/>
      <c r="BP927" s="7"/>
      <c r="BQ927" s="7"/>
      <c r="BR927" s="7"/>
      <c r="BS927" s="7"/>
      <c r="BT927" s="7"/>
      <c r="BU927" s="7"/>
      <c r="BV927" s="7"/>
      <c r="BW927" s="7"/>
      <c r="BX927" s="7"/>
      <c r="BY927" s="7"/>
      <c r="BZ927" s="7"/>
      <c r="CA927" s="7"/>
      <c r="CB927" s="7"/>
      <c r="CC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166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  <c r="AT928" s="7"/>
      <c r="AU928" s="7"/>
      <c r="AV928" s="7"/>
      <c r="AW928" s="7"/>
      <c r="AX928" s="7"/>
      <c r="AY928" s="7"/>
      <c r="AZ928" s="7"/>
      <c r="BA928" s="7"/>
      <c r="BB928" s="7"/>
      <c r="BC928" s="7"/>
      <c r="BD928" s="7"/>
      <c r="BE928" s="7"/>
      <c r="BF928" s="7"/>
      <c r="BG928" s="7"/>
      <c r="BH928" s="7"/>
      <c r="BI928" s="7"/>
      <c r="BJ928" s="7"/>
      <c r="BK928" s="7"/>
      <c r="BL928" s="7"/>
      <c r="BM928" s="7"/>
      <c r="BN928" s="7"/>
      <c r="BO928" s="7"/>
      <c r="BP928" s="7"/>
      <c r="BQ928" s="7"/>
      <c r="BR928" s="7"/>
      <c r="BS928" s="7"/>
      <c r="BT928" s="7"/>
      <c r="BU928" s="7"/>
      <c r="BV928" s="7"/>
      <c r="BW928" s="7"/>
      <c r="BX928" s="7"/>
      <c r="BY928" s="7"/>
      <c r="BZ928" s="7"/>
      <c r="CA928" s="7"/>
      <c r="CB928" s="7"/>
      <c r="CC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166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  <c r="AT929" s="7"/>
      <c r="AU929" s="7"/>
      <c r="AV929" s="7"/>
      <c r="AW929" s="7"/>
      <c r="AX929" s="7"/>
      <c r="AY929" s="7"/>
      <c r="AZ929" s="7"/>
      <c r="BA929" s="7"/>
      <c r="BB929" s="7"/>
      <c r="BC929" s="7"/>
      <c r="BD929" s="7"/>
      <c r="BE929" s="7"/>
      <c r="BF929" s="7"/>
      <c r="BG929" s="7"/>
      <c r="BH929" s="7"/>
      <c r="BI929" s="7"/>
      <c r="BJ929" s="7"/>
      <c r="BK929" s="7"/>
      <c r="BL929" s="7"/>
      <c r="BM929" s="7"/>
      <c r="BN929" s="7"/>
      <c r="BO929" s="7"/>
      <c r="BP929" s="7"/>
      <c r="BQ929" s="7"/>
      <c r="BR929" s="7"/>
      <c r="BS929" s="7"/>
      <c r="BT929" s="7"/>
      <c r="BU929" s="7"/>
      <c r="BV929" s="7"/>
      <c r="BW929" s="7"/>
      <c r="BX929" s="7"/>
      <c r="BY929" s="7"/>
      <c r="BZ929" s="7"/>
      <c r="CA929" s="7"/>
      <c r="CB929" s="7"/>
      <c r="CC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166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  <c r="AT930" s="7"/>
      <c r="AU930" s="7"/>
      <c r="AV930" s="7"/>
      <c r="AW930" s="7"/>
      <c r="AX930" s="7"/>
      <c r="AY930" s="7"/>
      <c r="AZ930" s="7"/>
      <c r="BA930" s="7"/>
      <c r="BB930" s="7"/>
      <c r="BC930" s="7"/>
      <c r="BD930" s="7"/>
      <c r="BE930" s="7"/>
      <c r="BF930" s="7"/>
      <c r="BG930" s="7"/>
      <c r="BH930" s="7"/>
      <c r="BI930" s="7"/>
      <c r="BJ930" s="7"/>
      <c r="BK930" s="7"/>
      <c r="BL930" s="7"/>
      <c r="BM930" s="7"/>
      <c r="BN930" s="7"/>
      <c r="BO930" s="7"/>
      <c r="BP930" s="7"/>
      <c r="BQ930" s="7"/>
      <c r="BR930" s="7"/>
      <c r="BS930" s="7"/>
      <c r="BT930" s="7"/>
      <c r="BU930" s="7"/>
      <c r="BV930" s="7"/>
      <c r="BW930" s="7"/>
      <c r="BX930" s="7"/>
      <c r="BY930" s="7"/>
      <c r="BZ930" s="7"/>
      <c r="CA930" s="7"/>
      <c r="CB930" s="7"/>
      <c r="CC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166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  <c r="AT931" s="7"/>
      <c r="AU931" s="7"/>
      <c r="AV931" s="7"/>
      <c r="AW931" s="7"/>
      <c r="AX931" s="7"/>
      <c r="AY931" s="7"/>
      <c r="AZ931" s="7"/>
      <c r="BA931" s="7"/>
      <c r="BB931" s="7"/>
      <c r="BC931" s="7"/>
      <c r="BD931" s="7"/>
      <c r="BE931" s="7"/>
      <c r="BF931" s="7"/>
      <c r="BG931" s="7"/>
      <c r="BH931" s="7"/>
      <c r="BI931" s="7"/>
      <c r="BJ931" s="7"/>
      <c r="BK931" s="7"/>
      <c r="BL931" s="7"/>
      <c r="BM931" s="7"/>
      <c r="BN931" s="7"/>
      <c r="BO931" s="7"/>
      <c r="BP931" s="7"/>
      <c r="BQ931" s="7"/>
      <c r="BR931" s="7"/>
      <c r="BS931" s="7"/>
      <c r="BT931" s="7"/>
      <c r="BU931" s="7"/>
      <c r="BV931" s="7"/>
      <c r="BW931" s="7"/>
      <c r="BX931" s="7"/>
      <c r="BY931" s="7"/>
      <c r="BZ931" s="7"/>
      <c r="CA931" s="7"/>
      <c r="CB931" s="7"/>
      <c r="CC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166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  <c r="AT932" s="7"/>
      <c r="AU932" s="7"/>
      <c r="AV932" s="7"/>
      <c r="AW932" s="7"/>
      <c r="AX932" s="7"/>
      <c r="AY932" s="7"/>
      <c r="AZ932" s="7"/>
      <c r="BA932" s="7"/>
      <c r="BB932" s="7"/>
      <c r="BC932" s="7"/>
      <c r="BD932" s="7"/>
      <c r="BE932" s="7"/>
      <c r="BF932" s="7"/>
      <c r="BG932" s="7"/>
      <c r="BH932" s="7"/>
      <c r="BI932" s="7"/>
      <c r="BJ932" s="7"/>
      <c r="BK932" s="7"/>
      <c r="BL932" s="7"/>
      <c r="BM932" s="7"/>
      <c r="BN932" s="7"/>
      <c r="BO932" s="7"/>
      <c r="BP932" s="7"/>
      <c r="BQ932" s="7"/>
      <c r="BR932" s="7"/>
      <c r="BS932" s="7"/>
      <c r="BT932" s="7"/>
      <c r="BU932" s="7"/>
      <c r="BV932" s="7"/>
      <c r="BW932" s="7"/>
      <c r="BX932" s="7"/>
      <c r="BY932" s="7"/>
      <c r="BZ932" s="7"/>
      <c r="CA932" s="7"/>
      <c r="CB932" s="7"/>
      <c r="CC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166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  <c r="AT933" s="7"/>
      <c r="AU933" s="7"/>
      <c r="AV933" s="7"/>
      <c r="AW933" s="7"/>
      <c r="AX933" s="7"/>
      <c r="AY933" s="7"/>
      <c r="AZ933" s="7"/>
      <c r="BA933" s="7"/>
      <c r="BB933" s="7"/>
      <c r="BC933" s="7"/>
      <c r="BD933" s="7"/>
      <c r="BE933" s="7"/>
      <c r="BF933" s="7"/>
      <c r="BG933" s="7"/>
      <c r="BH933" s="7"/>
      <c r="BI933" s="7"/>
      <c r="BJ933" s="7"/>
      <c r="BK933" s="7"/>
      <c r="BL933" s="7"/>
      <c r="BM933" s="7"/>
      <c r="BN933" s="7"/>
      <c r="BO933" s="7"/>
      <c r="BP933" s="7"/>
      <c r="BQ933" s="7"/>
      <c r="BR933" s="7"/>
      <c r="BS933" s="7"/>
      <c r="BT933" s="7"/>
      <c r="BU933" s="7"/>
      <c r="BV933" s="7"/>
      <c r="BW933" s="7"/>
      <c r="BX933" s="7"/>
      <c r="BY933" s="7"/>
      <c r="BZ933" s="7"/>
      <c r="CA933" s="7"/>
      <c r="CB933" s="7"/>
      <c r="CC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166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  <c r="AT934" s="7"/>
      <c r="AU934" s="7"/>
      <c r="AV934" s="7"/>
      <c r="AW934" s="7"/>
      <c r="AX934" s="7"/>
      <c r="AY934" s="7"/>
      <c r="AZ934" s="7"/>
      <c r="BA934" s="7"/>
      <c r="BB934" s="7"/>
      <c r="BC934" s="7"/>
      <c r="BD934" s="7"/>
      <c r="BE934" s="7"/>
      <c r="BF934" s="7"/>
      <c r="BG934" s="7"/>
      <c r="BH934" s="7"/>
      <c r="BI934" s="7"/>
      <c r="BJ934" s="7"/>
      <c r="BK934" s="7"/>
      <c r="BL934" s="7"/>
      <c r="BM934" s="7"/>
      <c r="BN934" s="7"/>
      <c r="BO934" s="7"/>
      <c r="BP934" s="7"/>
      <c r="BQ934" s="7"/>
      <c r="BR934" s="7"/>
      <c r="BS934" s="7"/>
      <c r="BT934" s="7"/>
      <c r="BU934" s="7"/>
      <c r="BV934" s="7"/>
      <c r="BW934" s="7"/>
      <c r="BX934" s="7"/>
      <c r="BY934" s="7"/>
      <c r="BZ934" s="7"/>
      <c r="CA934" s="7"/>
      <c r="CB934" s="7"/>
      <c r="CC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166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  <c r="AT935" s="7"/>
      <c r="AU935" s="7"/>
      <c r="AV935" s="7"/>
      <c r="AW935" s="7"/>
      <c r="AX935" s="7"/>
      <c r="AY935" s="7"/>
      <c r="AZ935" s="7"/>
      <c r="BA935" s="7"/>
      <c r="BB935" s="7"/>
      <c r="BC935" s="7"/>
      <c r="BD935" s="7"/>
      <c r="BE935" s="7"/>
      <c r="BF935" s="7"/>
      <c r="BG935" s="7"/>
      <c r="BH935" s="7"/>
      <c r="BI935" s="7"/>
      <c r="BJ935" s="7"/>
      <c r="BK935" s="7"/>
      <c r="BL935" s="7"/>
      <c r="BM935" s="7"/>
      <c r="BN935" s="7"/>
      <c r="BO935" s="7"/>
      <c r="BP935" s="7"/>
      <c r="BQ935" s="7"/>
      <c r="BR935" s="7"/>
      <c r="BS935" s="7"/>
      <c r="BT935" s="7"/>
      <c r="BU935" s="7"/>
      <c r="BV935" s="7"/>
      <c r="BW935" s="7"/>
      <c r="BX935" s="7"/>
      <c r="BY935" s="7"/>
      <c r="BZ935" s="7"/>
      <c r="CA935" s="7"/>
      <c r="CB935" s="7"/>
      <c r="CC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166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  <c r="AT936" s="7"/>
      <c r="AU936" s="7"/>
      <c r="AV936" s="7"/>
      <c r="AW936" s="7"/>
      <c r="AX936" s="7"/>
      <c r="AY936" s="7"/>
      <c r="AZ936" s="7"/>
      <c r="BA936" s="7"/>
      <c r="BB936" s="7"/>
      <c r="BC936" s="7"/>
      <c r="BD936" s="7"/>
      <c r="BE936" s="7"/>
      <c r="BF936" s="7"/>
      <c r="BG936" s="7"/>
      <c r="BH936" s="7"/>
      <c r="BI936" s="7"/>
      <c r="BJ936" s="7"/>
      <c r="BK936" s="7"/>
      <c r="BL936" s="7"/>
      <c r="BM936" s="7"/>
      <c r="BN936" s="7"/>
      <c r="BO936" s="7"/>
      <c r="BP936" s="7"/>
      <c r="BQ936" s="7"/>
      <c r="BR936" s="7"/>
      <c r="BS936" s="7"/>
      <c r="BT936" s="7"/>
      <c r="BU936" s="7"/>
      <c r="BV936" s="7"/>
      <c r="BW936" s="7"/>
      <c r="BX936" s="7"/>
      <c r="BY936" s="7"/>
      <c r="BZ936" s="7"/>
      <c r="CA936" s="7"/>
      <c r="CB936" s="7"/>
      <c r="CC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166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  <c r="AT937" s="7"/>
      <c r="AU937" s="7"/>
      <c r="AV937" s="7"/>
      <c r="AW937" s="7"/>
      <c r="AX937" s="7"/>
      <c r="AY937" s="7"/>
      <c r="AZ937" s="7"/>
      <c r="BA937" s="7"/>
      <c r="BB937" s="7"/>
      <c r="BC937" s="7"/>
      <c r="BD937" s="7"/>
      <c r="BE937" s="7"/>
      <c r="BF937" s="7"/>
      <c r="BG937" s="7"/>
      <c r="BH937" s="7"/>
      <c r="BI937" s="7"/>
      <c r="BJ937" s="7"/>
      <c r="BK937" s="7"/>
      <c r="BL937" s="7"/>
      <c r="BM937" s="7"/>
      <c r="BN937" s="7"/>
      <c r="BO937" s="7"/>
      <c r="BP937" s="7"/>
      <c r="BQ937" s="7"/>
      <c r="BR937" s="7"/>
      <c r="BS937" s="7"/>
      <c r="BT937" s="7"/>
      <c r="BU937" s="7"/>
      <c r="BV937" s="7"/>
      <c r="BW937" s="7"/>
      <c r="BX937" s="7"/>
      <c r="BY937" s="7"/>
      <c r="BZ937" s="7"/>
      <c r="CA937" s="7"/>
      <c r="CB937" s="7"/>
      <c r="CC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166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  <c r="AT938" s="7"/>
      <c r="AU938" s="7"/>
      <c r="AV938" s="7"/>
      <c r="AW938" s="7"/>
      <c r="AX938" s="7"/>
      <c r="AY938" s="7"/>
      <c r="AZ938" s="7"/>
      <c r="BA938" s="7"/>
      <c r="BB938" s="7"/>
      <c r="BC938" s="7"/>
      <c r="BD938" s="7"/>
      <c r="BE938" s="7"/>
      <c r="BF938" s="7"/>
      <c r="BG938" s="7"/>
      <c r="BH938" s="7"/>
      <c r="BI938" s="7"/>
      <c r="BJ938" s="7"/>
      <c r="BK938" s="7"/>
      <c r="BL938" s="7"/>
      <c r="BM938" s="7"/>
      <c r="BN938" s="7"/>
      <c r="BO938" s="7"/>
      <c r="BP938" s="7"/>
      <c r="BQ938" s="7"/>
      <c r="BR938" s="7"/>
      <c r="BS938" s="7"/>
      <c r="BT938" s="7"/>
      <c r="BU938" s="7"/>
      <c r="BV938" s="7"/>
      <c r="BW938" s="7"/>
      <c r="BX938" s="7"/>
      <c r="BY938" s="7"/>
      <c r="BZ938" s="7"/>
      <c r="CA938" s="7"/>
      <c r="CB938" s="7"/>
      <c r="CC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166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  <c r="AT939" s="7"/>
      <c r="AU939" s="7"/>
      <c r="AV939" s="7"/>
      <c r="AW939" s="7"/>
      <c r="AX939" s="7"/>
      <c r="AY939" s="7"/>
      <c r="AZ939" s="7"/>
      <c r="BA939" s="7"/>
      <c r="BB939" s="7"/>
      <c r="BC939" s="7"/>
      <c r="BD939" s="7"/>
      <c r="BE939" s="7"/>
      <c r="BF939" s="7"/>
      <c r="BG939" s="7"/>
      <c r="BH939" s="7"/>
      <c r="BI939" s="7"/>
      <c r="BJ939" s="7"/>
      <c r="BK939" s="7"/>
      <c r="BL939" s="7"/>
      <c r="BM939" s="7"/>
      <c r="BN939" s="7"/>
      <c r="BO939" s="7"/>
      <c r="BP939" s="7"/>
      <c r="BQ939" s="7"/>
      <c r="BR939" s="7"/>
      <c r="BS939" s="7"/>
      <c r="BT939" s="7"/>
      <c r="BU939" s="7"/>
      <c r="BV939" s="7"/>
      <c r="BW939" s="7"/>
      <c r="BX939" s="7"/>
      <c r="BY939" s="7"/>
      <c r="BZ939" s="7"/>
      <c r="CA939" s="7"/>
      <c r="CB939" s="7"/>
      <c r="CC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166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  <c r="AT940" s="7"/>
      <c r="AU940" s="7"/>
      <c r="AV940" s="7"/>
      <c r="AW940" s="7"/>
      <c r="AX940" s="7"/>
      <c r="AY940" s="7"/>
      <c r="AZ940" s="7"/>
      <c r="BA940" s="7"/>
      <c r="BB940" s="7"/>
      <c r="BC940" s="7"/>
      <c r="BD940" s="7"/>
      <c r="BE940" s="7"/>
      <c r="BF940" s="7"/>
      <c r="BG940" s="7"/>
      <c r="BH940" s="7"/>
      <c r="BI940" s="7"/>
      <c r="BJ940" s="7"/>
      <c r="BK940" s="7"/>
      <c r="BL940" s="7"/>
      <c r="BM940" s="7"/>
      <c r="BN940" s="7"/>
      <c r="BO940" s="7"/>
      <c r="BP940" s="7"/>
      <c r="BQ940" s="7"/>
      <c r="BR940" s="7"/>
      <c r="BS940" s="7"/>
      <c r="BT940" s="7"/>
      <c r="BU940" s="7"/>
      <c r="BV940" s="7"/>
      <c r="BW940" s="7"/>
      <c r="BX940" s="7"/>
      <c r="BY940" s="7"/>
      <c r="BZ940" s="7"/>
      <c r="CA940" s="7"/>
      <c r="CB940" s="7"/>
      <c r="CC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166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  <c r="AT941" s="7"/>
      <c r="AU941" s="7"/>
      <c r="AV941" s="7"/>
      <c r="AW941" s="7"/>
      <c r="AX941" s="7"/>
      <c r="AY941" s="7"/>
      <c r="AZ941" s="7"/>
      <c r="BA941" s="7"/>
      <c r="BB941" s="7"/>
      <c r="BC941" s="7"/>
      <c r="BD941" s="7"/>
      <c r="BE941" s="7"/>
      <c r="BF941" s="7"/>
      <c r="BG941" s="7"/>
      <c r="BH941" s="7"/>
      <c r="BI941" s="7"/>
      <c r="BJ941" s="7"/>
      <c r="BK941" s="7"/>
      <c r="BL941" s="7"/>
      <c r="BM941" s="7"/>
      <c r="BN941" s="7"/>
      <c r="BO941" s="7"/>
      <c r="BP941" s="7"/>
      <c r="BQ941" s="7"/>
      <c r="BR941" s="7"/>
      <c r="BS941" s="7"/>
      <c r="BT941" s="7"/>
      <c r="BU941" s="7"/>
      <c r="BV941" s="7"/>
      <c r="BW941" s="7"/>
      <c r="BX941" s="7"/>
      <c r="BY941" s="7"/>
      <c r="BZ941" s="7"/>
      <c r="CA941" s="7"/>
      <c r="CB941" s="7"/>
      <c r="CC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166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  <c r="AT942" s="7"/>
      <c r="AU942" s="7"/>
      <c r="AV942" s="7"/>
      <c r="AW942" s="7"/>
      <c r="AX942" s="7"/>
      <c r="AY942" s="7"/>
      <c r="AZ942" s="7"/>
      <c r="BA942" s="7"/>
      <c r="BB942" s="7"/>
      <c r="BC942" s="7"/>
      <c r="BD942" s="7"/>
      <c r="BE942" s="7"/>
      <c r="BF942" s="7"/>
      <c r="BG942" s="7"/>
      <c r="BH942" s="7"/>
      <c r="BI942" s="7"/>
      <c r="BJ942" s="7"/>
      <c r="BK942" s="7"/>
      <c r="BL942" s="7"/>
      <c r="BM942" s="7"/>
      <c r="BN942" s="7"/>
      <c r="BO942" s="7"/>
      <c r="BP942" s="7"/>
      <c r="BQ942" s="7"/>
      <c r="BR942" s="7"/>
      <c r="BS942" s="7"/>
      <c r="BT942" s="7"/>
      <c r="BU942" s="7"/>
      <c r="BV942" s="7"/>
      <c r="BW942" s="7"/>
      <c r="BX942" s="7"/>
      <c r="BY942" s="7"/>
      <c r="BZ942" s="7"/>
      <c r="CA942" s="7"/>
      <c r="CB942" s="7"/>
      <c r="CC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166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  <c r="AT943" s="7"/>
      <c r="AU943" s="7"/>
      <c r="AV943" s="7"/>
      <c r="AW943" s="7"/>
      <c r="AX943" s="7"/>
      <c r="AY943" s="7"/>
      <c r="AZ943" s="7"/>
      <c r="BA943" s="7"/>
      <c r="BB943" s="7"/>
      <c r="BC943" s="7"/>
      <c r="BD943" s="7"/>
      <c r="BE943" s="7"/>
      <c r="BF943" s="7"/>
      <c r="BG943" s="7"/>
      <c r="BH943" s="7"/>
      <c r="BI943" s="7"/>
      <c r="BJ943" s="7"/>
      <c r="BK943" s="7"/>
      <c r="BL943" s="7"/>
      <c r="BM943" s="7"/>
      <c r="BN943" s="7"/>
      <c r="BO943" s="7"/>
      <c r="BP943" s="7"/>
      <c r="BQ943" s="7"/>
      <c r="BR943" s="7"/>
      <c r="BS943" s="7"/>
      <c r="BT943" s="7"/>
      <c r="BU943" s="7"/>
      <c r="BV943" s="7"/>
      <c r="BW943" s="7"/>
      <c r="BX943" s="7"/>
      <c r="BY943" s="7"/>
      <c r="BZ943" s="7"/>
      <c r="CA943" s="7"/>
      <c r="CB943" s="7"/>
      <c r="CC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166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  <c r="AT944" s="7"/>
      <c r="AU944" s="7"/>
      <c r="AV944" s="7"/>
      <c r="AW944" s="7"/>
      <c r="AX944" s="7"/>
      <c r="AY944" s="7"/>
      <c r="AZ944" s="7"/>
      <c r="BA944" s="7"/>
      <c r="BB944" s="7"/>
      <c r="BC944" s="7"/>
      <c r="BD944" s="7"/>
      <c r="BE944" s="7"/>
      <c r="BF944" s="7"/>
      <c r="BG944" s="7"/>
      <c r="BH944" s="7"/>
      <c r="BI944" s="7"/>
      <c r="BJ944" s="7"/>
      <c r="BK944" s="7"/>
      <c r="BL944" s="7"/>
      <c r="BM944" s="7"/>
      <c r="BN944" s="7"/>
      <c r="BO944" s="7"/>
      <c r="BP944" s="7"/>
      <c r="BQ944" s="7"/>
      <c r="BR944" s="7"/>
      <c r="BS944" s="7"/>
      <c r="BT944" s="7"/>
      <c r="BU944" s="7"/>
      <c r="BV944" s="7"/>
      <c r="BW944" s="7"/>
      <c r="BX944" s="7"/>
      <c r="BY944" s="7"/>
      <c r="BZ944" s="7"/>
      <c r="CA944" s="7"/>
      <c r="CB944" s="7"/>
      <c r="CC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166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  <c r="AT945" s="7"/>
      <c r="AU945" s="7"/>
      <c r="AV945" s="7"/>
      <c r="AW945" s="7"/>
      <c r="AX945" s="7"/>
      <c r="AY945" s="7"/>
      <c r="AZ945" s="7"/>
      <c r="BA945" s="7"/>
      <c r="BB945" s="7"/>
      <c r="BC945" s="7"/>
      <c r="BD945" s="7"/>
      <c r="BE945" s="7"/>
      <c r="BF945" s="7"/>
      <c r="BG945" s="7"/>
      <c r="BH945" s="7"/>
      <c r="BI945" s="7"/>
      <c r="BJ945" s="7"/>
      <c r="BK945" s="7"/>
      <c r="BL945" s="7"/>
      <c r="BM945" s="7"/>
      <c r="BN945" s="7"/>
      <c r="BO945" s="7"/>
      <c r="BP945" s="7"/>
      <c r="BQ945" s="7"/>
      <c r="BR945" s="7"/>
      <c r="BS945" s="7"/>
      <c r="BT945" s="7"/>
      <c r="BU945" s="7"/>
      <c r="BV945" s="7"/>
      <c r="BW945" s="7"/>
      <c r="BX945" s="7"/>
      <c r="BY945" s="7"/>
      <c r="BZ945" s="7"/>
      <c r="CA945" s="7"/>
      <c r="CB945" s="7"/>
      <c r="CC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166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  <c r="AT946" s="7"/>
      <c r="AU946" s="7"/>
      <c r="AV946" s="7"/>
      <c r="AW946" s="7"/>
      <c r="AX946" s="7"/>
      <c r="AY946" s="7"/>
      <c r="AZ946" s="7"/>
      <c r="BA946" s="7"/>
      <c r="BB946" s="7"/>
      <c r="BC946" s="7"/>
      <c r="BD946" s="7"/>
      <c r="BE946" s="7"/>
      <c r="BF946" s="7"/>
      <c r="BG946" s="7"/>
      <c r="BH946" s="7"/>
      <c r="BI946" s="7"/>
      <c r="BJ946" s="7"/>
      <c r="BK946" s="7"/>
      <c r="BL946" s="7"/>
      <c r="BM946" s="7"/>
      <c r="BN946" s="7"/>
      <c r="BO946" s="7"/>
      <c r="BP946" s="7"/>
      <c r="BQ946" s="7"/>
      <c r="BR946" s="7"/>
      <c r="BS946" s="7"/>
      <c r="BT946" s="7"/>
      <c r="BU946" s="7"/>
      <c r="BV946" s="7"/>
      <c r="BW946" s="7"/>
      <c r="BX946" s="7"/>
      <c r="BY946" s="7"/>
      <c r="BZ946" s="7"/>
      <c r="CA946" s="7"/>
      <c r="CB946" s="7"/>
      <c r="CC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166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  <c r="AT947" s="7"/>
      <c r="AU947" s="7"/>
      <c r="AV947" s="7"/>
      <c r="AW947" s="7"/>
      <c r="AX947" s="7"/>
      <c r="AY947" s="7"/>
      <c r="AZ947" s="7"/>
      <c r="BA947" s="7"/>
      <c r="BB947" s="7"/>
      <c r="BC947" s="7"/>
      <c r="BD947" s="7"/>
      <c r="BE947" s="7"/>
      <c r="BF947" s="7"/>
      <c r="BG947" s="7"/>
      <c r="BH947" s="7"/>
      <c r="BI947" s="7"/>
      <c r="BJ947" s="7"/>
      <c r="BK947" s="7"/>
      <c r="BL947" s="7"/>
      <c r="BM947" s="7"/>
      <c r="BN947" s="7"/>
      <c r="BO947" s="7"/>
      <c r="BP947" s="7"/>
      <c r="BQ947" s="7"/>
      <c r="BR947" s="7"/>
      <c r="BS947" s="7"/>
      <c r="BT947" s="7"/>
      <c r="BU947" s="7"/>
      <c r="BV947" s="7"/>
      <c r="BW947" s="7"/>
      <c r="BX947" s="7"/>
      <c r="BY947" s="7"/>
      <c r="BZ947" s="7"/>
      <c r="CA947" s="7"/>
      <c r="CB947" s="7"/>
      <c r="CC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166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  <c r="AT948" s="7"/>
      <c r="AU948" s="7"/>
      <c r="AV948" s="7"/>
      <c r="AW948" s="7"/>
      <c r="AX948" s="7"/>
      <c r="AY948" s="7"/>
      <c r="AZ948" s="7"/>
      <c r="BA948" s="7"/>
      <c r="BB948" s="7"/>
      <c r="BC948" s="7"/>
      <c r="BD948" s="7"/>
      <c r="BE948" s="7"/>
      <c r="BF948" s="7"/>
      <c r="BG948" s="7"/>
      <c r="BH948" s="7"/>
      <c r="BI948" s="7"/>
      <c r="BJ948" s="7"/>
      <c r="BK948" s="7"/>
      <c r="BL948" s="7"/>
      <c r="BM948" s="7"/>
      <c r="BN948" s="7"/>
      <c r="BO948" s="7"/>
      <c r="BP948" s="7"/>
      <c r="BQ948" s="7"/>
      <c r="BR948" s="7"/>
      <c r="BS948" s="7"/>
      <c r="BT948" s="7"/>
      <c r="BU948" s="7"/>
      <c r="BV948" s="7"/>
      <c r="BW948" s="7"/>
      <c r="BX948" s="7"/>
      <c r="BY948" s="7"/>
      <c r="BZ948" s="7"/>
      <c r="CA948" s="7"/>
      <c r="CB948" s="7"/>
      <c r="CC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166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  <c r="AT949" s="7"/>
      <c r="AU949" s="7"/>
      <c r="AV949" s="7"/>
      <c r="AW949" s="7"/>
      <c r="AX949" s="7"/>
      <c r="AY949" s="7"/>
      <c r="AZ949" s="7"/>
      <c r="BA949" s="7"/>
      <c r="BB949" s="7"/>
      <c r="BC949" s="7"/>
      <c r="BD949" s="7"/>
      <c r="BE949" s="7"/>
      <c r="BF949" s="7"/>
      <c r="BG949" s="7"/>
      <c r="BH949" s="7"/>
      <c r="BI949" s="7"/>
      <c r="BJ949" s="7"/>
      <c r="BK949" s="7"/>
      <c r="BL949" s="7"/>
      <c r="BM949" s="7"/>
      <c r="BN949" s="7"/>
      <c r="BO949" s="7"/>
      <c r="BP949" s="7"/>
      <c r="BQ949" s="7"/>
      <c r="BR949" s="7"/>
      <c r="BS949" s="7"/>
      <c r="BT949" s="7"/>
      <c r="BU949" s="7"/>
      <c r="BV949" s="7"/>
      <c r="BW949" s="7"/>
      <c r="BX949" s="7"/>
      <c r="BY949" s="7"/>
      <c r="BZ949" s="7"/>
      <c r="CA949" s="7"/>
      <c r="CB949" s="7"/>
      <c r="CC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166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  <c r="AT950" s="7"/>
      <c r="AU950" s="7"/>
      <c r="AV950" s="7"/>
      <c r="AW950" s="7"/>
      <c r="AX950" s="7"/>
      <c r="AY950" s="7"/>
      <c r="AZ950" s="7"/>
      <c r="BA950" s="7"/>
      <c r="BB950" s="7"/>
      <c r="BC950" s="7"/>
      <c r="BD950" s="7"/>
      <c r="BE950" s="7"/>
      <c r="BF950" s="7"/>
      <c r="BG950" s="7"/>
      <c r="BH950" s="7"/>
      <c r="BI950" s="7"/>
      <c r="BJ950" s="7"/>
      <c r="BK950" s="7"/>
      <c r="BL950" s="7"/>
      <c r="BM950" s="7"/>
      <c r="BN950" s="7"/>
      <c r="BO950" s="7"/>
      <c r="BP950" s="7"/>
      <c r="BQ950" s="7"/>
      <c r="BR950" s="7"/>
      <c r="BS950" s="7"/>
      <c r="BT950" s="7"/>
      <c r="BU950" s="7"/>
      <c r="BV950" s="7"/>
      <c r="BW950" s="7"/>
      <c r="BX950" s="7"/>
      <c r="BY950" s="7"/>
      <c r="BZ950" s="7"/>
      <c r="CA950" s="7"/>
      <c r="CB950" s="7"/>
      <c r="CC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166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  <c r="AT951" s="7"/>
      <c r="AU951" s="7"/>
      <c r="AV951" s="7"/>
      <c r="AW951" s="7"/>
      <c r="AX951" s="7"/>
      <c r="AY951" s="7"/>
      <c r="AZ951" s="7"/>
      <c r="BA951" s="7"/>
      <c r="BB951" s="7"/>
      <c r="BC951" s="7"/>
      <c r="BD951" s="7"/>
      <c r="BE951" s="7"/>
      <c r="BF951" s="7"/>
      <c r="BG951" s="7"/>
      <c r="BH951" s="7"/>
      <c r="BI951" s="7"/>
      <c r="BJ951" s="7"/>
      <c r="BK951" s="7"/>
      <c r="BL951" s="7"/>
      <c r="BM951" s="7"/>
      <c r="BN951" s="7"/>
      <c r="BO951" s="7"/>
      <c r="BP951" s="7"/>
      <c r="BQ951" s="7"/>
      <c r="BR951" s="7"/>
      <c r="BS951" s="7"/>
      <c r="BT951" s="7"/>
      <c r="BU951" s="7"/>
      <c r="BV951" s="7"/>
      <c r="BW951" s="7"/>
      <c r="BX951" s="7"/>
      <c r="BY951" s="7"/>
      <c r="BZ951" s="7"/>
      <c r="CA951" s="7"/>
      <c r="CB951" s="7"/>
      <c r="CC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166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  <c r="AT952" s="7"/>
      <c r="AU952" s="7"/>
      <c r="AV952" s="7"/>
      <c r="AW952" s="7"/>
      <c r="AX952" s="7"/>
      <c r="AY952" s="7"/>
      <c r="AZ952" s="7"/>
      <c r="BA952" s="7"/>
      <c r="BB952" s="7"/>
      <c r="BC952" s="7"/>
      <c r="BD952" s="7"/>
      <c r="BE952" s="7"/>
      <c r="BF952" s="7"/>
      <c r="BG952" s="7"/>
      <c r="BH952" s="7"/>
      <c r="BI952" s="7"/>
      <c r="BJ952" s="7"/>
      <c r="BK952" s="7"/>
      <c r="BL952" s="7"/>
      <c r="BM952" s="7"/>
      <c r="BN952" s="7"/>
      <c r="BO952" s="7"/>
      <c r="BP952" s="7"/>
      <c r="BQ952" s="7"/>
      <c r="BR952" s="7"/>
      <c r="BS952" s="7"/>
      <c r="BT952" s="7"/>
      <c r="BU952" s="7"/>
      <c r="BV952" s="7"/>
      <c r="BW952" s="7"/>
      <c r="BX952" s="7"/>
      <c r="BY952" s="7"/>
      <c r="BZ952" s="7"/>
      <c r="CA952" s="7"/>
      <c r="CB952" s="7"/>
      <c r="CC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166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  <c r="AT953" s="7"/>
      <c r="AU953" s="7"/>
      <c r="AV953" s="7"/>
      <c r="AW953" s="7"/>
      <c r="AX953" s="7"/>
      <c r="AY953" s="7"/>
      <c r="AZ953" s="7"/>
      <c r="BA953" s="7"/>
      <c r="BB953" s="7"/>
      <c r="BC953" s="7"/>
      <c r="BD953" s="7"/>
      <c r="BE953" s="7"/>
      <c r="BF953" s="7"/>
      <c r="BG953" s="7"/>
      <c r="BH953" s="7"/>
      <c r="BI953" s="7"/>
      <c r="BJ953" s="7"/>
      <c r="BK953" s="7"/>
      <c r="BL953" s="7"/>
      <c r="BM953" s="7"/>
      <c r="BN953" s="7"/>
      <c r="BO953" s="7"/>
      <c r="BP953" s="7"/>
      <c r="BQ953" s="7"/>
      <c r="BR953" s="7"/>
      <c r="BS953" s="7"/>
      <c r="BT953" s="7"/>
      <c r="BU953" s="7"/>
      <c r="BV953" s="7"/>
      <c r="BW953" s="7"/>
      <c r="BX953" s="7"/>
      <c r="BY953" s="7"/>
      <c r="BZ953" s="7"/>
      <c r="CA953" s="7"/>
      <c r="CB953" s="7"/>
      <c r="CC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166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  <c r="AT954" s="7"/>
      <c r="AU954" s="7"/>
      <c r="AV954" s="7"/>
      <c r="AW954" s="7"/>
      <c r="AX954" s="7"/>
      <c r="AY954" s="7"/>
      <c r="AZ954" s="7"/>
      <c r="BA954" s="7"/>
      <c r="BB954" s="7"/>
      <c r="BC954" s="7"/>
      <c r="BD954" s="7"/>
      <c r="BE954" s="7"/>
      <c r="BF954" s="7"/>
      <c r="BG954" s="7"/>
      <c r="BH954" s="7"/>
      <c r="BI954" s="7"/>
      <c r="BJ954" s="7"/>
      <c r="BK954" s="7"/>
      <c r="BL954" s="7"/>
      <c r="BM954" s="7"/>
      <c r="BN954" s="7"/>
      <c r="BO954" s="7"/>
      <c r="BP954" s="7"/>
      <c r="BQ954" s="7"/>
      <c r="BR954" s="7"/>
      <c r="BS954" s="7"/>
      <c r="BT954" s="7"/>
      <c r="BU954" s="7"/>
      <c r="BV954" s="7"/>
      <c r="BW954" s="7"/>
      <c r="BX954" s="7"/>
      <c r="BY954" s="7"/>
      <c r="BZ954" s="7"/>
      <c r="CA954" s="7"/>
      <c r="CB954" s="7"/>
      <c r="CC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166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  <c r="AT955" s="7"/>
      <c r="AU955" s="7"/>
      <c r="AV955" s="7"/>
      <c r="AW955" s="7"/>
      <c r="AX955" s="7"/>
      <c r="AY955" s="7"/>
      <c r="AZ955" s="7"/>
      <c r="BA955" s="7"/>
      <c r="BB955" s="7"/>
      <c r="BC955" s="7"/>
      <c r="BD955" s="7"/>
      <c r="BE955" s="7"/>
      <c r="BF955" s="7"/>
      <c r="BG955" s="7"/>
      <c r="BH955" s="7"/>
      <c r="BI955" s="7"/>
      <c r="BJ955" s="7"/>
      <c r="BK955" s="7"/>
      <c r="BL955" s="7"/>
      <c r="BM955" s="7"/>
      <c r="BN955" s="7"/>
      <c r="BO955" s="7"/>
      <c r="BP955" s="7"/>
      <c r="BQ955" s="7"/>
      <c r="BR955" s="7"/>
      <c r="BS955" s="7"/>
      <c r="BT955" s="7"/>
      <c r="BU955" s="7"/>
      <c r="BV955" s="7"/>
      <c r="BW955" s="7"/>
      <c r="BX955" s="7"/>
      <c r="BY955" s="7"/>
      <c r="BZ955" s="7"/>
      <c r="CA955" s="7"/>
      <c r="CB955" s="7"/>
      <c r="CC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166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  <c r="AT956" s="7"/>
      <c r="AU956" s="7"/>
      <c r="AV956" s="7"/>
      <c r="AW956" s="7"/>
      <c r="AX956" s="7"/>
      <c r="AY956" s="7"/>
      <c r="AZ956" s="7"/>
      <c r="BA956" s="7"/>
      <c r="BB956" s="7"/>
      <c r="BC956" s="7"/>
      <c r="BD956" s="7"/>
      <c r="BE956" s="7"/>
      <c r="BF956" s="7"/>
      <c r="BG956" s="7"/>
      <c r="BH956" s="7"/>
      <c r="BI956" s="7"/>
      <c r="BJ956" s="7"/>
      <c r="BK956" s="7"/>
      <c r="BL956" s="7"/>
      <c r="BM956" s="7"/>
      <c r="BN956" s="7"/>
      <c r="BO956" s="7"/>
      <c r="BP956" s="7"/>
      <c r="BQ956" s="7"/>
      <c r="BR956" s="7"/>
      <c r="BS956" s="7"/>
      <c r="BT956" s="7"/>
      <c r="BU956" s="7"/>
      <c r="BV956" s="7"/>
      <c r="BW956" s="7"/>
      <c r="BX956" s="7"/>
      <c r="BY956" s="7"/>
      <c r="BZ956" s="7"/>
      <c r="CA956" s="7"/>
      <c r="CB956" s="7"/>
      <c r="CC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166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  <c r="AT957" s="7"/>
      <c r="AU957" s="7"/>
      <c r="AV957" s="7"/>
      <c r="AW957" s="7"/>
      <c r="AX957" s="7"/>
      <c r="AY957" s="7"/>
      <c r="AZ957" s="7"/>
      <c r="BA957" s="7"/>
      <c r="BB957" s="7"/>
      <c r="BC957" s="7"/>
      <c r="BD957" s="7"/>
      <c r="BE957" s="7"/>
      <c r="BF957" s="7"/>
      <c r="BG957" s="7"/>
      <c r="BH957" s="7"/>
      <c r="BI957" s="7"/>
      <c r="BJ957" s="7"/>
      <c r="BK957" s="7"/>
      <c r="BL957" s="7"/>
      <c r="BM957" s="7"/>
      <c r="BN957" s="7"/>
      <c r="BO957" s="7"/>
      <c r="BP957" s="7"/>
      <c r="BQ957" s="7"/>
      <c r="BR957" s="7"/>
      <c r="BS957" s="7"/>
      <c r="BT957" s="7"/>
      <c r="BU957" s="7"/>
      <c r="BV957" s="7"/>
      <c r="BW957" s="7"/>
      <c r="BX957" s="7"/>
      <c r="BY957" s="7"/>
      <c r="BZ957" s="7"/>
      <c r="CA957" s="7"/>
      <c r="CB957" s="7"/>
      <c r="CC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166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  <c r="AT958" s="7"/>
      <c r="AU958" s="7"/>
      <c r="AV958" s="7"/>
      <c r="AW958" s="7"/>
      <c r="AX958" s="7"/>
      <c r="AY958" s="7"/>
      <c r="AZ958" s="7"/>
      <c r="BA958" s="7"/>
      <c r="BB958" s="7"/>
      <c r="BC958" s="7"/>
      <c r="BD958" s="7"/>
      <c r="BE958" s="7"/>
      <c r="BF958" s="7"/>
      <c r="BG958" s="7"/>
      <c r="BH958" s="7"/>
      <c r="BI958" s="7"/>
      <c r="BJ958" s="7"/>
      <c r="BK958" s="7"/>
      <c r="BL958" s="7"/>
      <c r="BM958" s="7"/>
      <c r="BN958" s="7"/>
      <c r="BO958" s="7"/>
      <c r="BP958" s="7"/>
      <c r="BQ958" s="7"/>
      <c r="BR958" s="7"/>
      <c r="BS958" s="7"/>
      <c r="BT958" s="7"/>
      <c r="BU958" s="7"/>
      <c r="BV958" s="7"/>
      <c r="BW958" s="7"/>
      <c r="BX958" s="7"/>
      <c r="BY958" s="7"/>
      <c r="BZ958" s="7"/>
      <c r="CA958" s="7"/>
      <c r="CB958" s="7"/>
      <c r="CC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166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  <c r="AT959" s="7"/>
      <c r="AU959" s="7"/>
      <c r="AV959" s="7"/>
      <c r="AW959" s="7"/>
      <c r="AX959" s="7"/>
      <c r="AY959" s="7"/>
      <c r="AZ959" s="7"/>
      <c r="BA959" s="7"/>
      <c r="BB959" s="7"/>
      <c r="BC959" s="7"/>
      <c r="BD959" s="7"/>
      <c r="BE959" s="7"/>
      <c r="BF959" s="7"/>
      <c r="BG959" s="7"/>
      <c r="BH959" s="7"/>
      <c r="BI959" s="7"/>
      <c r="BJ959" s="7"/>
      <c r="BK959" s="7"/>
      <c r="BL959" s="7"/>
      <c r="BM959" s="7"/>
      <c r="BN959" s="7"/>
      <c r="BO959" s="7"/>
      <c r="BP959" s="7"/>
      <c r="BQ959" s="7"/>
      <c r="BR959" s="7"/>
      <c r="BS959" s="7"/>
      <c r="BT959" s="7"/>
      <c r="BU959" s="7"/>
      <c r="BV959" s="7"/>
      <c r="BW959" s="7"/>
      <c r="BX959" s="7"/>
      <c r="BY959" s="7"/>
      <c r="BZ959" s="7"/>
      <c r="CA959" s="7"/>
      <c r="CB959" s="7"/>
      <c r="CC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166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  <c r="AT960" s="7"/>
      <c r="AU960" s="7"/>
      <c r="AV960" s="7"/>
      <c r="AW960" s="7"/>
      <c r="AX960" s="7"/>
      <c r="AY960" s="7"/>
      <c r="AZ960" s="7"/>
      <c r="BA960" s="7"/>
      <c r="BB960" s="7"/>
      <c r="BC960" s="7"/>
      <c r="BD960" s="7"/>
      <c r="BE960" s="7"/>
      <c r="BF960" s="7"/>
      <c r="BG960" s="7"/>
      <c r="BH960" s="7"/>
      <c r="BI960" s="7"/>
      <c r="BJ960" s="7"/>
      <c r="BK960" s="7"/>
      <c r="BL960" s="7"/>
      <c r="BM960" s="7"/>
      <c r="BN960" s="7"/>
      <c r="BO960" s="7"/>
      <c r="BP960" s="7"/>
      <c r="BQ960" s="7"/>
      <c r="BR960" s="7"/>
      <c r="BS960" s="7"/>
      <c r="BT960" s="7"/>
      <c r="BU960" s="7"/>
      <c r="BV960" s="7"/>
      <c r="BW960" s="7"/>
      <c r="BX960" s="7"/>
      <c r="BY960" s="7"/>
      <c r="BZ960" s="7"/>
      <c r="CA960" s="7"/>
      <c r="CB960" s="7"/>
      <c r="CC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166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  <c r="AT961" s="7"/>
      <c r="AU961" s="7"/>
      <c r="AV961" s="7"/>
      <c r="AW961" s="7"/>
      <c r="AX961" s="7"/>
      <c r="AY961" s="7"/>
      <c r="AZ961" s="7"/>
      <c r="BA961" s="7"/>
      <c r="BB961" s="7"/>
      <c r="BC961" s="7"/>
      <c r="BD961" s="7"/>
      <c r="BE961" s="7"/>
      <c r="BF961" s="7"/>
      <c r="BG961" s="7"/>
      <c r="BH961" s="7"/>
      <c r="BI961" s="7"/>
      <c r="BJ961" s="7"/>
      <c r="BK961" s="7"/>
      <c r="BL961" s="7"/>
      <c r="BM961" s="7"/>
      <c r="BN961" s="7"/>
      <c r="BO961" s="7"/>
      <c r="BP961" s="7"/>
      <c r="BQ961" s="7"/>
      <c r="BR961" s="7"/>
      <c r="BS961" s="7"/>
      <c r="BT961" s="7"/>
      <c r="BU961" s="7"/>
      <c r="BV961" s="7"/>
      <c r="BW961" s="7"/>
      <c r="BX961" s="7"/>
      <c r="BY961" s="7"/>
      <c r="BZ961" s="7"/>
      <c r="CA961" s="7"/>
      <c r="CB961" s="7"/>
      <c r="CC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166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  <c r="AT962" s="7"/>
      <c r="AU962" s="7"/>
      <c r="AV962" s="7"/>
      <c r="AW962" s="7"/>
      <c r="AX962" s="7"/>
      <c r="AY962" s="7"/>
      <c r="AZ962" s="7"/>
      <c r="BA962" s="7"/>
      <c r="BB962" s="7"/>
      <c r="BC962" s="7"/>
      <c r="BD962" s="7"/>
      <c r="BE962" s="7"/>
      <c r="BF962" s="7"/>
      <c r="BG962" s="7"/>
      <c r="BH962" s="7"/>
      <c r="BI962" s="7"/>
      <c r="BJ962" s="7"/>
      <c r="BK962" s="7"/>
      <c r="BL962" s="7"/>
      <c r="BM962" s="7"/>
      <c r="BN962" s="7"/>
      <c r="BO962" s="7"/>
      <c r="BP962" s="7"/>
      <c r="BQ962" s="7"/>
      <c r="BR962" s="7"/>
      <c r="BS962" s="7"/>
      <c r="BT962" s="7"/>
      <c r="BU962" s="7"/>
      <c r="BV962" s="7"/>
      <c r="BW962" s="7"/>
      <c r="BX962" s="7"/>
      <c r="BY962" s="7"/>
      <c r="BZ962" s="7"/>
      <c r="CA962" s="7"/>
      <c r="CB962" s="7"/>
      <c r="CC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166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  <c r="AT963" s="7"/>
      <c r="AU963" s="7"/>
      <c r="AV963" s="7"/>
      <c r="AW963" s="7"/>
      <c r="AX963" s="7"/>
      <c r="AY963" s="7"/>
      <c r="AZ963" s="7"/>
      <c r="BA963" s="7"/>
      <c r="BB963" s="7"/>
      <c r="BC963" s="7"/>
      <c r="BD963" s="7"/>
      <c r="BE963" s="7"/>
      <c r="BF963" s="7"/>
      <c r="BG963" s="7"/>
      <c r="BH963" s="7"/>
      <c r="BI963" s="7"/>
      <c r="BJ963" s="7"/>
      <c r="BK963" s="7"/>
      <c r="BL963" s="7"/>
      <c r="BM963" s="7"/>
      <c r="BN963" s="7"/>
      <c r="BO963" s="7"/>
      <c r="BP963" s="7"/>
      <c r="BQ963" s="7"/>
      <c r="BR963" s="7"/>
      <c r="BS963" s="7"/>
      <c r="BT963" s="7"/>
      <c r="BU963" s="7"/>
      <c r="BV963" s="7"/>
      <c r="BW963" s="7"/>
      <c r="BX963" s="7"/>
      <c r="BY963" s="7"/>
      <c r="BZ963" s="7"/>
      <c r="CA963" s="7"/>
      <c r="CB963" s="7"/>
      <c r="CC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166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  <c r="AT964" s="7"/>
      <c r="AU964" s="7"/>
      <c r="AV964" s="7"/>
      <c r="AW964" s="7"/>
      <c r="AX964" s="7"/>
      <c r="AY964" s="7"/>
      <c r="AZ964" s="7"/>
      <c r="BA964" s="7"/>
      <c r="BB964" s="7"/>
      <c r="BC964" s="7"/>
      <c r="BD964" s="7"/>
      <c r="BE964" s="7"/>
      <c r="BF964" s="7"/>
      <c r="BG964" s="7"/>
      <c r="BH964" s="7"/>
      <c r="BI964" s="7"/>
      <c r="BJ964" s="7"/>
      <c r="BK964" s="7"/>
      <c r="BL964" s="7"/>
      <c r="BM964" s="7"/>
      <c r="BN964" s="7"/>
      <c r="BO964" s="7"/>
      <c r="BP964" s="7"/>
      <c r="BQ964" s="7"/>
      <c r="BR964" s="7"/>
      <c r="BS964" s="7"/>
      <c r="BT964" s="7"/>
      <c r="BU964" s="7"/>
      <c r="BV964" s="7"/>
      <c r="BW964" s="7"/>
      <c r="BX964" s="7"/>
      <c r="BY964" s="7"/>
      <c r="BZ964" s="7"/>
      <c r="CA964" s="7"/>
      <c r="CB964" s="7"/>
      <c r="CC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166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  <c r="AT965" s="7"/>
      <c r="AU965" s="7"/>
      <c r="AV965" s="7"/>
      <c r="AW965" s="7"/>
      <c r="AX965" s="7"/>
      <c r="AY965" s="7"/>
      <c r="AZ965" s="7"/>
      <c r="BA965" s="7"/>
      <c r="BB965" s="7"/>
      <c r="BC965" s="7"/>
      <c r="BD965" s="7"/>
      <c r="BE965" s="7"/>
      <c r="BF965" s="7"/>
      <c r="BG965" s="7"/>
      <c r="BH965" s="7"/>
      <c r="BI965" s="7"/>
      <c r="BJ965" s="7"/>
      <c r="BK965" s="7"/>
      <c r="BL965" s="7"/>
      <c r="BM965" s="7"/>
      <c r="BN965" s="7"/>
      <c r="BO965" s="7"/>
      <c r="BP965" s="7"/>
      <c r="BQ965" s="7"/>
      <c r="BR965" s="7"/>
      <c r="BS965" s="7"/>
      <c r="BT965" s="7"/>
      <c r="BU965" s="7"/>
      <c r="BV965" s="7"/>
      <c r="BW965" s="7"/>
      <c r="BX965" s="7"/>
      <c r="BY965" s="7"/>
      <c r="BZ965" s="7"/>
      <c r="CA965" s="7"/>
      <c r="CB965" s="7"/>
      <c r="CC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166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  <c r="AT966" s="7"/>
      <c r="AU966" s="7"/>
      <c r="AV966" s="7"/>
      <c r="AW966" s="7"/>
      <c r="AX966" s="7"/>
      <c r="AY966" s="7"/>
      <c r="AZ966" s="7"/>
      <c r="BA966" s="7"/>
      <c r="BB966" s="7"/>
      <c r="BC966" s="7"/>
      <c r="BD966" s="7"/>
      <c r="BE966" s="7"/>
      <c r="BF966" s="7"/>
      <c r="BG966" s="7"/>
      <c r="BH966" s="7"/>
      <c r="BI966" s="7"/>
      <c r="BJ966" s="7"/>
      <c r="BK966" s="7"/>
      <c r="BL966" s="7"/>
      <c r="BM966" s="7"/>
      <c r="BN966" s="7"/>
      <c r="BO966" s="7"/>
      <c r="BP966" s="7"/>
      <c r="BQ966" s="7"/>
      <c r="BR966" s="7"/>
      <c r="BS966" s="7"/>
      <c r="BT966" s="7"/>
      <c r="BU966" s="7"/>
      <c r="BV966" s="7"/>
      <c r="BW966" s="7"/>
      <c r="BX966" s="7"/>
      <c r="BY966" s="7"/>
      <c r="BZ966" s="7"/>
      <c r="CA966" s="7"/>
      <c r="CB966" s="7"/>
      <c r="CC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166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  <c r="AT967" s="7"/>
      <c r="AU967" s="7"/>
      <c r="AV967" s="7"/>
      <c r="AW967" s="7"/>
      <c r="AX967" s="7"/>
      <c r="AY967" s="7"/>
      <c r="AZ967" s="7"/>
      <c r="BA967" s="7"/>
      <c r="BB967" s="7"/>
      <c r="BC967" s="7"/>
      <c r="BD967" s="7"/>
      <c r="BE967" s="7"/>
      <c r="BF967" s="7"/>
      <c r="BG967" s="7"/>
      <c r="BH967" s="7"/>
      <c r="BI967" s="7"/>
      <c r="BJ967" s="7"/>
      <c r="BK967" s="7"/>
      <c r="BL967" s="7"/>
      <c r="BM967" s="7"/>
      <c r="BN967" s="7"/>
      <c r="BO967" s="7"/>
      <c r="BP967" s="7"/>
      <c r="BQ967" s="7"/>
      <c r="BR967" s="7"/>
      <c r="BS967" s="7"/>
      <c r="BT967" s="7"/>
      <c r="BU967" s="7"/>
      <c r="BV967" s="7"/>
      <c r="BW967" s="7"/>
      <c r="BX967" s="7"/>
      <c r="BY967" s="7"/>
      <c r="BZ967" s="7"/>
      <c r="CA967" s="7"/>
      <c r="CB967" s="7"/>
      <c r="CC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166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  <c r="AT968" s="7"/>
      <c r="AU968" s="7"/>
      <c r="AV968" s="7"/>
      <c r="AW968" s="7"/>
      <c r="AX968" s="7"/>
      <c r="AY968" s="7"/>
      <c r="AZ968" s="7"/>
      <c r="BA968" s="7"/>
      <c r="BB968" s="7"/>
      <c r="BC968" s="7"/>
      <c r="BD968" s="7"/>
      <c r="BE968" s="7"/>
      <c r="BF968" s="7"/>
      <c r="BG968" s="7"/>
      <c r="BH968" s="7"/>
      <c r="BI968" s="7"/>
      <c r="BJ968" s="7"/>
      <c r="BK968" s="7"/>
      <c r="BL968" s="7"/>
      <c r="BM968" s="7"/>
      <c r="BN968" s="7"/>
      <c r="BO968" s="7"/>
      <c r="BP968" s="7"/>
      <c r="BQ968" s="7"/>
      <c r="BR968" s="7"/>
      <c r="BS968" s="7"/>
      <c r="BT968" s="7"/>
      <c r="BU968" s="7"/>
      <c r="BV968" s="7"/>
      <c r="BW968" s="7"/>
      <c r="BX968" s="7"/>
      <c r="BY968" s="7"/>
      <c r="BZ968" s="7"/>
      <c r="CA968" s="7"/>
      <c r="CB968" s="7"/>
      <c r="CC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166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  <c r="AT969" s="7"/>
      <c r="AU969" s="7"/>
      <c r="AV969" s="7"/>
      <c r="AW969" s="7"/>
      <c r="AX969" s="7"/>
      <c r="AY969" s="7"/>
      <c r="AZ969" s="7"/>
      <c r="BA969" s="7"/>
      <c r="BB969" s="7"/>
      <c r="BC969" s="7"/>
      <c r="BD969" s="7"/>
      <c r="BE969" s="7"/>
      <c r="BF969" s="7"/>
      <c r="BG969" s="7"/>
      <c r="BH969" s="7"/>
      <c r="BI969" s="7"/>
      <c r="BJ969" s="7"/>
      <c r="BK969" s="7"/>
      <c r="BL969" s="7"/>
      <c r="BM969" s="7"/>
      <c r="BN969" s="7"/>
      <c r="BO969" s="7"/>
      <c r="BP969" s="7"/>
      <c r="BQ969" s="7"/>
      <c r="BR969" s="7"/>
      <c r="BS969" s="7"/>
      <c r="BT969" s="7"/>
      <c r="BU969" s="7"/>
      <c r="BV969" s="7"/>
      <c r="BW969" s="7"/>
      <c r="BX969" s="7"/>
      <c r="BY969" s="7"/>
      <c r="BZ969" s="7"/>
      <c r="CA969" s="7"/>
      <c r="CB969" s="7"/>
      <c r="CC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166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  <c r="AT970" s="7"/>
      <c r="AU970" s="7"/>
      <c r="AV970" s="7"/>
      <c r="AW970" s="7"/>
      <c r="AX970" s="7"/>
      <c r="AY970" s="7"/>
      <c r="AZ970" s="7"/>
      <c r="BA970" s="7"/>
      <c r="BB970" s="7"/>
      <c r="BC970" s="7"/>
      <c r="BD970" s="7"/>
      <c r="BE970" s="7"/>
      <c r="BF970" s="7"/>
      <c r="BG970" s="7"/>
      <c r="BH970" s="7"/>
      <c r="BI970" s="7"/>
      <c r="BJ970" s="7"/>
      <c r="BK970" s="7"/>
      <c r="BL970" s="7"/>
      <c r="BM970" s="7"/>
      <c r="BN970" s="7"/>
      <c r="BO970" s="7"/>
      <c r="BP970" s="7"/>
      <c r="BQ970" s="7"/>
      <c r="BR970" s="7"/>
      <c r="BS970" s="7"/>
      <c r="BT970" s="7"/>
      <c r="BU970" s="7"/>
      <c r="BV970" s="7"/>
      <c r="BW970" s="7"/>
      <c r="BX970" s="7"/>
      <c r="BY970" s="7"/>
      <c r="BZ970" s="7"/>
      <c r="CA970" s="7"/>
      <c r="CB970" s="7"/>
      <c r="CC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166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  <c r="AT971" s="7"/>
      <c r="AU971" s="7"/>
      <c r="AV971" s="7"/>
      <c r="AW971" s="7"/>
      <c r="AX971" s="7"/>
      <c r="AY971" s="7"/>
      <c r="AZ971" s="7"/>
      <c r="BA971" s="7"/>
      <c r="BB971" s="7"/>
      <c r="BC971" s="7"/>
      <c r="BD971" s="7"/>
      <c r="BE971" s="7"/>
      <c r="BF971" s="7"/>
      <c r="BG971" s="7"/>
      <c r="BH971" s="7"/>
      <c r="BI971" s="7"/>
      <c r="BJ971" s="7"/>
      <c r="BK971" s="7"/>
      <c r="BL971" s="7"/>
      <c r="BM971" s="7"/>
      <c r="BN971" s="7"/>
      <c r="BO971" s="7"/>
      <c r="BP971" s="7"/>
      <c r="BQ971" s="7"/>
      <c r="BR971" s="7"/>
      <c r="BS971" s="7"/>
      <c r="BT971" s="7"/>
      <c r="BU971" s="7"/>
      <c r="BV971" s="7"/>
      <c r="BW971" s="7"/>
      <c r="BX971" s="7"/>
      <c r="BY971" s="7"/>
      <c r="BZ971" s="7"/>
      <c r="CA971" s="7"/>
      <c r="CB971" s="7"/>
      <c r="CC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166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  <c r="AT972" s="7"/>
      <c r="AU972" s="7"/>
      <c r="AV972" s="7"/>
      <c r="AW972" s="7"/>
      <c r="AX972" s="7"/>
      <c r="AY972" s="7"/>
      <c r="AZ972" s="7"/>
      <c r="BA972" s="7"/>
      <c r="BB972" s="7"/>
      <c r="BC972" s="7"/>
      <c r="BD972" s="7"/>
      <c r="BE972" s="7"/>
      <c r="BF972" s="7"/>
      <c r="BG972" s="7"/>
      <c r="BH972" s="7"/>
      <c r="BI972" s="7"/>
      <c r="BJ972" s="7"/>
      <c r="BK972" s="7"/>
      <c r="BL972" s="7"/>
      <c r="BM972" s="7"/>
      <c r="BN972" s="7"/>
      <c r="BO972" s="7"/>
      <c r="BP972" s="7"/>
      <c r="BQ972" s="7"/>
      <c r="BR972" s="7"/>
      <c r="BS972" s="7"/>
      <c r="BT972" s="7"/>
      <c r="BU972" s="7"/>
      <c r="BV972" s="7"/>
      <c r="BW972" s="7"/>
      <c r="BX972" s="7"/>
      <c r="BY972" s="7"/>
      <c r="BZ972" s="7"/>
      <c r="CA972" s="7"/>
      <c r="CB972" s="7"/>
      <c r="CC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166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  <c r="AT973" s="7"/>
      <c r="AU973" s="7"/>
      <c r="AV973" s="7"/>
      <c r="AW973" s="7"/>
      <c r="AX973" s="7"/>
      <c r="AY973" s="7"/>
      <c r="AZ973" s="7"/>
      <c r="BA973" s="7"/>
      <c r="BB973" s="7"/>
      <c r="BC973" s="7"/>
      <c r="BD973" s="7"/>
      <c r="BE973" s="7"/>
      <c r="BF973" s="7"/>
      <c r="BG973" s="7"/>
      <c r="BH973" s="7"/>
      <c r="BI973" s="7"/>
      <c r="BJ973" s="7"/>
      <c r="BK973" s="7"/>
      <c r="BL973" s="7"/>
      <c r="BM973" s="7"/>
      <c r="BN973" s="7"/>
      <c r="BO973" s="7"/>
      <c r="BP973" s="7"/>
      <c r="BQ973" s="7"/>
      <c r="BR973" s="7"/>
      <c r="BS973" s="7"/>
      <c r="BT973" s="7"/>
      <c r="BU973" s="7"/>
      <c r="BV973" s="7"/>
      <c r="BW973" s="7"/>
      <c r="BX973" s="7"/>
      <c r="BY973" s="7"/>
      <c r="BZ973" s="7"/>
      <c r="CA973" s="7"/>
      <c r="CB973" s="7"/>
      <c r="CC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166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  <c r="AT974" s="7"/>
      <c r="AU974" s="7"/>
      <c r="AV974" s="7"/>
      <c r="AW974" s="7"/>
      <c r="AX974" s="7"/>
      <c r="AY974" s="7"/>
      <c r="AZ974" s="7"/>
      <c r="BA974" s="7"/>
      <c r="BB974" s="7"/>
      <c r="BC974" s="7"/>
      <c r="BD974" s="7"/>
      <c r="BE974" s="7"/>
      <c r="BF974" s="7"/>
      <c r="BG974" s="7"/>
      <c r="BH974" s="7"/>
      <c r="BI974" s="7"/>
      <c r="BJ974" s="7"/>
      <c r="BK974" s="7"/>
      <c r="BL974" s="7"/>
      <c r="BM974" s="7"/>
      <c r="BN974" s="7"/>
      <c r="BO974" s="7"/>
      <c r="BP974" s="7"/>
      <c r="BQ974" s="7"/>
      <c r="BR974" s="7"/>
      <c r="BS974" s="7"/>
      <c r="BT974" s="7"/>
      <c r="BU974" s="7"/>
      <c r="BV974" s="7"/>
      <c r="BW974" s="7"/>
      <c r="BX974" s="7"/>
      <c r="BY974" s="7"/>
      <c r="BZ974" s="7"/>
      <c r="CA974" s="7"/>
      <c r="CB974" s="7"/>
      <c r="CC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166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  <c r="AT975" s="7"/>
      <c r="AU975" s="7"/>
      <c r="AV975" s="7"/>
      <c r="AW975" s="7"/>
      <c r="AX975" s="7"/>
      <c r="AY975" s="7"/>
      <c r="AZ975" s="7"/>
      <c r="BA975" s="7"/>
      <c r="BB975" s="7"/>
      <c r="BC975" s="7"/>
      <c r="BD975" s="7"/>
      <c r="BE975" s="7"/>
      <c r="BF975" s="7"/>
      <c r="BG975" s="7"/>
      <c r="BH975" s="7"/>
      <c r="BI975" s="7"/>
      <c r="BJ975" s="7"/>
      <c r="BK975" s="7"/>
      <c r="BL975" s="7"/>
      <c r="BM975" s="7"/>
      <c r="BN975" s="7"/>
      <c r="BO975" s="7"/>
      <c r="BP975" s="7"/>
      <c r="BQ975" s="7"/>
      <c r="BR975" s="7"/>
      <c r="BS975" s="7"/>
      <c r="BT975" s="7"/>
      <c r="BU975" s="7"/>
      <c r="BV975" s="7"/>
      <c r="BW975" s="7"/>
      <c r="BX975" s="7"/>
      <c r="BY975" s="7"/>
      <c r="BZ975" s="7"/>
      <c r="CA975" s="7"/>
      <c r="CB975" s="7"/>
      <c r="CC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166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  <c r="AT976" s="7"/>
      <c r="AU976" s="7"/>
      <c r="AV976" s="7"/>
      <c r="AW976" s="7"/>
      <c r="AX976" s="7"/>
      <c r="AY976" s="7"/>
      <c r="AZ976" s="7"/>
      <c r="BA976" s="7"/>
      <c r="BB976" s="7"/>
      <c r="BC976" s="7"/>
      <c r="BD976" s="7"/>
      <c r="BE976" s="7"/>
      <c r="BF976" s="7"/>
      <c r="BG976" s="7"/>
      <c r="BH976" s="7"/>
      <c r="BI976" s="7"/>
      <c r="BJ976" s="7"/>
      <c r="BK976" s="7"/>
      <c r="BL976" s="7"/>
      <c r="BM976" s="7"/>
      <c r="BN976" s="7"/>
      <c r="BO976" s="7"/>
      <c r="BP976" s="7"/>
      <c r="BQ976" s="7"/>
      <c r="BR976" s="7"/>
      <c r="BS976" s="7"/>
      <c r="BT976" s="7"/>
      <c r="BU976" s="7"/>
      <c r="BV976" s="7"/>
      <c r="BW976" s="7"/>
      <c r="BX976" s="7"/>
      <c r="BY976" s="7"/>
      <c r="BZ976" s="7"/>
      <c r="CA976" s="7"/>
      <c r="CB976" s="7"/>
      <c r="CC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166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  <c r="AT977" s="7"/>
      <c r="AU977" s="7"/>
      <c r="AV977" s="7"/>
      <c r="AW977" s="7"/>
      <c r="AX977" s="7"/>
      <c r="AY977" s="7"/>
      <c r="AZ977" s="7"/>
      <c r="BA977" s="7"/>
      <c r="BB977" s="7"/>
      <c r="BC977" s="7"/>
      <c r="BD977" s="7"/>
      <c r="BE977" s="7"/>
      <c r="BF977" s="7"/>
      <c r="BG977" s="7"/>
      <c r="BH977" s="7"/>
      <c r="BI977" s="7"/>
      <c r="BJ977" s="7"/>
      <c r="BK977" s="7"/>
      <c r="BL977" s="7"/>
      <c r="BM977" s="7"/>
      <c r="BN977" s="7"/>
      <c r="BO977" s="7"/>
      <c r="BP977" s="7"/>
      <c r="BQ977" s="7"/>
      <c r="BR977" s="7"/>
      <c r="BS977" s="7"/>
      <c r="BT977" s="7"/>
      <c r="BU977" s="7"/>
      <c r="BV977" s="7"/>
      <c r="BW977" s="7"/>
      <c r="BX977" s="7"/>
      <c r="BY977" s="7"/>
      <c r="BZ977" s="7"/>
      <c r="CA977" s="7"/>
      <c r="CB977" s="7"/>
      <c r="CC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166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  <c r="AT978" s="7"/>
      <c r="AU978" s="7"/>
      <c r="AV978" s="7"/>
      <c r="AW978" s="7"/>
      <c r="AX978" s="7"/>
      <c r="AY978" s="7"/>
      <c r="AZ978" s="7"/>
      <c r="BA978" s="7"/>
      <c r="BB978" s="7"/>
      <c r="BC978" s="7"/>
      <c r="BD978" s="7"/>
      <c r="BE978" s="7"/>
      <c r="BF978" s="7"/>
      <c r="BG978" s="7"/>
      <c r="BH978" s="7"/>
      <c r="BI978" s="7"/>
      <c r="BJ978" s="7"/>
      <c r="BK978" s="7"/>
      <c r="BL978" s="7"/>
      <c r="BM978" s="7"/>
      <c r="BN978" s="7"/>
      <c r="BO978" s="7"/>
      <c r="BP978" s="7"/>
      <c r="BQ978" s="7"/>
      <c r="BR978" s="7"/>
      <c r="BS978" s="7"/>
      <c r="BT978" s="7"/>
      <c r="BU978" s="7"/>
      <c r="BV978" s="7"/>
      <c r="BW978" s="7"/>
      <c r="BX978" s="7"/>
      <c r="BY978" s="7"/>
      <c r="BZ978" s="7"/>
      <c r="CA978" s="7"/>
      <c r="CB978" s="7"/>
      <c r="CC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166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  <c r="AT979" s="7"/>
      <c r="AU979" s="7"/>
      <c r="AV979" s="7"/>
      <c r="AW979" s="7"/>
      <c r="AX979" s="7"/>
      <c r="AY979" s="7"/>
      <c r="AZ979" s="7"/>
      <c r="BA979" s="7"/>
      <c r="BB979" s="7"/>
      <c r="BC979" s="7"/>
      <c r="BD979" s="7"/>
      <c r="BE979" s="7"/>
      <c r="BF979" s="7"/>
      <c r="BG979" s="7"/>
      <c r="BH979" s="7"/>
      <c r="BI979" s="7"/>
      <c r="BJ979" s="7"/>
      <c r="BK979" s="7"/>
      <c r="BL979" s="7"/>
      <c r="BM979" s="7"/>
      <c r="BN979" s="7"/>
      <c r="BO979" s="7"/>
      <c r="BP979" s="7"/>
      <c r="BQ979" s="7"/>
      <c r="BR979" s="7"/>
      <c r="BS979" s="7"/>
      <c r="BT979" s="7"/>
      <c r="BU979" s="7"/>
      <c r="BV979" s="7"/>
      <c r="BW979" s="7"/>
      <c r="BX979" s="7"/>
      <c r="BY979" s="7"/>
      <c r="BZ979" s="7"/>
      <c r="CA979" s="7"/>
      <c r="CB979" s="7"/>
      <c r="CC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166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  <c r="AT980" s="7"/>
      <c r="AU980" s="7"/>
      <c r="AV980" s="7"/>
      <c r="AW980" s="7"/>
      <c r="AX980" s="7"/>
      <c r="AY980" s="7"/>
      <c r="AZ980" s="7"/>
      <c r="BA980" s="7"/>
      <c r="BB980" s="7"/>
      <c r="BC980" s="7"/>
      <c r="BD980" s="7"/>
      <c r="BE980" s="7"/>
      <c r="BF980" s="7"/>
      <c r="BG980" s="7"/>
      <c r="BH980" s="7"/>
      <c r="BI980" s="7"/>
      <c r="BJ980" s="7"/>
      <c r="BK980" s="7"/>
      <c r="BL980" s="7"/>
      <c r="BM980" s="7"/>
      <c r="BN980" s="7"/>
      <c r="BO980" s="7"/>
      <c r="BP980" s="7"/>
      <c r="BQ980" s="7"/>
      <c r="BR980" s="7"/>
      <c r="BS980" s="7"/>
      <c r="BT980" s="7"/>
      <c r="BU980" s="7"/>
      <c r="BV980" s="7"/>
      <c r="BW980" s="7"/>
      <c r="BX980" s="7"/>
      <c r="BY980" s="7"/>
      <c r="BZ980" s="7"/>
      <c r="CA980" s="7"/>
      <c r="CB980" s="7"/>
      <c r="CC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166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  <c r="AT981" s="7"/>
      <c r="AU981" s="7"/>
      <c r="AV981" s="7"/>
      <c r="AW981" s="7"/>
      <c r="AX981" s="7"/>
      <c r="AY981" s="7"/>
      <c r="AZ981" s="7"/>
      <c r="BA981" s="7"/>
      <c r="BB981" s="7"/>
      <c r="BC981" s="7"/>
      <c r="BD981" s="7"/>
      <c r="BE981" s="7"/>
      <c r="BF981" s="7"/>
      <c r="BG981" s="7"/>
      <c r="BH981" s="7"/>
      <c r="BI981" s="7"/>
      <c r="BJ981" s="7"/>
      <c r="BK981" s="7"/>
      <c r="BL981" s="7"/>
      <c r="BM981" s="7"/>
      <c r="BN981" s="7"/>
      <c r="BO981" s="7"/>
      <c r="BP981" s="7"/>
      <c r="BQ981" s="7"/>
      <c r="BR981" s="7"/>
      <c r="BS981" s="7"/>
      <c r="BT981" s="7"/>
      <c r="BU981" s="7"/>
      <c r="BV981" s="7"/>
      <c r="BW981" s="7"/>
      <c r="BX981" s="7"/>
      <c r="BY981" s="7"/>
      <c r="BZ981" s="7"/>
      <c r="CA981" s="7"/>
      <c r="CB981" s="7"/>
      <c r="CC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166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  <c r="AT982" s="7"/>
      <c r="AU982" s="7"/>
      <c r="AV982" s="7"/>
      <c r="AW982" s="7"/>
      <c r="AX982" s="7"/>
      <c r="AY982" s="7"/>
      <c r="AZ982" s="7"/>
      <c r="BA982" s="7"/>
      <c r="BB982" s="7"/>
      <c r="BC982" s="7"/>
      <c r="BD982" s="7"/>
      <c r="BE982" s="7"/>
      <c r="BF982" s="7"/>
      <c r="BG982" s="7"/>
      <c r="BH982" s="7"/>
      <c r="BI982" s="7"/>
      <c r="BJ982" s="7"/>
      <c r="BK982" s="7"/>
      <c r="BL982" s="7"/>
      <c r="BM982" s="7"/>
      <c r="BN982" s="7"/>
      <c r="BO982" s="7"/>
      <c r="BP982" s="7"/>
      <c r="BQ982" s="7"/>
      <c r="BR982" s="7"/>
      <c r="BS982" s="7"/>
      <c r="BT982" s="7"/>
      <c r="BU982" s="7"/>
      <c r="BV982" s="7"/>
      <c r="BW982" s="7"/>
      <c r="BX982" s="7"/>
      <c r="BY982" s="7"/>
      <c r="BZ982" s="7"/>
      <c r="CA982" s="7"/>
      <c r="CB982" s="7"/>
      <c r="CC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166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  <c r="AT983" s="7"/>
      <c r="AU983" s="7"/>
      <c r="AV983" s="7"/>
      <c r="AW983" s="7"/>
      <c r="AX983" s="7"/>
      <c r="AY983" s="7"/>
      <c r="AZ983" s="7"/>
      <c r="BA983" s="7"/>
      <c r="BB983" s="7"/>
      <c r="BC983" s="7"/>
      <c r="BD983" s="7"/>
      <c r="BE983" s="7"/>
      <c r="BF983" s="7"/>
      <c r="BG983" s="7"/>
      <c r="BH983" s="7"/>
      <c r="BI983" s="7"/>
      <c r="BJ983" s="7"/>
      <c r="BK983" s="7"/>
      <c r="BL983" s="7"/>
      <c r="BM983" s="7"/>
      <c r="BN983" s="7"/>
      <c r="BO983" s="7"/>
      <c r="BP983" s="7"/>
      <c r="BQ983" s="7"/>
      <c r="BR983" s="7"/>
      <c r="BS983" s="7"/>
      <c r="BT983" s="7"/>
      <c r="BU983" s="7"/>
      <c r="BV983" s="7"/>
      <c r="BW983" s="7"/>
      <c r="BX983" s="7"/>
      <c r="BY983" s="7"/>
      <c r="BZ983" s="7"/>
      <c r="CA983" s="7"/>
      <c r="CB983" s="7"/>
      <c r="CC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166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  <c r="AT984" s="7"/>
      <c r="AU984" s="7"/>
      <c r="AV984" s="7"/>
      <c r="AW984" s="7"/>
      <c r="AX984" s="7"/>
      <c r="AY984" s="7"/>
      <c r="AZ984" s="7"/>
      <c r="BA984" s="7"/>
      <c r="BB984" s="7"/>
      <c r="BC984" s="7"/>
      <c r="BD984" s="7"/>
      <c r="BE984" s="7"/>
      <c r="BF984" s="7"/>
      <c r="BG984" s="7"/>
      <c r="BH984" s="7"/>
      <c r="BI984" s="7"/>
      <c r="BJ984" s="7"/>
      <c r="BK984" s="7"/>
      <c r="BL984" s="7"/>
      <c r="BM984" s="7"/>
      <c r="BN984" s="7"/>
      <c r="BO984" s="7"/>
      <c r="BP984" s="7"/>
      <c r="BQ984" s="7"/>
      <c r="BR984" s="7"/>
      <c r="BS984" s="7"/>
      <c r="BT984" s="7"/>
      <c r="BU984" s="7"/>
      <c r="BV984" s="7"/>
      <c r="BW984" s="7"/>
      <c r="BX984" s="7"/>
      <c r="BY984" s="7"/>
      <c r="BZ984" s="7"/>
      <c r="CA984" s="7"/>
      <c r="CB984" s="7"/>
      <c r="CC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166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  <c r="AT985" s="7"/>
      <c r="AU985" s="7"/>
      <c r="AV985" s="7"/>
      <c r="AW985" s="7"/>
      <c r="AX985" s="7"/>
      <c r="AY985" s="7"/>
      <c r="AZ985" s="7"/>
      <c r="BA985" s="7"/>
      <c r="BB985" s="7"/>
      <c r="BC985" s="7"/>
      <c r="BD985" s="7"/>
      <c r="BE985" s="7"/>
      <c r="BF985" s="7"/>
      <c r="BG985" s="7"/>
      <c r="BH985" s="7"/>
      <c r="BI985" s="7"/>
      <c r="BJ985" s="7"/>
      <c r="BK985" s="7"/>
      <c r="BL985" s="7"/>
      <c r="BM985" s="7"/>
      <c r="BN985" s="7"/>
      <c r="BO985" s="7"/>
      <c r="BP985" s="7"/>
      <c r="BQ985" s="7"/>
      <c r="BR985" s="7"/>
      <c r="BS985" s="7"/>
      <c r="BT985" s="7"/>
      <c r="BU985" s="7"/>
      <c r="BV985" s="7"/>
      <c r="BW985" s="7"/>
      <c r="BX985" s="7"/>
      <c r="BY985" s="7"/>
      <c r="BZ985" s="7"/>
      <c r="CA985" s="7"/>
      <c r="CB985" s="7"/>
      <c r="CC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166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  <c r="AT986" s="7"/>
      <c r="AU986" s="7"/>
      <c r="AV986" s="7"/>
      <c r="AW986" s="7"/>
      <c r="AX986" s="7"/>
      <c r="AY986" s="7"/>
      <c r="AZ986" s="7"/>
      <c r="BA986" s="7"/>
      <c r="BB986" s="7"/>
      <c r="BC986" s="7"/>
      <c r="BD986" s="7"/>
      <c r="BE986" s="7"/>
      <c r="BF986" s="7"/>
      <c r="BG986" s="7"/>
      <c r="BH986" s="7"/>
      <c r="BI986" s="7"/>
      <c r="BJ986" s="7"/>
      <c r="BK986" s="7"/>
      <c r="BL986" s="7"/>
      <c r="BM986" s="7"/>
      <c r="BN986" s="7"/>
      <c r="BO986" s="7"/>
      <c r="BP986" s="7"/>
      <c r="BQ986" s="7"/>
      <c r="BR986" s="7"/>
      <c r="BS986" s="7"/>
      <c r="BT986" s="7"/>
      <c r="BU986" s="7"/>
      <c r="BV986" s="7"/>
      <c r="BW986" s="7"/>
      <c r="BX986" s="7"/>
      <c r="BY986" s="7"/>
      <c r="BZ986" s="7"/>
      <c r="CA986" s="7"/>
      <c r="CB986" s="7"/>
      <c r="CC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166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  <c r="AT987" s="7"/>
      <c r="AU987" s="7"/>
      <c r="AV987" s="7"/>
      <c r="AW987" s="7"/>
      <c r="AX987" s="7"/>
      <c r="AY987" s="7"/>
      <c r="AZ987" s="7"/>
      <c r="BA987" s="7"/>
      <c r="BB987" s="7"/>
      <c r="BC987" s="7"/>
      <c r="BD987" s="7"/>
      <c r="BE987" s="7"/>
      <c r="BF987" s="7"/>
      <c r="BG987" s="7"/>
      <c r="BH987" s="7"/>
      <c r="BI987" s="7"/>
      <c r="BJ987" s="7"/>
      <c r="BK987" s="7"/>
      <c r="BL987" s="7"/>
      <c r="BM987" s="7"/>
      <c r="BN987" s="7"/>
      <c r="BO987" s="7"/>
      <c r="BP987" s="7"/>
      <c r="BQ987" s="7"/>
      <c r="BR987" s="7"/>
      <c r="BS987" s="7"/>
      <c r="BT987" s="7"/>
      <c r="BU987" s="7"/>
      <c r="BV987" s="7"/>
      <c r="BW987" s="7"/>
      <c r="BX987" s="7"/>
      <c r="BY987" s="7"/>
      <c r="BZ987" s="7"/>
      <c r="CA987" s="7"/>
      <c r="CB987" s="7"/>
      <c r="CC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166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  <c r="AT988" s="7"/>
      <c r="AU988" s="7"/>
      <c r="AV988" s="7"/>
      <c r="AW988" s="7"/>
      <c r="AX988" s="7"/>
      <c r="AY988" s="7"/>
      <c r="AZ988" s="7"/>
      <c r="BA988" s="7"/>
      <c r="BB988" s="7"/>
      <c r="BC988" s="7"/>
      <c r="BD988" s="7"/>
      <c r="BE988" s="7"/>
      <c r="BF988" s="7"/>
      <c r="BG988" s="7"/>
      <c r="BH988" s="7"/>
      <c r="BI988" s="7"/>
      <c r="BJ988" s="7"/>
      <c r="BK988" s="7"/>
      <c r="BL988" s="7"/>
      <c r="BM988" s="7"/>
      <c r="BN988" s="7"/>
      <c r="BO988" s="7"/>
      <c r="BP988" s="7"/>
      <c r="BQ988" s="7"/>
      <c r="BR988" s="7"/>
      <c r="BS988" s="7"/>
      <c r="BT988" s="7"/>
      <c r="BU988" s="7"/>
      <c r="BV988" s="7"/>
      <c r="BW988" s="7"/>
      <c r="BX988" s="7"/>
      <c r="BY988" s="7"/>
      <c r="BZ988" s="7"/>
      <c r="CA988" s="7"/>
      <c r="CB988" s="7"/>
      <c r="CC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166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  <c r="AT989" s="7"/>
      <c r="AU989" s="7"/>
      <c r="AV989" s="7"/>
      <c r="AW989" s="7"/>
      <c r="AX989" s="7"/>
      <c r="AY989" s="7"/>
      <c r="AZ989" s="7"/>
      <c r="BA989" s="7"/>
      <c r="BB989" s="7"/>
      <c r="BC989" s="7"/>
      <c r="BD989" s="7"/>
      <c r="BE989" s="7"/>
      <c r="BF989" s="7"/>
      <c r="BG989" s="7"/>
      <c r="BH989" s="7"/>
      <c r="BI989" s="7"/>
      <c r="BJ989" s="7"/>
      <c r="BK989" s="7"/>
      <c r="BL989" s="7"/>
      <c r="BM989" s="7"/>
      <c r="BN989" s="7"/>
      <c r="BO989" s="7"/>
      <c r="BP989" s="7"/>
      <c r="BQ989" s="7"/>
      <c r="BR989" s="7"/>
      <c r="BS989" s="7"/>
      <c r="BT989" s="7"/>
      <c r="BU989" s="7"/>
      <c r="BV989" s="7"/>
      <c r="BW989" s="7"/>
      <c r="BX989" s="7"/>
      <c r="BY989" s="7"/>
      <c r="BZ989" s="7"/>
      <c r="CA989" s="7"/>
      <c r="CB989" s="7"/>
      <c r="CC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166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  <c r="AT990" s="7"/>
      <c r="AU990" s="7"/>
      <c r="AV990" s="7"/>
      <c r="AW990" s="7"/>
      <c r="AX990" s="7"/>
      <c r="AY990" s="7"/>
      <c r="AZ990" s="7"/>
      <c r="BA990" s="7"/>
      <c r="BB990" s="7"/>
      <c r="BC990" s="7"/>
      <c r="BD990" s="7"/>
      <c r="BE990" s="7"/>
      <c r="BF990" s="7"/>
      <c r="BG990" s="7"/>
      <c r="BH990" s="7"/>
      <c r="BI990" s="7"/>
      <c r="BJ990" s="7"/>
      <c r="BK990" s="7"/>
      <c r="BL990" s="7"/>
      <c r="BM990" s="7"/>
      <c r="BN990" s="7"/>
      <c r="BO990" s="7"/>
      <c r="BP990" s="7"/>
      <c r="BQ990" s="7"/>
      <c r="BR990" s="7"/>
      <c r="BS990" s="7"/>
      <c r="BT990" s="7"/>
      <c r="BU990" s="7"/>
      <c r="BV990" s="7"/>
      <c r="BW990" s="7"/>
      <c r="BX990" s="7"/>
      <c r="BY990" s="7"/>
      <c r="BZ990" s="7"/>
      <c r="CA990" s="7"/>
      <c r="CB990" s="7"/>
      <c r="CC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166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  <c r="AT991" s="7"/>
      <c r="AU991" s="7"/>
      <c r="AV991" s="7"/>
      <c r="AW991" s="7"/>
      <c r="AX991" s="7"/>
      <c r="AY991" s="7"/>
      <c r="AZ991" s="7"/>
      <c r="BA991" s="7"/>
      <c r="BB991" s="7"/>
      <c r="BC991" s="7"/>
      <c r="BD991" s="7"/>
      <c r="BE991" s="7"/>
      <c r="BF991" s="7"/>
      <c r="BG991" s="7"/>
      <c r="BH991" s="7"/>
      <c r="BI991" s="7"/>
      <c r="BJ991" s="7"/>
      <c r="BK991" s="7"/>
      <c r="BL991" s="7"/>
      <c r="BM991" s="7"/>
      <c r="BN991" s="7"/>
      <c r="BO991" s="7"/>
      <c r="BP991" s="7"/>
      <c r="BQ991" s="7"/>
      <c r="BR991" s="7"/>
      <c r="BS991" s="7"/>
      <c r="BT991" s="7"/>
      <c r="BU991" s="7"/>
      <c r="BV991" s="7"/>
      <c r="BW991" s="7"/>
      <c r="BX991" s="7"/>
      <c r="BY991" s="7"/>
      <c r="BZ991" s="7"/>
      <c r="CA991" s="7"/>
      <c r="CB991" s="7"/>
      <c r="CC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166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  <c r="AT992" s="7"/>
      <c r="AU992" s="7"/>
      <c r="AV992" s="7"/>
      <c r="AW992" s="7"/>
      <c r="AX992" s="7"/>
      <c r="AY992" s="7"/>
      <c r="AZ992" s="7"/>
      <c r="BA992" s="7"/>
      <c r="BB992" s="7"/>
      <c r="BC992" s="7"/>
      <c r="BD992" s="7"/>
      <c r="BE992" s="7"/>
      <c r="BF992" s="7"/>
      <c r="BG992" s="7"/>
      <c r="BH992" s="7"/>
      <c r="BI992" s="7"/>
      <c r="BJ992" s="7"/>
      <c r="BK992" s="7"/>
      <c r="BL992" s="7"/>
      <c r="BM992" s="7"/>
      <c r="BN992" s="7"/>
      <c r="BO992" s="7"/>
      <c r="BP992" s="7"/>
      <c r="BQ992" s="7"/>
      <c r="BR992" s="7"/>
      <c r="BS992" s="7"/>
      <c r="BT992" s="7"/>
      <c r="BU992" s="7"/>
      <c r="BV992" s="7"/>
      <c r="BW992" s="7"/>
      <c r="BX992" s="7"/>
      <c r="BY992" s="7"/>
      <c r="BZ992" s="7"/>
      <c r="CA992" s="7"/>
      <c r="CB992" s="7"/>
      <c r="CC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166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  <c r="AT993" s="7"/>
      <c r="AU993" s="7"/>
      <c r="AV993" s="7"/>
      <c r="AW993" s="7"/>
      <c r="AX993" s="7"/>
      <c r="AY993" s="7"/>
      <c r="AZ993" s="7"/>
      <c r="BA993" s="7"/>
      <c r="BB993" s="7"/>
      <c r="BC993" s="7"/>
      <c r="BD993" s="7"/>
      <c r="BE993" s="7"/>
      <c r="BF993" s="7"/>
      <c r="BG993" s="7"/>
      <c r="BH993" s="7"/>
      <c r="BI993" s="7"/>
      <c r="BJ993" s="7"/>
      <c r="BK993" s="7"/>
      <c r="BL993" s="7"/>
      <c r="BM993" s="7"/>
      <c r="BN993" s="7"/>
      <c r="BO993" s="7"/>
      <c r="BP993" s="7"/>
      <c r="BQ993" s="7"/>
      <c r="BR993" s="7"/>
      <c r="BS993" s="7"/>
      <c r="BT993" s="7"/>
      <c r="BU993" s="7"/>
      <c r="BV993" s="7"/>
      <c r="BW993" s="7"/>
      <c r="BX993" s="7"/>
      <c r="BY993" s="7"/>
      <c r="BZ993" s="7"/>
      <c r="CA993" s="7"/>
      <c r="CB993" s="7"/>
      <c r="CC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166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  <c r="AT994" s="7"/>
      <c r="AU994" s="7"/>
      <c r="AV994" s="7"/>
      <c r="AW994" s="7"/>
      <c r="AX994" s="7"/>
      <c r="AY994" s="7"/>
      <c r="AZ994" s="7"/>
      <c r="BA994" s="7"/>
      <c r="BB994" s="7"/>
      <c r="BC994" s="7"/>
      <c r="BD994" s="7"/>
      <c r="BE994" s="7"/>
      <c r="BF994" s="7"/>
      <c r="BG994" s="7"/>
      <c r="BH994" s="7"/>
      <c r="BI994" s="7"/>
      <c r="BJ994" s="7"/>
      <c r="BK994" s="7"/>
      <c r="BL994" s="7"/>
      <c r="BM994" s="7"/>
      <c r="BN994" s="7"/>
      <c r="BO994" s="7"/>
      <c r="BP994" s="7"/>
      <c r="BQ994" s="7"/>
      <c r="BR994" s="7"/>
      <c r="BS994" s="7"/>
      <c r="BT994" s="7"/>
      <c r="BU994" s="7"/>
      <c r="BV994" s="7"/>
      <c r="BW994" s="7"/>
      <c r="BX994" s="7"/>
      <c r="BY994" s="7"/>
      <c r="BZ994" s="7"/>
      <c r="CA994" s="7"/>
      <c r="CB994" s="7"/>
      <c r="CC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166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  <c r="AT995" s="7"/>
      <c r="AU995" s="7"/>
      <c r="AV995" s="7"/>
      <c r="AW995" s="7"/>
      <c r="AX995" s="7"/>
      <c r="AY995" s="7"/>
      <c r="AZ995" s="7"/>
      <c r="BA995" s="7"/>
      <c r="BB995" s="7"/>
      <c r="BC995" s="7"/>
      <c r="BD995" s="7"/>
      <c r="BE995" s="7"/>
      <c r="BF995" s="7"/>
      <c r="BG995" s="7"/>
      <c r="BH995" s="7"/>
      <c r="BI995" s="7"/>
      <c r="BJ995" s="7"/>
      <c r="BK995" s="7"/>
      <c r="BL995" s="7"/>
      <c r="BM995" s="7"/>
      <c r="BN995" s="7"/>
      <c r="BO995" s="7"/>
      <c r="BP995" s="7"/>
      <c r="BQ995" s="7"/>
      <c r="BR995" s="7"/>
      <c r="BS995" s="7"/>
      <c r="BT995" s="7"/>
      <c r="BU995" s="7"/>
      <c r="BV995" s="7"/>
      <c r="BW995" s="7"/>
      <c r="BX995" s="7"/>
      <c r="BY995" s="7"/>
      <c r="BZ995" s="7"/>
      <c r="CA995" s="7"/>
      <c r="CB995" s="7"/>
      <c r="CC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166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  <c r="AT996" s="7"/>
      <c r="AU996" s="7"/>
      <c r="AV996" s="7"/>
      <c r="AW996" s="7"/>
      <c r="AX996" s="7"/>
      <c r="AY996" s="7"/>
      <c r="AZ996" s="7"/>
      <c r="BA996" s="7"/>
      <c r="BB996" s="7"/>
      <c r="BC996" s="7"/>
      <c r="BD996" s="7"/>
      <c r="BE996" s="7"/>
      <c r="BF996" s="7"/>
      <c r="BG996" s="7"/>
      <c r="BH996" s="7"/>
      <c r="BI996" s="7"/>
      <c r="BJ996" s="7"/>
      <c r="BK996" s="7"/>
      <c r="BL996" s="7"/>
      <c r="BM996" s="7"/>
      <c r="BN996" s="7"/>
      <c r="BO996" s="7"/>
      <c r="BP996" s="7"/>
      <c r="BQ996" s="7"/>
      <c r="BR996" s="7"/>
      <c r="BS996" s="7"/>
      <c r="BT996" s="7"/>
      <c r="BU996" s="7"/>
      <c r="BV996" s="7"/>
      <c r="BW996" s="7"/>
      <c r="BX996" s="7"/>
      <c r="BY996" s="7"/>
      <c r="BZ996" s="7"/>
      <c r="CA996" s="7"/>
      <c r="CB996" s="7"/>
      <c r="CC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166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  <c r="AT997" s="7"/>
      <c r="AU997" s="7"/>
      <c r="AV997" s="7"/>
      <c r="AW997" s="7"/>
      <c r="AX997" s="7"/>
      <c r="AY997" s="7"/>
      <c r="AZ997" s="7"/>
      <c r="BA997" s="7"/>
      <c r="BB997" s="7"/>
      <c r="BC997" s="7"/>
      <c r="BD997" s="7"/>
      <c r="BE997" s="7"/>
      <c r="BF997" s="7"/>
      <c r="BG997" s="7"/>
      <c r="BH997" s="7"/>
      <c r="BI997" s="7"/>
      <c r="BJ997" s="7"/>
      <c r="BK997" s="7"/>
      <c r="BL997" s="7"/>
      <c r="BM997" s="7"/>
      <c r="BN997" s="7"/>
      <c r="BO997" s="7"/>
      <c r="BP997" s="7"/>
      <c r="BQ997" s="7"/>
      <c r="BR997" s="7"/>
      <c r="BS997" s="7"/>
      <c r="BT997" s="7"/>
      <c r="BU997" s="7"/>
      <c r="BV997" s="7"/>
      <c r="BW997" s="7"/>
      <c r="BX997" s="7"/>
      <c r="BY997" s="7"/>
      <c r="BZ997" s="7"/>
      <c r="CA997" s="7"/>
      <c r="CB997" s="7"/>
      <c r="CC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166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  <c r="AT998" s="7"/>
      <c r="AU998" s="7"/>
      <c r="AV998" s="7"/>
      <c r="AW998" s="7"/>
      <c r="AX998" s="7"/>
      <c r="AY998" s="7"/>
      <c r="AZ998" s="7"/>
      <c r="BA998" s="7"/>
      <c r="BB998" s="7"/>
      <c r="BC998" s="7"/>
      <c r="BD998" s="7"/>
      <c r="BE998" s="7"/>
      <c r="BF998" s="7"/>
      <c r="BG998" s="7"/>
      <c r="BH998" s="7"/>
      <c r="BI998" s="7"/>
      <c r="BJ998" s="7"/>
      <c r="BK998" s="7"/>
      <c r="BL998" s="7"/>
      <c r="BM998" s="7"/>
      <c r="BN998" s="7"/>
      <c r="BO998" s="7"/>
      <c r="BP998" s="7"/>
      <c r="BQ998" s="7"/>
      <c r="BR998" s="7"/>
      <c r="BS998" s="7"/>
      <c r="BT998" s="7"/>
      <c r="BU998" s="7"/>
      <c r="BV998" s="7"/>
      <c r="BW998" s="7"/>
      <c r="BX998" s="7"/>
      <c r="BY998" s="7"/>
      <c r="BZ998" s="7"/>
      <c r="CA998" s="7"/>
      <c r="CB998" s="7"/>
      <c r="CC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166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  <c r="AT999" s="7"/>
      <c r="AU999" s="7"/>
      <c r="AV999" s="7"/>
      <c r="AW999" s="7"/>
      <c r="AX999" s="7"/>
      <c r="AY999" s="7"/>
      <c r="AZ999" s="7"/>
      <c r="BA999" s="7"/>
      <c r="BB999" s="7"/>
      <c r="BC999" s="7"/>
      <c r="BD999" s="7"/>
      <c r="BE999" s="7"/>
      <c r="BF999" s="7"/>
      <c r="BG999" s="7"/>
      <c r="BH999" s="7"/>
      <c r="BI999" s="7"/>
      <c r="BJ999" s="7"/>
      <c r="BK999" s="7"/>
      <c r="BL999" s="7"/>
      <c r="BM999" s="7"/>
      <c r="BN999" s="7"/>
      <c r="BO999" s="7"/>
      <c r="BP999" s="7"/>
      <c r="BQ999" s="7"/>
      <c r="BR999" s="7"/>
      <c r="BS999" s="7"/>
      <c r="BT999" s="7"/>
      <c r="BU999" s="7"/>
      <c r="BV999" s="7"/>
      <c r="BW999" s="7"/>
      <c r="BX999" s="7"/>
      <c r="BY999" s="7"/>
      <c r="BZ999" s="7"/>
      <c r="CA999" s="7"/>
      <c r="CB999" s="7"/>
      <c r="CC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166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  <c r="AT1000" s="7"/>
      <c r="AU1000" s="7"/>
      <c r="AV1000" s="7"/>
      <c r="AW1000" s="7"/>
      <c r="AX1000" s="7"/>
      <c r="AY1000" s="7"/>
      <c r="AZ1000" s="7"/>
      <c r="BA1000" s="7"/>
      <c r="BB1000" s="7"/>
      <c r="BC1000" s="7"/>
      <c r="BD1000" s="7"/>
      <c r="BE1000" s="7"/>
      <c r="BF1000" s="7"/>
      <c r="BG1000" s="7"/>
      <c r="BH1000" s="7"/>
      <c r="BI1000" s="7"/>
      <c r="BJ1000" s="7"/>
      <c r="BK1000" s="7"/>
      <c r="BL1000" s="7"/>
      <c r="BM1000" s="7"/>
      <c r="BN1000" s="7"/>
      <c r="BO1000" s="7"/>
      <c r="BP1000" s="7"/>
      <c r="BQ1000" s="7"/>
      <c r="BR1000" s="7"/>
      <c r="BS1000" s="7"/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166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  <c r="AT1001" s="7"/>
      <c r="AU1001" s="7"/>
      <c r="AV1001" s="7"/>
      <c r="AW1001" s="7"/>
      <c r="AX1001" s="7"/>
      <c r="AY1001" s="7"/>
      <c r="AZ1001" s="7"/>
      <c r="BA1001" s="7"/>
      <c r="BB1001" s="7"/>
      <c r="BC1001" s="7"/>
      <c r="BD1001" s="7"/>
      <c r="BE1001" s="7"/>
      <c r="BF1001" s="7"/>
      <c r="BG1001" s="7"/>
      <c r="BH1001" s="7"/>
      <c r="BI1001" s="7"/>
      <c r="BJ1001" s="7"/>
      <c r="BK1001" s="7"/>
      <c r="BL1001" s="7"/>
      <c r="BM1001" s="7"/>
      <c r="BN1001" s="7"/>
      <c r="BO1001" s="7"/>
      <c r="BP1001" s="7"/>
      <c r="BQ1001" s="7"/>
      <c r="BR1001" s="7"/>
      <c r="BS1001" s="7"/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166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  <c r="AT1002" s="7"/>
      <c r="AU1002" s="7"/>
      <c r="AV1002" s="7"/>
      <c r="AW1002" s="7"/>
      <c r="AX1002" s="7"/>
      <c r="AY1002" s="7"/>
      <c r="AZ1002" s="7"/>
      <c r="BA1002" s="7"/>
      <c r="BB1002" s="7"/>
      <c r="BC1002" s="7"/>
      <c r="BD1002" s="7"/>
      <c r="BE1002" s="7"/>
      <c r="BF1002" s="7"/>
      <c r="BG1002" s="7"/>
      <c r="BH1002" s="7"/>
      <c r="BI1002" s="7"/>
      <c r="BJ1002" s="7"/>
      <c r="BK1002" s="7"/>
      <c r="BL1002" s="7"/>
      <c r="BM1002" s="7"/>
      <c r="BN1002" s="7"/>
      <c r="BO1002" s="7"/>
      <c r="BP1002" s="7"/>
      <c r="BQ1002" s="7"/>
      <c r="BR1002" s="7"/>
      <c r="BS1002" s="7"/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166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  <c r="AT1003" s="7"/>
      <c r="AU1003" s="7"/>
      <c r="AV1003" s="7"/>
      <c r="AW1003" s="7"/>
      <c r="AX1003" s="7"/>
      <c r="AY1003" s="7"/>
      <c r="AZ1003" s="7"/>
      <c r="BA1003" s="7"/>
      <c r="BB1003" s="7"/>
      <c r="BC1003" s="7"/>
      <c r="BD1003" s="7"/>
      <c r="BE1003" s="7"/>
      <c r="BF1003" s="7"/>
      <c r="BG1003" s="7"/>
      <c r="BH1003" s="7"/>
      <c r="BI1003" s="7"/>
      <c r="BJ1003" s="7"/>
      <c r="BK1003" s="7"/>
      <c r="BL1003" s="7"/>
      <c r="BM1003" s="7"/>
      <c r="BN1003" s="7"/>
      <c r="BO1003" s="7"/>
      <c r="BP1003" s="7"/>
      <c r="BQ1003" s="7"/>
      <c r="BR1003" s="7"/>
      <c r="BS1003" s="7"/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166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  <c r="AT1004" s="7"/>
      <c r="AU1004" s="7"/>
      <c r="AV1004" s="7"/>
      <c r="AW1004" s="7"/>
      <c r="AX1004" s="7"/>
      <c r="AY1004" s="7"/>
      <c r="AZ1004" s="7"/>
      <c r="BA1004" s="7"/>
      <c r="BB1004" s="7"/>
      <c r="BC1004" s="7"/>
      <c r="BD1004" s="7"/>
      <c r="BE1004" s="7"/>
      <c r="BF1004" s="7"/>
      <c r="BG1004" s="7"/>
      <c r="BH1004" s="7"/>
      <c r="BI1004" s="7"/>
      <c r="BJ1004" s="7"/>
      <c r="BK1004" s="7"/>
      <c r="BL1004" s="7"/>
      <c r="BM1004" s="7"/>
      <c r="BN1004" s="7"/>
      <c r="BO1004" s="7"/>
      <c r="BP1004" s="7"/>
      <c r="BQ1004" s="7"/>
      <c r="BR1004" s="7"/>
      <c r="BS1004" s="7"/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166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  <c r="AT1005" s="7"/>
      <c r="AU1005" s="7"/>
      <c r="AV1005" s="7"/>
      <c r="AW1005" s="7"/>
      <c r="AX1005" s="7"/>
      <c r="AY1005" s="7"/>
      <c r="AZ1005" s="7"/>
      <c r="BA1005" s="7"/>
      <c r="BB1005" s="7"/>
      <c r="BC1005" s="7"/>
      <c r="BD1005" s="7"/>
      <c r="BE1005" s="7"/>
      <c r="BF1005" s="7"/>
      <c r="BG1005" s="7"/>
      <c r="BH1005" s="7"/>
      <c r="BI1005" s="7"/>
      <c r="BJ1005" s="7"/>
      <c r="BK1005" s="7"/>
      <c r="BL1005" s="7"/>
      <c r="BM1005" s="7"/>
      <c r="BN1005" s="7"/>
      <c r="BO1005" s="7"/>
      <c r="BP1005" s="7"/>
      <c r="BQ1005" s="7"/>
      <c r="BR1005" s="7"/>
      <c r="BS1005" s="7"/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166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  <c r="AT1006" s="7"/>
      <c r="AU1006" s="7"/>
      <c r="AV1006" s="7"/>
      <c r="AW1006" s="7"/>
      <c r="AX1006" s="7"/>
      <c r="AY1006" s="7"/>
      <c r="AZ1006" s="7"/>
      <c r="BA1006" s="7"/>
      <c r="BB1006" s="7"/>
      <c r="BC1006" s="7"/>
      <c r="BD1006" s="7"/>
      <c r="BE1006" s="7"/>
      <c r="BF1006" s="7"/>
      <c r="BG1006" s="7"/>
      <c r="BH1006" s="7"/>
      <c r="BI1006" s="7"/>
      <c r="BJ1006" s="7"/>
      <c r="BK1006" s="7"/>
      <c r="BL1006" s="7"/>
      <c r="BM1006" s="7"/>
      <c r="BN1006" s="7"/>
      <c r="BO1006" s="7"/>
      <c r="BP1006" s="7"/>
      <c r="BQ1006" s="7"/>
      <c r="BR1006" s="7"/>
      <c r="BS1006" s="7"/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166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  <c r="AT1007" s="7"/>
      <c r="AU1007" s="7"/>
      <c r="AV1007" s="7"/>
      <c r="AW1007" s="7"/>
      <c r="AX1007" s="7"/>
      <c r="AY1007" s="7"/>
      <c r="AZ1007" s="7"/>
      <c r="BA1007" s="7"/>
      <c r="BB1007" s="7"/>
      <c r="BC1007" s="7"/>
      <c r="BD1007" s="7"/>
      <c r="BE1007" s="7"/>
      <c r="BF1007" s="7"/>
      <c r="BG1007" s="7"/>
      <c r="BH1007" s="7"/>
      <c r="BI1007" s="7"/>
      <c r="BJ1007" s="7"/>
      <c r="BK1007" s="7"/>
      <c r="BL1007" s="7"/>
      <c r="BM1007" s="7"/>
      <c r="BN1007" s="7"/>
      <c r="BO1007" s="7"/>
      <c r="BP1007" s="7"/>
      <c r="BQ1007" s="7"/>
      <c r="BR1007" s="7"/>
      <c r="BS1007" s="7"/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166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  <c r="AT1008" s="7"/>
      <c r="AU1008" s="7"/>
      <c r="AV1008" s="7"/>
      <c r="AW1008" s="7"/>
      <c r="AX1008" s="7"/>
      <c r="AY1008" s="7"/>
      <c r="AZ1008" s="7"/>
      <c r="BA1008" s="7"/>
      <c r="BB1008" s="7"/>
      <c r="BC1008" s="7"/>
      <c r="BD1008" s="7"/>
      <c r="BE1008" s="7"/>
      <c r="BF1008" s="7"/>
      <c r="BG1008" s="7"/>
      <c r="BH1008" s="7"/>
      <c r="BI1008" s="7"/>
      <c r="BJ1008" s="7"/>
      <c r="BK1008" s="7"/>
      <c r="BL1008" s="7"/>
      <c r="BM1008" s="7"/>
      <c r="BN1008" s="7"/>
      <c r="BO1008" s="7"/>
      <c r="BP1008" s="7"/>
      <c r="BQ1008" s="7"/>
      <c r="BR1008" s="7"/>
      <c r="BS1008" s="7"/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166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  <c r="AT1009" s="7"/>
      <c r="AU1009" s="7"/>
      <c r="AV1009" s="7"/>
      <c r="AW1009" s="7"/>
      <c r="AX1009" s="7"/>
      <c r="AY1009" s="7"/>
      <c r="AZ1009" s="7"/>
      <c r="BA1009" s="7"/>
      <c r="BB1009" s="7"/>
      <c r="BC1009" s="7"/>
      <c r="BD1009" s="7"/>
      <c r="BE1009" s="7"/>
      <c r="BF1009" s="7"/>
      <c r="BG1009" s="7"/>
      <c r="BH1009" s="7"/>
      <c r="BI1009" s="7"/>
      <c r="BJ1009" s="7"/>
      <c r="BK1009" s="7"/>
      <c r="BL1009" s="7"/>
      <c r="BM1009" s="7"/>
      <c r="BN1009" s="7"/>
      <c r="BO1009" s="7"/>
      <c r="BP1009" s="7"/>
      <c r="BQ1009" s="7"/>
      <c r="BR1009" s="7"/>
      <c r="BS1009" s="7"/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166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  <c r="AT1010" s="7"/>
      <c r="AU1010" s="7"/>
      <c r="AV1010" s="7"/>
      <c r="AW1010" s="7"/>
      <c r="AX1010" s="7"/>
      <c r="AY1010" s="7"/>
      <c r="AZ1010" s="7"/>
      <c r="BA1010" s="7"/>
      <c r="BB1010" s="7"/>
      <c r="BC1010" s="7"/>
      <c r="BD1010" s="7"/>
      <c r="BE1010" s="7"/>
      <c r="BF1010" s="7"/>
      <c r="BG1010" s="7"/>
      <c r="BH1010" s="7"/>
      <c r="BI1010" s="7"/>
      <c r="BJ1010" s="7"/>
      <c r="BK1010" s="7"/>
      <c r="BL1010" s="7"/>
      <c r="BM1010" s="7"/>
      <c r="BN1010" s="7"/>
      <c r="BO1010" s="7"/>
      <c r="BP1010" s="7"/>
      <c r="BQ1010" s="7"/>
      <c r="BR1010" s="7"/>
      <c r="BS1010" s="7"/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166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  <c r="AT1011" s="7"/>
      <c r="AU1011" s="7"/>
      <c r="AV1011" s="7"/>
      <c r="AW1011" s="7"/>
      <c r="AX1011" s="7"/>
      <c r="AY1011" s="7"/>
      <c r="AZ1011" s="7"/>
      <c r="BA1011" s="7"/>
      <c r="BB1011" s="7"/>
      <c r="BC1011" s="7"/>
      <c r="BD1011" s="7"/>
      <c r="BE1011" s="7"/>
      <c r="BF1011" s="7"/>
      <c r="BG1011" s="7"/>
      <c r="BH1011" s="7"/>
      <c r="BI1011" s="7"/>
      <c r="BJ1011" s="7"/>
      <c r="BK1011" s="7"/>
      <c r="BL1011" s="7"/>
      <c r="BM1011" s="7"/>
      <c r="BN1011" s="7"/>
      <c r="BO1011" s="7"/>
      <c r="BP1011" s="7"/>
      <c r="BQ1011" s="7"/>
      <c r="BR1011" s="7"/>
      <c r="BS1011" s="7"/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166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  <c r="AT1012" s="7"/>
      <c r="AU1012" s="7"/>
      <c r="AV1012" s="7"/>
      <c r="AW1012" s="7"/>
      <c r="AX1012" s="7"/>
      <c r="AY1012" s="7"/>
      <c r="AZ1012" s="7"/>
      <c r="BA1012" s="7"/>
      <c r="BB1012" s="7"/>
      <c r="BC1012" s="7"/>
      <c r="BD1012" s="7"/>
      <c r="BE1012" s="7"/>
      <c r="BF1012" s="7"/>
      <c r="BG1012" s="7"/>
      <c r="BH1012" s="7"/>
      <c r="BI1012" s="7"/>
      <c r="BJ1012" s="7"/>
      <c r="BK1012" s="7"/>
      <c r="BL1012" s="7"/>
      <c r="BM1012" s="7"/>
      <c r="BN1012" s="7"/>
      <c r="BO1012" s="7"/>
      <c r="BP1012" s="7"/>
      <c r="BQ1012" s="7"/>
      <c r="BR1012" s="7"/>
      <c r="BS1012" s="7"/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</row>
  </sheetData>
  <autoFilter ref="$A$3:$CC$42">
    <filterColumn colId="1">
      <filters>
        <filter val="2702"/>
        <filter val="2723"/>
        <filter val="2722"/>
        <filter val="2733"/>
        <filter val="2743"/>
        <filter val="2732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C42">
      <sortCondition ref="G3:G42"/>
      <sortCondition descending="1" ref="C3:C42"/>
    </sortState>
  </autoFilter>
  <mergeCells count="13">
    <mergeCell ref="T2:AE2"/>
    <mergeCell ref="AA13:AC13"/>
    <mergeCell ref="AA20:AD20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95" t="s">
        <v>158</v>
      </c>
      <c r="B1" s="195" t="s">
        <v>159</v>
      </c>
      <c r="C1" s="196" t="s">
        <v>160</v>
      </c>
      <c r="D1" s="195" t="s">
        <v>161</v>
      </c>
      <c r="E1" s="197" t="s">
        <v>2</v>
      </c>
      <c r="F1" s="197" t="s">
        <v>162</v>
      </c>
      <c r="G1" s="198" t="s">
        <v>163</v>
      </c>
      <c r="H1" s="198">
        <v>5.5</v>
      </c>
      <c r="I1" s="195"/>
      <c r="J1" s="20" t="s">
        <v>164</v>
      </c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</row>
    <row r="2">
      <c r="A2" s="199" t="s">
        <v>46</v>
      </c>
      <c r="B2" s="200">
        <v>2741.0</v>
      </c>
      <c r="C2" s="201">
        <v>1641.08</v>
      </c>
      <c r="D2" s="200">
        <f t="shared" ref="D2:D25" si="1">(C2/$H$1)/F2</f>
        <v>49.72969697</v>
      </c>
      <c r="E2" s="200" t="s">
        <v>70</v>
      </c>
      <c r="F2" s="200">
        <v>6.0</v>
      </c>
      <c r="G2" s="20" t="s">
        <v>165</v>
      </c>
      <c r="H2" s="202"/>
      <c r="I2" s="203" t="s">
        <v>166</v>
      </c>
      <c r="J2" s="204" t="s">
        <v>167</v>
      </c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</row>
    <row r="3">
      <c r="A3" s="199" t="s">
        <v>46</v>
      </c>
      <c r="B3" s="200">
        <v>2738.0</v>
      </c>
      <c r="C3" s="201">
        <v>1641.08</v>
      </c>
      <c r="D3" s="200">
        <f t="shared" si="1"/>
        <v>49.72969697</v>
      </c>
      <c r="E3" s="200" t="s">
        <v>56</v>
      </c>
      <c r="F3" s="200">
        <v>6.0</v>
      </c>
      <c r="G3" s="202"/>
      <c r="H3" s="202"/>
      <c r="I3" s="203" t="s">
        <v>166</v>
      </c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>
      <c r="A4" s="205">
        <v>46143.0</v>
      </c>
      <c r="B4" s="206">
        <v>2708.0</v>
      </c>
      <c r="C4" s="207">
        <v>873.58</v>
      </c>
      <c r="D4" s="206">
        <f t="shared" si="1"/>
        <v>39.70818182</v>
      </c>
      <c r="E4" s="206" t="s">
        <v>93</v>
      </c>
      <c r="F4" s="206">
        <v>4.0</v>
      </c>
      <c r="G4" s="202"/>
      <c r="H4" s="202"/>
      <c r="I4" s="203" t="s">
        <v>168</v>
      </c>
      <c r="J4" s="203" t="s">
        <v>169</v>
      </c>
      <c r="K4" s="25"/>
      <c r="L4" s="25"/>
      <c r="M4" s="25"/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</row>
    <row r="5">
      <c r="A5" s="208" t="s">
        <v>79</v>
      </c>
      <c r="B5" s="209">
        <v>2723.0</v>
      </c>
      <c r="C5" s="201">
        <v>287.83</v>
      </c>
      <c r="D5" s="209">
        <f t="shared" si="1"/>
        <v>52.33272727</v>
      </c>
      <c r="E5" s="209" t="s">
        <v>80</v>
      </c>
      <c r="F5" s="209">
        <v>1.0</v>
      </c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>
      <c r="A6" s="210" t="s">
        <v>41</v>
      </c>
      <c r="B6" s="211">
        <v>2742.0</v>
      </c>
      <c r="C6" s="201">
        <v>306.0</v>
      </c>
      <c r="D6" s="211">
        <f t="shared" si="1"/>
        <v>55.63636364</v>
      </c>
      <c r="E6" s="211" t="s">
        <v>42</v>
      </c>
      <c r="F6" s="211">
        <v>1.0</v>
      </c>
      <c r="H6" s="25"/>
      <c r="I6" s="20" t="s">
        <v>170</v>
      </c>
      <c r="J6" s="25"/>
      <c r="K6" s="25"/>
      <c r="L6" s="25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</row>
    <row r="7">
      <c r="A7" s="205">
        <v>46143.0</v>
      </c>
      <c r="B7" s="206">
        <v>2703.0</v>
      </c>
      <c r="C7" s="207">
        <v>873.58</v>
      </c>
      <c r="D7" s="206">
        <f t="shared" si="1"/>
        <v>39.70818182</v>
      </c>
      <c r="E7" s="206" t="s">
        <v>35</v>
      </c>
      <c r="F7" s="206">
        <v>4.0</v>
      </c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>
      <c r="A8" s="205">
        <v>46143.0</v>
      </c>
      <c r="B8" s="206">
        <v>2702.0</v>
      </c>
      <c r="C8" s="207">
        <v>873.58</v>
      </c>
      <c r="D8" s="206">
        <f t="shared" si="1"/>
        <v>39.70818182</v>
      </c>
      <c r="E8" s="212" t="s">
        <v>75</v>
      </c>
      <c r="F8" s="206">
        <v>4.0</v>
      </c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</row>
    <row r="9">
      <c r="A9" s="208" t="s">
        <v>71</v>
      </c>
      <c r="B9" s="213">
        <v>2704.0</v>
      </c>
      <c r="C9" s="207">
        <v>56.16</v>
      </c>
      <c r="D9" s="213">
        <f t="shared" si="1"/>
        <v>10.21090909</v>
      </c>
      <c r="E9" s="213" t="s">
        <v>72</v>
      </c>
      <c r="F9" s="213">
        <v>1.0</v>
      </c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>
      <c r="A10" s="210" t="s">
        <v>50</v>
      </c>
      <c r="B10" s="20">
        <v>2731.0</v>
      </c>
      <c r="C10" s="207">
        <v>351.42</v>
      </c>
      <c r="D10" s="20">
        <f t="shared" si="1"/>
        <v>21.29818182</v>
      </c>
      <c r="E10" s="20" t="s">
        <v>60</v>
      </c>
      <c r="F10" s="20">
        <v>3.0</v>
      </c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</row>
    <row r="11">
      <c r="A11" s="210" t="s">
        <v>50</v>
      </c>
      <c r="B11" s="20">
        <v>2733.0</v>
      </c>
      <c r="C11" s="207">
        <v>351.42</v>
      </c>
      <c r="D11" s="20">
        <f t="shared" si="1"/>
        <v>21.29818182</v>
      </c>
      <c r="E11" s="20" t="s">
        <v>51</v>
      </c>
      <c r="F11" s="20">
        <v>3.0</v>
      </c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>
      <c r="A12" s="210" t="s">
        <v>50</v>
      </c>
      <c r="B12" s="20">
        <v>2739.0</v>
      </c>
      <c r="C12" s="207">
        <v>351.42</v>
      </c>
      <c r="D12" s="20">
        <f t="shared" si="1"/>
        <v>21.29818182</v>
      </c>
      <c r="E12" s="20" t="s">
        <v>74</v>
      </c>
      <c r="F12" s="20">
        <v>3.0</v>
      </c>
      <c r="G12" s="25"/>
      <c r="H12" s="25"/>
      <c r="I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</row>
    <row r="13">
      <c r="A13" s="208" t="s">
        <v>53</v>
      </c>
      <c r="B13" s="213">
        <v>2727.0</v>
      </c>
      <c r="C13" s="207">
        <v>254.5</v>
      </c>
      <c r="D13" s="213">
        <f t="shared" si="1"/>
        <v>46.27272727</v>
      </c>
      <c r="E13" s="213" t="s">
        <v>54</v>
      </c>
      <c r="F13" s="213">
        <v>1.0</v>
      </c>
      <c r="G13" s="25"/>
      <c r="H13" s="25"/>
      <c r="I13" s="25"/>
      <c r="J13" s="25"/>
      <c r="K13" s="25"/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>
      <c r="A14" s="205">
        <v>46143.0</v>
      </c>
      <c r="B14" s="212">
        <v>2728.0</v>
      </c>
      <c r="C14" s="207">
        <v>873.58</v>
      </c>
      <c r="D14" s="212" t="str">
        <f t="shared" si="1"/>
        <v>#DIV/0!</v>
      </c>
      <c r="E14" s="212" t="s">
        <v>171</v>
      </c>
      <c r="F14" s="212">
        <v>0.0</v>
      </c>
      <c r="G14" s="20" t="s">
        <v>172</v>
      </c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</row>
    <row r="15">
      <c r="A15" s="205">
        <v>46143.0</v>
      </c>
      <c r="B15" s="212">
        <v>2729.0</v>
      </c>
      <c r="C15" s="207">
        <v>873.58</v>
      </c>
      <c r="D15" s="212">
        <f t="shared" si="1"/>
        <v>39.70818182</v>
      </c>
      <c r="E15" s="212" t="s">
        <v>89</v>
      </c>
      <c r="F15" s="212">
        <v>4.0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>
      <c r="A16" s="214" t="s">
        <v>34</v>
      </c>
      <c r="B16" s="215">
        <v>2721.0</v>
      </c>
      <c r="C16" s="207">
        <v>0.0</v>
      </c>
      <c r="D16" s="215" t="str">
        <f t="shared" si="1"/>
        <v>#DIV/0!</v>
      </c>
      <c r="E16" s="215" t="s">
        <v>171</v>
      </c>
      <c r="F16" s="215">
        <v>0.0</v>
      </c>
      <c r="G16" s="216" t="s">
        <v>173</v>
      </c>
      <c r="H16" s="217" t="s">
        <v>174</v>
      </c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</row>
    <row r="17">
      <c r="A17" s="208" t="s">
        <v>37</v>
      </c>
      <c r="B17" s="213">
        <v>2719.0</v>
      </c>
      <c r="C17" s="207">
        <v>647.58</v>
      </c>
      <c r="D17" s="213">
        <f t="shared" si="1"/>
        <v>58.87090909</v>
      </c>
      <c r="E17" s="213" t="s">
        <v>39</v>
      </c>
      <c r="F17" s="213">
        <v>2.0</v>
      </c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>
      <c r="A18" s="208" t="s">
        <v>37</v>
      </c>
      <c r="B18" s="213">
        <v>2722.0</v>
      </c>
      <c r="C18" s="207">
        <v>647.58</v>
      </c>
      <c r="D18" s="213">
        <f t="shared" si="1"/>
        <v>58.87090909</v>
      </c>
      <c r="E18" s="213" t="s">
        <v>76</v>
      </c>
      <c r="F18" s="213">
        <v>2.0</v>
      </c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</row>
    <row r="19">
      <c r="A19" s="210" t="s">
        <v>83</v>
      </c>
      <c r="B19" s="20">
        <v>2743.0</v>
      </c>
      <c r="C19" s="207">
        <v>514.25</v>
      </c>
      <c r="D19" s="20">
        <f t="shared" si="1"/>
        <v>93.5</v>
      </c>
      <c r="E19" s="20" t="s">
        <v>84</v>
      </c>
      <c r="F19" s="20">
        <v>1.0</v>
      </c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>
      <c r="A20" s="214" t="s">
        <v>85</v>
      </c>
      <c r="B20" s="215">
        <v>2709.0</v>
      </c>
      <c r="C20" s="207">
        <v>547.33</v>
      </c>
      <c r="D20" s="215">
        <f t="shared" si="1"/>
        <v>49.75727273</v>
      </c>
      <c r="E20" s="215" t="s">
        <v>86</v>
      </c>
      <c r="F20" s="215">
        <v>2.0</v>
      </c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</row>
    <row r="21">
      <c r="A21" s="214" t="s">
        <v>85</v>
      </c>
      <c r="B21" s="215">
        <v>2720.0</v>
      </c>
      <c r="C21" s="207">
        <v>547.33</v>
      </c>
      <c r="D21" s="215">
        <f t="shared" si="1"/>
        <v>49.75727273</v>
      </c>
      <c r="E21" s="215" t="s">
        <v>87</v>
      </c>
      <c r="F21" s="215">
        <v>2.0</v>
      </c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>
      <c r="A22" s="199" t="s">
        <v>46</v>
      </c>
      <c r="B22" s="218">
        <v>2736.0</v>
      </c>
      <c r="C22" s="201">
        <v>1641.08</v>
      </c>
      <c r="D22" s="218">
        <f t="shared" si="1"/>
        <v>49.72969697</v>
      </c>
      <c r="E22" s="218" t="s">
        <v>92</v>
      </c>
      <c r="F22" s="218">
        <v>6.0</v>
      </c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</row>
    <row r="23">
      <c r="A23" s="199" t="s">
        <v>46</v>
      </c>
      <c r="B23" s="218">
        <v>2737.0</v>
      </c>
      <c r="C23" s="201">
        <v>1641.08</v>
      </c>
      <c r="D23" s="218">
        <f t="shared" si="1"/>
        <v>49.72969697</v>
      </c>
      <c r="E23" s="218" t="s">
        <v>58</v>
      </c>
      <c r="F23" s="218">
        <v>6.0</v>
      </c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>
      <c r="A24" s="199" t="s">
        <v>46</v>
      </c>
      <c r="B24" s="218">
        <v>2740.0</v>
      </c>
      <c r="C24" s="201">
        <v>1641.08</v>
      </c>
      <c r="D24" s="218">
        <f t="shared" si="1"/>
        <v>49.72969697</v>
      </c>
      <c r="E24" s="218" t="s">
        <v>47</v>
      </c>
      <c r="F24" s="218">
        <v>6.0</v>
      </c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</row>
    <row r="25">
      <c r="A25" s="199" t="s">
        <v>46</v>
      </c>
      <c r="B25" s="218">
        <v>2732.0</v>
      </c>
      <c r="C25" s="201">
        <v>1641.08</v>
      </c>
      <c r="D25" s="218">
        <f t="shared" si="1"/>
        <v>49.72969697</v>
      </c>
      <c r="E25" s="218" t="s">
        <v>78</v>
      </c>
      <c r="F25" s="218">
        <v>6.0</v>
      </c>
      <c r="G25" s="25"/>
      <c r="H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>
      <c r="A26" s="210"/>
      <c r="B26" s="20"/>
      <c r="C26" s="197"/>
      <c r="D26" s="20"/>
      <c r="E26" s="20"/>
      <c r="F26" s="20"/>
      <c r="G26" s="25"/>
      <c r="H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</row>
    <row r="27">
      <c r="A27" s="25"/>
      <c r="C27" s="20"/>
      <c r="D27" s="20"/>
      <c r="E27" s="20"/>
      <c r="G27" s="25"/>
      <c r="H27" s="25"/>
      <c r="J27" s="20"/>
      <c r="K27" s="20"/>
      <c r="L27" s="20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>
      <c r="A28" s="219" t="s">
        <v>175</v>
      </c>
      <c r="B28" s="219" t="s">
        <v>176</v>
      </c>
      <c r="C28" s="219" t="s">
        <v>177</v>
      </c>
      <c r="D28" s="219" t="s">
        <v>178</v>
      </c>
      <c r="E28" s="219" t="s">
        <v>179</v>
      </c>
      <c r="F28" s="220" t="s">
        <v>180</v>
      </c>
      <c r="G28" s="20" t="s">
        <v>181</v>
      </c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</row>
    <row r="29">
      <c r="A29" s="221">
        <v>1.0</v>
      </c>
      <c r="B29" s="222">
        <v>46143.0</v>
      </c>
      <c r="C29" s="207">
        <v>1529.16</v>
      </c>
      <c r="D29" s="223">
        <v>1.0</v>
      </c>
      <c r="E29" s="207">
        <v>4.0</v>
      </c>
      <c r="F29" s="224">
        <f t="shared" ref="F29:F39" si="2">(C29/E29)/(13-$A$29)</f>
        <v>31.8575</v>
      </c>
      <c r="G29" s="225">
        <v>2702.0</v>
      </c>
      <c r="H29" s="226">
        <v>3044000.0</v>
      </c>
      <c r="I29" s="226" t="s">
        <v>182</v>
      </c>
      <c r="J29" s="227" t="s">
        <v>75</v>
      </c>
      <c r="K29" s="228" t="s">
        <v>34</v>
      </c>
      <c r="L29" s="210"/>
      <c r="M29" s="229"/>
      <c r="N29" s="229"/>
      <c r="O29" s="229"/>
      <c r="P29" s="229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>
      <c r="A30" s="230"/>
      <c r="B30" s="231" t="s">
        <v>183</v>
      </c>
      <c r="C30" s="207">
        <v>1217.0</v>
      </c>
      <c r="D30" s="223">
        <v>1.0</v>
      </c>
      <c r="E30" s="207">
        <v>3.0</v>
      </c>
      <c r="F30" s="224">
        <f t="shared" si="2"/>
        <v>33.80555556</v>
      </c>
      <c r="G30" s="225">
        <v>2703.0</v>
      </c>
      <c r="H30" s="226" t="s">
        <v>28</v>
      </c>
      <c r="I30" s="226" t="s">
        <v>184</v>
      </c>
      <c r="J30" s="227" t="s">
        <v>35</v>
      </c>
      <c r="K30" s="228" t="s">
        <v>34</v>
      </c>
      <c r="L30" s="210"/>
      <c r="M30" s="229"/>
      <c r="N30" s="229"/>
      <c r="O30" s="229"/>
      <c r="P30" s="229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</row>
    <row r="31">
      <c r="A31" s="230"/>
      <c r="B31" s="231" t="s">
        <v>185</v>
      </c>
      <c r="C31" s="207">
        <v>1025.0</v>
      </c>
      <c r="D31" s="223">
        <v>1.0</v>
      </c>
      <c r="E31" s="207">
        <v>2.0</v>
      </c>
      <c r="F31" s="224">
        <f t="shared" si="2"/>
        <v>42.70833333</v>
      </c>
      <c r="G31" s="225">
        <v>2704.0</v>
      </c>
      <c r="H31" s="226">
        <v>3044000.0</v>
      </c>
      <c r="I31" s="226" t="s">
        <v>182</v>
      </c>
      <c r="J31" s="227" t="s">
        <v>72</v>
      </c>
      <c r="K31" s="228" t="s">
        <v>71</v>
      </c>
      <c r="L31" s="210"/>
      <c r="M31" s="229"/>
      <c r="N31" s="229"/>
      <c r="O31" s="229"/>
      <c r="P31" s="229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>
      <c r="A32" s="232"/>
      <c r="B32" s="223" t="s">
        <v>186</v>
      </c>
      <c r="C32" s="207">
        <v>850.0</v>
      </c>
      <c r="D32" s="223">
        <v>1.0</v>
      </c>
      <c r="E32" s="207">
        <v>1.0</v>
      </c>
      <c r="F32" s="224">
        <f t="shared" si="2"/>
        <v>70.83333333</v>
      </c>
      <c r="G32" s="225">
        <v>2708.0</v>
      </c>
      <c r="H32" s="226">
        <v>3044000.0</v>
      </c>
      <c r="I32" s="226" t="s">
        <v>182</v>
      </c>
      <c r="J32" s="227" t="s">
        <v>93</v>
      </c>
      <c r="K32" s="228" t="s">
        <v>34</v>
      </c>
      <c r="L32" s="210"/>
      <c r="M32" s="229"/>
      <c r="N32" s="229"/>
      <c r="O32" s="229"/>
      <c r="P32" s="229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</row>
    <row r="33">
      <c r="A33" s="233"/>
      <c r="B33" s="223" t="s">
        <v>187</v>
      </c>
      <c r="C33" s="207">
        <v>970.0</v>
      </c>
      <c r="D33" s="223">
        <v>1.0</v>
      </c>
      <c r="E33" s="207">
        <v>2.0</v>
      </c>
      <c r="F33" s="224">
        <f t="shared" si="2"/>
        <v>40.41666667</v>
      </c>
      <c r="G33" s="225">
        <v>2709.0</v>
      </c>
      <c r="H33" s="226">
        <v>3044000.0</v>
      </c>
      <c r="I33" s="226" t="s">
        <v>182</v>
      </c>
      <c r="J33" s="227" t="s">
        <v>86</v>
      </c>
      <c r="K33" s="228" t="s">
        <v>85</v>
      </c>
      <c r="L33" s="210"/>
      <c r="M33" s="229"/>
      <c r="N33" s="229"/>
      <c r="O33" s="229"/>
      <c r="P33" s="229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>
      <c r="A34" s="233"/>
      <c r="B34" s="234" t="s">
        <v>188</v>
      </c>
      <c r="C34" s="235">
        <v>2978.0</v>
      </c>
      <c r="D34" s="234">
        <v>1.0</v>
      </c>
      <c r="E34" s="235">
        <v>6.0</v>
      </c>
      <c r="F34" s="224">
        <f t="shared" si="2"/>
        <v>41.36111111</v>
      </c>
      <c r="G34" s="225">
        <v>2719.0</v>
      </c>
      <c r="H34" s="226">
        <v>3044000.0</v>
      </c>
      <c r="I34" s="226" t="s">
        <v>182</v>
      </c>
      <c r="J34" s="227" t="s">
        <v>39</v>
      </c>
      <c r="K34" s="228" t="s">
        <v>37</v>
      </c>
      <c r="L34" s="210"/>
      <c r="M34" s="229"/>
      <c r="N34" s="229"/>
      <c r="O34" s="229"/>
      <c r="P34" s="229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</row>
    <row r="35">
      <c r="B35" s="223" t="s">
        <v>79</v>
      </c>
      <c r="C35" s="207">
        <v>465.0</v>
      </c>
      <c r="D35" s="223">
        <v>1.0</v>
      </c>
      <c r="E35" s="207">
        <v>1.0</v>
      </c>
      <c r="F35" s="224">
        <f t="shared" si="2"/>
        <v>38.75</v>
      </c>
      <c r="G35" s="225">
        <v>2720.0</v>
      </c>
      <c r="H35" s="226">
        <v>3044000.0</v>
      </c>
      <c r="I35" s="226" t="s">
        <v>182</v>
      </c>
      <c r="J35" s="227" t="s">
        <v>87</v>
      </c>
      <c r="K35" s="228" t="s">
        <v>85</v>
      </c>
      <c r="L35" s="210"/>
      <c r="M35" s="229"/>
      <c r="N35" s="229"/>
      <c r="O35" s="229"/>
      <c r="P35" s="229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>
      <c r="B36" s="234" t="s">
        <v>41</v>
      </c>
      <c r="C36" s="235">
        <v>555.0</v>
      </c>
      <c r="D36" s="234">
        <v>1.0</v>
      </c>
      <c r="E36" s="235">
        <v>1.0</v>
      </c>
      <c r="F36" s="224">
        <f t="shared" si="2"/>
        <v>46.25</v>
      </c>
      <c r="G36" s="225">
        <v>2722.0</v>
      </c>
      <c r="H36" s="226">
        <v>3044000.0</v>
      </c>
      <c r="I36" s="226" t="s">
        <v>182</v>
      </c>
      <c r="J36" s="227" t="s">
        <v>76</v>
      </c>
      <c r="K36" s="228" t="s">
        <v>37</v>
      </c>
      <c r="L36" s="210"/>
      <c r="M36" s="229"/>
      <c r="N36" s="229"/>
      <c r="O36" s="229"/>
      <c r="P36" s="229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</row>
    <row r="37">
      <c r="B37" s="234" t="s">
        <v>71</v>
      </c>
      <c r="C37" s="235">
        <v>171.83</v>
      </c>
      <c r="D37" s="234">
        <v>1.0</v>
      </c>
      <c r="E37" s="235">
        <v>1.0</v>
      </c>
      <c r="F37" s="224">
        <f t="shared" si="2"/>
        <v>14.31916667</v>
      </c>
      <c r="G37" s="225">
        <v>2723.0</v>
      </c>
      <c r="H37" s="226">
        <v>3044000.0</v>
      </c>
      <c r="I37" s="226" t="s">
        <v>182</v>
      </c>
      <c r="J37" s="227" t="s">
        <v>80</v>
      </c>
      <c r="K37" s="228" t="s">
        <v>79</v>
      </c>
      <c r="L37" s="210"/>
      <c r="M37" s="229"/>
      <c r="N37" s="229"/>
      <c r="O37" s="229"/>
      <c r="P37" s="229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>
      <c r="B38" s="234" t="s">
        <v>189</v>
      </c>
      <c r="C38" s="235">
        <v>270.0</v>
      </c>
      <c r="D38" s="234">
        <v>1.0</v>
      </c>
      <c r="E38" s="235">
        <v>1.0</v>
      </c>
      <c r="F38" s="224">
        <f t="shared" si="2"/>
        <v>22.5</v>
      </c>
      <c r="G38" s="225">
        <v>2727.0</v>
      </c>
      <c r="H38" s="226">
        <v>3044000.0</v>
      </c>
      <c r="I38" s="226" t="s">
        <v>182</v>
      </c>
      <c r="J38" s="227" t="s">
        <v>54</v>
      </c>
      <c r="K38" s="228" t="s">
        <v>53</v>
      </c>
      <c r="L38" s="210"/>
      <c r="M38" s="229"/>
      <c r="N38" s="229"/>
      <c r="O38" s="229"/>
      <c r="P38" s="229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</row>
    <row r="39">
      <c r="A39" s="236" t="s">
        <v>190</v>
      </c>
      <c r="B39" s="236"/>
      <c r="C39" s="236">
        <f>SUM(C29:C38)</f>
        <v>10030.99</v>
      </c>
      <c r="D39" s="236"/>
      <c r="E39" s="236">
        <f>SUM(E29:E38)</f>
        <v>22</v>
      </c>
      <c r="F39" s="224">
        <f t="shared" si="2"/>
        <v>37.99617424</v>
      </c>
      <c r="G39" s="225">
        <v>2729.0</v>
      </c>
      <c r="H39" s="226">
        <v>3044000.0</v>
      </c>
      <c r="I39" s="226" t="s">
        <v>182</v>
      </c>
      <c r="J39" s="227" t="s">
        <v>89</v>
      </c>
      <c r="K39" s="228" t="s">
        <v>34</v>
      </c>
      <c r="L39" s="210"/>
      <c r="M39" s="229"/>
      <c r="N39" s="229"/>
      <c r="O39" s="229"/>
      <c r="P39" s="229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>
      <c r="A40" s="232"/>
      <c r="B40" s="233"/>
      <c r="C40" s="233"/>
      <c r="D40" s="233"/>
      <c r="E40" s="236" t="s">
        <v>191</v>
      </c>
      <c r="F40" s="224">
        <f>AVERAGE(F29:F38)</f>
        <v>38.28016667</v>
      </c>
      <c r="G40" s="225">
        <v>2731.0</v>
      </c>
      <c r="H40" s="226">
        <v>3044000.0</v>
      </c>
      <c r="I40" s="226" t="s">
        <v>182</v>
      </c>
      <c r="J40" s="227" t="s">
        <v>60</v>
      </c>
      <c r="K40" s="228" t="s">
        <v>50</v>
      </c>
      <c r="L40" s="210"/>
      <c r="M40" s="229"/>
      <c r="N40" s="229"/>
      <c r="O40" s="229"/>
      <c r="P40" s="229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</row>
    <row r="41">
      <c r="A41" s="233"/>
      <c r="B41" s="233"/>
      <c r="C41" s="230"/>
      <c r="D41" s="230"/>
      <c r="E41" s="230"/>
      <c r="F41" s="237"/>
      <c r="G41" s="225">
        <v>2732.0</v>
      </c>
      <c r="H41" s="226">
        <v>3044000.0</v>
      </c>
      <c r="I41" s="226" t="s">
        <v>182</v>
      </c>
      <c r="J41" s="227" t="s">
        <v>78</v>
      </c>
      <c r="K41" s="228" t="s">
        <v>46</v>
      </c>
      <c r="L41" s="210"/>
      <c r="M41" s="229"/>
      <c r="N41" s="229"/>
      <c r="O41" s="229"/>
      <c r="P41" s="229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>
      <c r="A42" s="233"/>
      <c r="B42" s="233"/>
      <c r="C42" s="233"/>
      <c r="D42" s="233"/>
      <c r="E42" s="233"/>
      <c r="F42" s="238"/>
      <c r="G42" s="225">
        <v>2733.0</v>
      </c>
      <c r="H42" s="226">
        <v>3044000.0</v>
      </c>
      <c r="I42" s="226" t="s">
        <v>182</v>
      </c>
      <c r="J42" s="227" t="s">
        <v>51</v>
      </c>
      <c r="K42" s="228" t="s">
        <v>50</v>
      </c>
      <c r="L42" s="210"/>
      <c r="M42" s="229"/>
      <c r="N42" s="229"/>
      <c r="O42" s="229"/>
      <c r="P42" s="229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</row>
    <row r="43">
      <c r="A43" s="239" t="s">
        <v>192</v>
      </c>
      <c r="C43" s="233"/>
      <c r="D43" s="233"/>
      <c r="E43" s="233"/>
      <c r="F43" s="238"/>
      <c r="G43" s="225">
        <v>2736.0</v>
      </c>
      <c r="H43" s="226">
        <v>3044000.0</v>
      </c>
      <c r="I43" s="226" t="s">
        <v>182</v>
      </c>
      <c r="J43" s="227" t="s">
        <v>92</v>
      </c>
      <c r="K43" s="228" t="s">
        <v>46</v>
      </c>
      <c r="L43" s="210"/>
      <c r="M43" s="229"/>
      <c r="N43" s="229"/>
      <c r="O43" s="229"/>
      <c r="P43" s="229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>
      <c r="C44" s="233"/>
      <c r="D44" s="233"/>
      <c r="E44" s="233"/>
      <c r="F44" s="238"/>
      <c r="G44" s="225">
        <v>2737.0</v>
      </c>
      <c r="H44" s="226">
        <v>3044000.0</v>
      </c>
      <c r="I44" s="226" t="s">
        <v>182</v>
      </c>
      <c r="J44" s="227" t="s">
        <v>58</v>
      </c>
      <c r="K44" s="228" t="s">
        <v>46</v>
      </c>
      <c r="L44" s="210"/>
      <c r="M44" s="229"/>
      <c r="N44" s="229"/>
      <c r="O44" s="229"/>
      <c r="P44" s="229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</row>
    <row r="45">
      <c r="A45" s="233"/>
      <c r="B45" s="233"/>
      <c r="C45" s="233"/>
      <c r="D45" s="232"/>
      <c r="E45" s="233"/>
      <c r="F45" s="238"/>
      <c r="G45" s="225">
        <v>2738.0</v>
      </c>
      <c r="H45" s="226">
        <v>3044000.0</v>
      </c>
      <c r="I45" s="226" t="s">
        <v>182</v>
      </c>
      <c r="J45" s="227" t="s">
        <v>56</v>
      </c>
      <c r="K45" s="228" t="s">
        <v>46</v>
      </c>
      <c r="L45" s="210"/>
      <c r="M45" s="229"/>
      <c r="N45" s="229"/>
      <c r="O45" s="229"/>
      <c r="P45" s="229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>
      <c r="A46" s="239" t="s">
        <v>193</v>
      </c>
      <c r="C46" s="233"/>
      <c r="D46" s="232"/>
      <c r="E46" s="233"/>
      <c r="F46" s="238"/>
      <c r="G46" s="225">
        <v>2739.0</v>
      </c>
      <c r="H46" s="226">
        <v>3044000.0</v>
      </c>
      <c r="I46" s="226" t="s">
        <v>182</v>
      </c>
      <c r="J46" s="227" t="s">
        <v>74</v>
      </c>
      <c r="K46" s="228" t="s">
        <v>50</v>
      </c>
      <c r="L46" s="210"/>
      <c r="M46" s="229"/>
      <c r="N46" s="229"/>
      <c r="O46" s="229"/>
      <c r="P46" s="229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</row>
    <row r="47">
      <c r="C47" s="233"/>
      <c r="D47" s="232"/>
      <c r="E47" s="233"/>
      <c r="F47" s="238"/>
      <c r="G47" s="225">
        <v>5.5</v>
      </c>
      <c r="H47" s="226">
        <v>3044000.0</v>
      </c>
      <c r="I47" s="226" t="s">
        <v>182</v>
      </c>
      <c r="J47" s="227" t="s">
        <v>47</v>
      </c>
      <c r="K47" s="228" t="s">
        <v>46</v>
      </c>
      <c r="L47" s="210"/>
      <c r="M47" s="229"/>
      <c r="N47" s="229"/>
      <c r="O47" s="229"/>
      <c r="P47" s="229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>
      <c r="G48" s="225">
        <v>2741.0</v>
      </c>
      <c r="H48" s="226">
        <v>3044000.0</v>
      </c>
      <c r="I48" s="226" t="s">
        <v>182</v>
      </c>
      <c r="J48" s="227" t="s">
        <v>70</v>
      </c>
      <c r="K48" s="228" t="s">
        <v>46</v>
      </c>
      <c r="L48" s="210"/>
      <c r="M48" s="229"/>
      <c r="N48" s="229"/>
      <c r="O48" s="229"/>
      <c r="P48" s="229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</row>
    <row r="49">
      <c r="G49" s="225">
        <v>2742.0</v>
      </c>
      <c r="H49" s="226">
        <v>3044000.0</v>
      </c>
      <c r="I49" s="226" t="s">
        <v>182</v>
      </c>
      <c r="J49" s="227" t="s">
        <v>42</v>
      </c>
      <c r="K49" s="228" t="s">
        <v>41</v>
      </c>
      <c r="L49" s="210"/>
      <c r="M49" s="229"/>
      <c r="N49" s="229"/>
      <c r="O49" s="229"/>
      <c r="P49" s="229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>
      <c r="G50" s="225">
        <v>2743.0</v>
      </c>
      <c r="H50" s="226">
        <v>3044000.0</v>
      </c>
      <c r="I50" s="226" t="s">
        <v>182</v>
      </c>
      <c r="J50" s="227" t="s">
        <v>84</v>
      </c>
      <c r="K50" s="228" t="s">
        <v>83</v>
      </c>
      <c r="L50" s="210"/>
      <c r="M50" s="229"/>
      <c r="N50" s="229"/>
      <c r="O50" s="229"/>
      <c r="P50" s="229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</row>
    <row r="51">
      <c r="G51" s="210"/>
      <c r="H51" s="229"/>
      <c r="I51" s="229"/>
      <c r="J51" s="229"/>
      <c r="K51" s="229"/>
      <c r="L51" s="210"/>
      <c r="M51" s="229"/>
      <c r="N51" s="229"/>
      <c r="O51" s="229"/>
      <c r="P51" s="229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>
      <c r="G52" s="210"/>
      <c r="H52" s="229"/>
      <c r="I52" s="229"/>
      <c r="J52" s="229"/>
      <c r="K52" s="229"/>
      <c r="L52" s="210"/>
      <c r="M52" s="229"/>
      <c r="N52" s="229"/>
      <c r="O52" s="229"/>
      <c r="P52" s="229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</row>
    <row r="53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>
      <c r="A54" s="25"/>
      <c r="X54" s="25"/>
      <c r="Y54" s="25"/>
      <c r="Z54" s="25"/>
      <c r="AA54" s="25"/>
    </row>
    <row r="55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</row>
    <row r="57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>
      <c r="A58" s="240" t="s">
        <v>194</v>
      </c>
      <c r="B58" s="113"/>
      <c r="C58" s="113"/>
      <c r="D58" s="113"/>
      <c r="E58" s="113"/>
      <c r="F58" s="113"/>
      <c r="G58" s="113"/>
      <c r="H58" s="113"/>
      <c r="I58" s="113"/>
      <c r="J58" s="113"/>
      <c r="K58" s="113"/>
      <c r="L58" s="113"/>
      <c r="M58" s="113"/>
      <c r="N58" s="113"/>
      <c r="O58" s="113"/>
      <c r="P58" s="113"/>
      <c r="Q58" s="113"/>
      <c r="R58" s="113"/>
      <c r="S58" s="113"/>
      <c r="T58" s="113"/>
      <c r="U58" s="113"/>
      <c r="V58" s="113"/>
      <c r="W58" s="114"/>
      <c r="X58" s="25"/>
      <c r="Y58" s="25"/>
      <c r="Z58" s="25"/>
      <c r="AA58" s="25"/>
    </row>
    <row r="59">
      <c r="A59" s="241" t="s">
        <v>195</v>
      </c>
      <c r="B59" s="242"/>
      <c r="C59" s="234" t="s">
        <v>196</v>
      </c>
      <c r="D59" s="242"/>
      <c r="E59" s="234" t="s">
        <v>197</v>
      </c>
      <c r="F59" s="234" t="s">
        <v>198</v>
      </c>
      <c r="G59" s="234" t="s">
        <v>199</v>
      </c>
      <c r="H59" s="242"/>
      <c r="I59" s="234" t="s">
        <v>200</v>
      </c>
      <c r="J59" s="234" t="s">
        <v>201</v>
      </c>
      <c r="K59" s="242"/>
      <c r="L59" s="234" t="s">
        <v>202</v>
      </c>
      <c r="M59" s="234" t="s">
        <v>203</v>
      </c>
      <c r="N59" s="234" t="s">
        <v>204</v>
      </c>
      <c r="O59" s="242"/>
      <c r="P59" s="234" t="s">
        <v>205</v>
      </c>
      <c r="Q59" s="242"/>
      <c r="R59" s="241" t="s">
        <v>206</v>
      </c>
      <c r="S59" s="234" t="s">
        <v>207</v>
      </c>
      <c r="T59" s="241" t="s">
        <v>208</v>
      </c>
      <c r="U59" s="234" t="s">
        <v>209</v>
      </c>
      <c r="V59" s="234" t="s">
        <v>210</v>
      </c>
      <c r="W59" s="234" t="s">
        <v>211</v>
      </c>
      <c r="X59" s="25"/>
      <c r="Y59" s="25"/>
      <c r="Z59" s="25"/>
      <c r="AA59" s="25"/>
    </row>
    <row r="60">
      <c r="A60" s="243" t="s">
        <v>212</v>
      </c>
      <c r="B60" s="244"/>
      <c r="C60" s="245"/>
      <c r="D60" s="242"/>
      <c r="E60" s="246">
        <v>60.0</v>
      </c>
      <c r="F60" s="246">
        <v>0.0</v>
      </c>
      <c r="G60" s="246">
        <v>77.89</v>
      </c>
      <c r="H60" s="242"/>
      <c r="I60" s="246">
        <v>0.0</v>
      </c>
      <c r="J60" s="246">
        <v>77.32</v>
      </c>
      <c r="K60" s="244"/>
      <c r="L60" s="246">
        <v>0.0</v>
      </c>
      <c r="M60" s="246">
        <v>1.0</v>
      </c>
      <c r="N60" s="246">
        <v>1.0</v>
      </c>
      <c r="O60" s="242"/>
      <c r="P60" s="246">
        <v>0.0</v>
      </c>
      <c r="Q60" s="242"/>
      <c r="R60" s="247">
        <v>19.375</v>
      </c>
      <c r="S60" s="248">
        <v>7.381944444444445</v>
      </c>
      <c r="T60" s="247">
        <v>11.993055555555555</v>
      </c>
      <c r="U60" s="248">
        <v>1.5416666666666667</v>
      </c>
      <c r="V60" s="249">
        <v>0.0</v>
      </c>
      <c r="W60" s="248">
        <v>1.5416666666666667</v>
      </c>
      <c r="X60" s="25"/>
      <c r="Y60" s="25"/>
      <c r="Z60" s="25"/>
      <c r="AA60" s="25"/>
    </row>
    <row r="61">
      <c r="A61" s="250"/>
      <c r="B61" s="251"/>
      <c r="C61" s="252" t="s">
        <v>213</v>
      </c>
      <c r="D61" s="244"/>
      <c r="E61" s="253"/>
      <c r="F61" s="254">
        <v>0.0</v>
      </c>
      <c r="G61" s="254">
        <v>77.89</v>
      </c>
      <c r="H61" s="242"/>
      <c r="I61" s="254">
        <v>0.0</v>
      </c>
      <c r="J61" s="254">
        <v>77.32</v>
      </c>
      <c r="K61" s="244"/>
      <c r="L61" s="254">
        <v>0.0</v>
      </c>
      <c r="M61" s="254">
        <v>1.0</v>
      </c>
      <c r="N61" s="254">
        <v>1.0</v>
      </c>
      <c r="O61" s="242"/>
      <c r="P61" s="254">
        <v>0.0</v>
      </c>
      <c r="Q61" s="244"/>
      <c r="R61" s="255">
        <v>19.375</v>
      </c>
      <c r="S61" s="256">
        <v>7.381944444444445</v>
      </c>
      <c r="T61" s="255">
        <v>11.993055555555555</v>
      </c>
      <c r="U61" s="256">
        <v>1.5416666666666667</v>
      </c>
      <c r="V61" s="257">
        <v>0.0</v>
      </c>
      <c r="W61" s="256">
        <v>1.5416666666666667</v>
      </c>
      <c r="X61" s="25"/>
      <c r="Y61" s="25"/>
      <c r="Z61" s="25"/>
      <c r="AA61" s="25"/>
    </row>
    <row r="62">
      <c r="A62" s="243" t="s">
        <v>214</v>
      </c>
      <c r="B62" s="244"/>
      <c r="C62" s="245"/>
      <c r="D62" s="242"/>
      <c r="E62" s="246">
        <v>60.0</v>
      </c>
      <c r="F62" s="246">
        <v>100.0</v>
      </c>
      <c r="G62" s="246">
        <v>73.85</v>
      </c>
      <c r="H62" s="242"/>
      <c r="I62" s="246">
        <v>100.0</v>
      </c>
      <c r="J62" s="246">
        <v>73.99</v>
      </c>
      <c r="K62" s="244"/>
      <c r="L62" s="246">
        <v>1.0</v>
      </c>
      <c r="M62" s="246">
        <v>0.0</v>
      </c>
      <c r="N62" s="246">
        <v>1.0</v>
      </c>
      <c r="O62" s="242"/>
      <c r="P62" s="246">
        <v>0.0</v>
      </c>
      <c r="Q62" s="242"/>
      <c r="R62" s="247">
        <v>23.125</v>
      </c>
      <c r="S62" s="248">
        <v>10.375</v>
      </c>
      <c r="T62" s="247">
        <v>12.75</v>
      </c>
      <c r="U62" s="248">
        <v>2.5416666666666665</v>
      </c>
      <c r="V62" s="249">
        <v>2.15625</v>
      </c>
      <c r="W62" s="248">
        <v>0.3854166666666667</v>
      </c>
      <c r="X62" s="25"/>
      <c r="Y62" s="25"/>
      <c r="Z62" s="25"/>
      <c r="AA62" s="25"/>
    </row>
    <row r="63">
      <c r="A63" s="250"/>
      <c r="B63" s="251"/>
      <c r="C63" s="252" t="s">
        <v>213</v>
      </c>
      <c r="D63" s="244"/>
      <c r="E63" s="253"/>
      <c r="F63" s="254">
        <v>100.0</v>
      </c>
      <c r="G63" s="254">
        <v>73.85</v>
      </c>
      <c r="H63" s="242"/>
      <c r="I63" s="254">
        <v>100.0</v>
      </c>
      <c r="J63" s="254">
        <v>73.99</v>
      </c>
      <c r="K63" s="244"/>
      <c r="L63" s="254">
        <v>1.0</v>
      </c>
      <c r="M63" s="254">
        <v>0.0</v>
      </c>
      <c r="N63" s="254">
        <v>1.0</v>
      </c>
      <c r="O63" s="242"/>
      <c r="P63" s="254">
        <v>0.0</v>
      </c>
      <c r="Q63" s="244"/>
      <c r="R63" s="255">
        <v>23.125</v>
      </c>
      <c r="S63" s="256">
        <v>10.375</v>
      </c>
      <c r="T63" s="258">
        <v>12.75</v>
      </c>
      <c r="U63" s="257">
        <v>2.5416666666666665</v>
      </c>
      <c r="V63" s="257">
        <v>2.15625</v>
      </c>
      <c r="W63" s="257">
        <v>0.3854166666666667</v>
      </c>
      <c r="X63" s="25"/>
      <c r="Y63" s="25"/>
      <c r="Z63" s="25"/>
      <c r="AA63" s="25"/>
    </row>
    <row r="64">
      <c r="A64" s="243" t="s">
        <v>215</v>
      </c>
      <c r="B64" s="244"/>
      <c r="C64" s="245"/>
      <c r="D64" s="242"/>
      <c r="E64" s="246">
        <v>60.0</v>
      </c>
      <c r="F64" s="246">
        <v>0.0</v>
      </c>
      <c r="G64" s="246">
        <v>93.2</v>
      </c>
      <c r="H64" s="242"/>
      <c r="I64" s="246">
        <v>0.0</v>
      </c>
      <c r="J64" s="246">
        <v>93.88</v>
      </c>
      <c r="K64" s="244"/>
      <c r="L64" s="246">
        <v>0.0</v>
      </c>
      <c r="M64" s="246">
        <v>0.0</v>
      </c>
      <c r="N64" s="246">
        <v>0.0</v>
      </c>
      <c r="O64" s="242"/>
      <c r="P64" s="246">
        <v>0.0</v>
      </c>
      <c r="Q64" s="242"/>
      <c r="R64" s="247">
        <v>1.28125</v>
      </c>
      <c r="S64" s="248">
        <v>1.2916666666666667</v>
      </c>
      <c r="T64" s="259">
        <v>0.010416666666666666</v>
      </c>
      <c r="U64" s="249">
        <v>0.0</v>
      </c>
      <c r="V64" s="249">
        <v>0.0</v>
      </c>
      <c r="W64" s="249">
        <v>0.0</v>
      </c>
      <c r="X64" s="25"/>
      <c r="Y64" s="25"/>
      <c r="Z64" s="25"/>
      <c r="AA64" s="25"/>
    </row>
    <row r="65">
      <c r="A65" s="250"/>
      <c r="B65" s="251"/>
      <c r="C65" s="252" t="s">
        <v>216</v>
      </c>
      <c r="D65" s="244"/>
      <c r="E65" s="253"/>
      <c r="F65" s="254">
        <v>0.0</v>
      </c>
      <c r="G65" s="254">
        <v>93.2</v>
      </c>
      <c r="H65" s="242"/>
      <c r="I65" s="254">
        <v>0.0</v>
      </c>
      <c r="J65" s="254">
        <v>93.88</v>
      </c>
      <c r="K65" s="244"/>
      <c r="L65" s="254">
        <v>0.0</v>
      </c>
      <c r="M65" s="254">
        <v>0.0</v>
      </c>
      <c r="N65" s="254">
        <v>0.0</v>
      </c>
      <c r="O65" s="242"/>
      <c r="P65" s="254">
        <v>0.0</v>
      </c>
      <c r="Q65" s="244"/>
      <c r="R65" s="258">
        <v>1.28125</v>
      </c>
      <c r="S65" s="257">
        <v>1.2916666666666667</v>
      </c>
      <c r="T65" s="260">
        <v>0.010416666666666666</v>
      </c>
      <c r="U65" s="257">
        <v>0.0</v>
      </c>
      <c r="V65" s="257">
        <v>0.0</v>
      </c>
      <c r="W65" s="257">
        <v>0.0</v>
      </c>
      <c r="X65" s="25"/>
      <c r="Y65" s="25"/>
      <c r="Z65" s="25"/>
      <c r="AA65" s="25"/>
    </row>
    <row r="66">
      <c r="A66" s="243" t="s">
        <v>217</v>
      </c>
      <c r="B66" s="244"/>
      <c r="C66" s="245"/>
      <c r="D66" s="242"/>
      <c r="E66" s="246">
        <v>60.0</v>
      </c>
      <c r="F66" s="246">
        <v>0.0</v>
      </c>
      <c r="G66" s="246">
        <v>100.0</v>
      </c>
      <c r="H66" s="242"/>
      <c r="I66" s="246">
        <v>0.0</v>
      </c>
      <c r="J66" s="246">
        <v>100.0</v>
      </c>
      <c r="K66" s="244"/>
      <c r="L66" s="246">
        <v>0.0</v>
      </c>
      <c r="M66" s="246">
        <v>0.0</v>
      </c>
      <c r="N66" s="246">
        <v>0.0</v>
      </c>
      <c r="O66" s="242"/>
      <c r="P66" s="246">
        <v>0.0</v>
      </c>
      <c r="Q66" s="242"/>
      <c r="R66" s="261">
        <v>0.34375</v>
      </c>
      <c r="S66" s="249">
        <v>0.625</v>
      </c>
      <c r="T66" s="259">
        <v>-0.28125</v>
      </c>
      <c r="U66" s="249">
        <v>0.0</v>
      </c>
      <c r="V66" s="249">
        <v>0.0</v>
      </c>
      <c r="W66" s="249">
        <v>0.0</v>
      </c>
      <c r="X66" s="25"/>
      <c r="Y66" s="25"/>
      <c r="Z66" s="25"/>
      <c r="AA66" s="25"/>
    </row>
    <row r="67">
      <c r="A67" s="262"/>
      <c r="B67" s="251"/>
      <c r="C67" s="252" t="s">
        <v>216</v>
      </c>
      <c r="D67" s="244"/>
      <c r="E67" s="242"/>
      <c r="F67" s="254">
        <v>0.0</v>
      </c>
      <c r="G67" s="254">
        <v>100.0</v>
      </c>
      <c r="H67" s="242"/>
      <c r="I67" s="254">
        <v>0.0</v>
      </c>
      <c r="J67" s="254">
        <v>100.0</v>
      </c>
      <c r="K67" s="244"/>
      <c r="L67" s="254">
        <v>0.0</v>
      </c>
      <c r="M67" s="254">
        <v>0.0</v>
      </c>
      <c r="N67" s="254">
        <v>0.0</v>
      </c>
      <c r="O67" s="242"/>
      <c r="P67" s="254">
        <v>0.0</v>
      </c>
      <c r="Q67" s="244"/>
      <c r="R67" s="258">
        <v>0.34375</v>
      </c>
      <c r="S67" s="257">
        <v>0.625</v>
      </c>
      <c r="T67" s="260">
        <v>-0.28125</v>
      </c>
      <c r="U67" s="257">
        <v>0.0</v>
      </c>
      <c r="V67" s="257">
        <v>0.0</v>
      </c>
      <c r="W67" s="257">
        <v>0.0</v>
      </c>
      <c r="X67" s="25"/>
      <c r="Y67" s="25"/>
      <c r="Z67" s="25"/>
      <c r="AA67" s="25"/>
    </row>
    <row r="68">
      <c r="A68" s="250"/>
      <c r="B68" s="251"/>
      <c r="C68" s="252" t="s">
        <v>213</v>
      </c>
      <c r="D68" s="244"/>
      <c r="E68" s="253"/>
      <c r="F68" s="254">
        <v>0.0</v>
      </c>
      <c r="G68" s="254">
        <v>0.0</v>
      </c>
      <c r="H68" s="242"/>
      <c r="I68" s="254">
        <v>0.0</v>
      </c>
      <c r="J68" s="254">
        <v>0.0</v>
      </c>
      <c r="K68" s="244"/>
      <c r="L68" s="254">
        <v>0.0</v>
      </c>
      <c r="M68" s="254">
        <v>0.0</v>
      </c>
      <c r="N68" s="254">
        <v>0.0</v>
      </c>
      <c r="O68" s="242"/>
      <c r="P68" s="254">
        <v>0.0</v>
      </c>
      <c r="Q68" s="244"/>
      <c r="R68" s="255">
        <v>0.0</v>
      </c>
      <c r="S68" s="256">
        <v>0.0</v>
      </c>
      <c r="T68" s="255">
        <v>0.0</v>
      </c>
      <c r="U68" s="257">
        <v>0.0</v>
      </c>
      <c r="V68" s="257">
        <v>0.0</v>
      </c>
      <c r="W68" s="256">
        <v>0.0</v>
      </c>
      <c r="X68" s="25"/>
      <c r="Y68" s="25"/>
      <c r="Z68" s="25"/>
      <c r="AA68" s="25"/>
    </row>
    <row r="69">
      <c r="A69" s="243" t="s">
        <v>218</v>
      </c>
      <c r="B69" s="244"/>
      <c r="C69" s="245"/>
      <c r="D69" s="242"/>
      <c r="E69" s="246">
        <v>60.0</v>
      </c>
      <c r="F69" s="246">
        <v>100.0</v>
      </c>
      <c r="G69" s="246">
        <v>64.36</v>
      </c>
      <c r="H69" s="242"/>
      <c r="I69" s="246">
        <v>0.0</v>
      </c>
      <c r="J69" s="246">
        <v>0.0</v>
      </c>
      <c r="K69" s="244"/>
      <c r="L69" s="246">
        <v>1.0</v>
      </c>
      <c r="M69" s="246">
        <v>0.0</v>
      </c>
      <c r="N69" s="246">
        <v>1.0</v>
      </c>
      <c r="O69" s="242"/>
      <c r="P69" s="246">
        <v>0.0</v>
      </c>
      <c r="Q69" s="242"/>
      <c r="R69" s="247">
        <v>7.159722222222222</v>
      </c>
      <c r="S69" s="248">
        <v>4.819444444444445</v>
      </c>
      <c r="T69" s="247">
        <v>2.3402777777777777</v>
      </c>
      <c r="U69" s="249">
        <v>0.25</v>
      </c>
      <c r="V69" s="249">
        <v>0.19444444444444445</v>
      </c>
      <c r="W69" s="248">
        <v>0.05555555555555555</v>
      </c>
      <c r="X69" s="25"/>
      <c r="Y69" s="25"/>
      <c r="Z69" s="25"/>
      <c r="AA69" s="25"/>
    </row>
    <row r="70">
      <c r="A70" s="262"/>
      <c r="B70" s="251"/>
      <c r="C70" s="252" t="s">
        <v>216</v>
      </c>
      <c r="D70" s="244"/>
      <c r="E70" s="242"/>
      <c r="F70" s="254">
        <v>100.0</v>
      </c>
      <c r="G70" s="254">
        <v>64.36</v>
      </c>
      <c r="H70" s="242"/>
      <c r="I70" s="254">
        <v>0.0</v>
      </c>
      <c r="J70" s="254">
        <v>0.0</v>
      </c>
      <c r="K70" s="244"/>
      <c r="L70" s="254">
        <v>1.0</v>
      </c>
      <c r="M70" s="254">
        <v>0.0</v>
      </c>
      <c r="N70" s="254">
        <v>1.0</v>
      </c>
      <c r="O70" s="242"/>
      <c r="P70" s="254">
        <v>0.0</v>
      </c>
      <c r="Q70" s="244"/>
      <c r="R70" s="255">
        <v>5.284722222222222</v>
      </c>
      <c r="S70" s="257">
        <v>4.819444444444445</v>
      </c>
      <c r="T70" s="255">
        <v>0.4652777777777778</v>
      </c>
      <c r="U70" s="257">
        <v>0.25</v>
      </c>
      <c r="V70" s="257">
        <v>0.19444444444444445</v>
      </c>
      <c r="W70" s="257">
        <v>0.05555555555555555</v>
      </c>
      <c r="X70" s="25"/>
      <c r="Y70" s="25"/>
      <c r="Z70" s="25"/>
      <c r="AA70" s="25"/>
    </row>
    <row r="71">
      <c r="A71" s="250"/>
      <c r="B71" s="251"/>
      <c r="C71" s="252" t="s">
        <v>213</v>
      </c>
      <c r="D71" s="244"/>
      <c r="E71" s="253"/>
      <c r="F71" s="254">
        <v>0.0</v>
      </c>
      <c r="G71" s="254">
        <v>0.0</v>
      </c>
      <c r="H71" s="242"/>
      <c r="I71" s="254">
        <v>0.0</v>
      </c>
      <c r="J71" s="254">
        <v>0.0</v>
      </c>
      <c r="K71" s="244"/>
      <c r="L71" s="254">
        <v>0.0</v>
      </c>
      <c r="M71" s="254">
        <v>0.0</v>
      </c>
      <c r="N71" s="254">
        <v>0.0</v>
      </c>
      <c r="O71" s="242"/>
      <c r="P71" s="254">
        <v>0.0</v>
      </c>
      <c r="Q71" s="244"/>
      <c r="R71" s="255">
        <v>1.875</v>
      </c>
      <c r="S71" s="256">
        <v>0.0</v>
      </c>
      <c r="T71" s="255">
        <v>1.875</v>
      </c>
      <c r="U71" s="256">
        <v>0.0</v>
      </c>
      <c r="V71" s="257">
        <v>0.0</v>
      </c>
      <c r="W71" s="256">
        <v>0.0</v>
      </c>
      <c r="X71" s="25"/>
      <c r="Y71" s="25"/>
      <c r="Z71" s="25"/>
      <c r="AA71" s="25"/>
    </row>
    <row r="72">
      <c r="A72" s="243" t="s">
        <v>219</v>
      </c>
      <c r="B72" s="244"/>
      <c r="C72" s="245"/>
      <c r="D72" s="242"/>
      <c r="E72" s="246">
        <v>60.0</v>
      </c>
      <c r="F72" s="246">
        <v>63.33</v>
      </c>
      <c r="G72" s="246">
        <v>63.51</v>
      </c>
      <c r="H72" s="242"/>
      <c r="I72" s="246">
        <v>64.1</v>
      </c>
      <c r="J72" s="246">
        <v>63.75</v>
      </c>
      <c r="K72" s="244"/>
      <c r="L72" s="246">
        <v>2.0</v>
      </c>
      <c r="M72" s="246">
        <v>1.0</v>
      </c>
      <c r="N72" s="246">
        <v>3.0</v>
      </c>
      <c r="O72" s="242"/>
      <c r="P72" s="246">
        <v>0.0</v>
      </c>
      <c r="Q72" s="242"/>
      <c r="R72" s="247">
        <v>50.708333333333336</v>
      </c>
      <c r="S72" s="248">
        <v>36.06597222222222</v>
      </c>
      <c r="T72" s="247">
        <v>14.64236111111111</v>
      </c>
      <c r="U72" s="248">
        <v>3.3333333333333335</v>
      </c>
      <c r="V72" s="249">
        <v>1.0486111111111112</v>
      </c>
      <c r="W72" s="248">
        <v>2.2847222222222223</v>
      </c>
      <c r="X72" s="25"/>
      <c r="Y72" s="25"/>
      <c r="Z72" s="25"/>
      <c r="AA72" s="25"/>
    </row>
    <row r="73">
      <c r="A73" s="250"/>
      <c r="B73" s="251"/>
      <c r="C73" s="252" t="s">
        <v>213</v>
      </c>
      <c r="D73" s="244"/>
      <c r="E73" s="253"/>
      <c r="F73" s="254">
        <v>63.33</v>
      </c>
      <c r="G73" s="254">
        <v>63.51</v>
      </c>
      <c r="H73" s="242"/>
      <c r="I73" s="254">
        <v>64.1</v>
      </c>
      <c r="J73" s="254">
        <v>63.75</v>
      </c>
      <c r="K73" s="244"/>
      <c r="L73" s="254">
        <v>2.0</v>
      </c>
      <c r="M73" s="254">
        <v>1.0</v>
      </c>
      <c r="N73" s="254">
        <v>3.0</v>
      </c>
      <c r="O73" s="242"/>
      <c r="P73" s="254">
        <v>0.0</v>
      </c>
      <c r="Q73" s="244"/>
      <c r="R73" s="255">
        <v>50.708333333333336</v>
      </c>
      <c r="S73" s="257">
        <v>36.06597222222222</v>
      </c>
      <c r="T73" s="255">
        <v>14.64236111111111</v>
      </c>
      <c r="U73" s="256">
        <v>3.3333333333333335</v>
      </c>
      <c r="V73" s="257">
        <v>1.0486111111111112</v>
      </c>
      <c r="W73" s="256">
        <v>2.2847222222222223</v>
      </c>
      <c r="X73" s="25"/>
      <c r="Y73" s="25"/>
      <c r="Z73" s="25"/>
      <c r="AA73" s="25"/>
    </row>
    <row r="74">
      <c r="A74" s="243" t="s">
        <v>220</v>
      </c>
      <c r="B74" s="244"/>
      <c r="C74" s="245"/>
      <c r="D74" s="242"/>
      <c r="E74" s="246">
        <v>60.0</v>
      </c>
      <c r="F74" s="246">
        <v>90.25</v>
      </c>
      <c r="G74" s="246">
        <v>12.42</v>
      </c>
      <c r="H74" s="242"/>
      <c r="I74" s="246">
        <v>92.31</v>
      </c>
      <c r="J74" s="246">
        <v>12.97</v>
      </c>
      <c r="K74" s="244"/>
      <c r="L74" s="246">
        <v>1.0</v>
      </c>
      <c r="M74" s="246">
        <v>0.0</v>
      </c>
      <c r="N74" s="246">
        <v>1.0</v>
      </c>
      <c r="O74" s="242"/>
      <c r="P74" s="246">
        <v>0.0</v>
      </c>
      <c r="Q74" s="242"/>
      <c r="R74" s="261">
        <v>11.25</v>
      </c>
      <c r="S74" s="249">
        <v>0.6458333333333334</v>
      </c>
      <c r="T74" s="261">
        <v>10.604166666666666</v>
      </c>
      <c r="U74" s="249">
        <v>2.0</v>
      </c>
      <c r="V74" s="249">
        <v>0.06944444444444445</v>
      </c>
      <c r="W74" s="249">
        <v>1.9305555555555556</v>
      </c>
      <c r="X74" s="25"/>
      <c r="Y74" s="25"/>
      <c r="Z74" s="25"/>
      <c r="AA74" s="25"/>
    </row>
    <row r="75">
      <c r="A75" s="262"/>
      <c r="B75" s="251"/>
      <c r="C75" s="252" t="s">
        <v>216</v>
      </c>
      <c r="D75" s="244"/>
      <c r="E75" s="242"/>
      <c r="F75" s="254">
        <v>0.0</v>
      </c>
      <c r="G75" s="254">
        <v>0.0</v>
      </c>
      <c r="H75" s="242"/>
      <c r="I75" s="254">
        <v>0.0</v>
      </c>
      <c r="J75" s="254">
        <v>0.0</v>
      </c>
      <c r="K75" s="244"/>
      <c r="L75" s="254">
        <v>0.0</v>
      </c>
      <c r="M75" s="254">
        <v>0.0</v>
      </c>
      <c r="N75" s="254">
        <v>0.0</v>
      </c>
      <c r="O75" s="242"/>
      <c r="P75" s="254">
        <v>0.0</v>
      </c>
      <c r="Q75" s="244"/>
      <c r="R75" s="255">
        <v>0.0</v>
      </c>
      <c r="S75" s="257">
        <v>0.0</v>
      </c>
      <c r="T75" s="255">
        <v>0.0</v>
      </c>
      <c r="U75" s="256">
        <v>0.0</v>
      </c>
      <c r="V75" s="257">
        <v>0.0</v>
      </c>
      <c r="W75" s="256">
        <v>0.0</v>
      </c>
      <c r="X75" s="25"/>
      <c r="Y75" s="25"/>
      <c r="Z75" s="25"/>
      <c r="AA75" s="25"/>
    </row>
    <row r="76">
      <c r="A76" s="250"/>
      <c r="B76" s="251"/>
      <c r="C76" s="252" t="s">
        <v>213</v>
      </c>
      <c r="D76" s="244"/>
      <c r="E76" s="253"/>
      <c r="F76" s="254">
        <v>90.25</v>
      </c>
      <c r="G76" s="254">
        <v>12.42</v>
      </c>
      <c r="H76" s="242"/>
      <c r="I76" s="254">
        <v>92.31</v>
      </c>
      <c r="J76" s="254">
        <v>12.97</v>
      </c>
      <c r="K76" s="244"/>
      <c r="L76" s="254">
        <v>1.0</v>
      </c>
      <c r="M76" s="254">
        <v>0.0</v>
      </c>
      <c r="N76" s="254">
        <v>1.0</v>
      </c>
      <c r="O76" s="242"/>
      <c r="P76" s="254">
        <v>0.0</v>
      </c>
      <c r="Q76" s="244"/>
      <c r="R76" s="255">
        <v>11.25</v>
      </c>
      <c r="S76" s="256">
        <v>0.6458333333333334</v>
      </c>
      <c r="T76" s="255">
        <v>10.604166666666666</v>
      </c>
      <c r="U76" s="256">
        <v>2.0</v>
      </c>
      <c r="V76" s="256">
        <v>0.06944444444444445</v>
      </c>
      <c r="W76" s="256">
        <v>1.9305555555555556</v>
      </c>
      <c r="X76" s="25"/>
      <c r="Y76" s="25"/>
      <c r="Z76" s="25"/>
      <c r="AA76" s="25"/>
    </row>
    <row r="77">
      <c r="A77" s="243" t="s">
        <v>221</v>
      </c>
      <c r="B77" s="244"/>
      <c r="C77" s="245"/>
      <c r="D77" s="242"/>
      <c r="E77" s="246">
        <v>60.0</v>
      </c>
      <c r="F77" s="246">
        <v>54.48</v>
      </c>
      <c r="G77" s="246">
        <v>59.62</v>
      </c>
      <c r="H77" s="242"/>
      <c r="I77" s="246">
        <v>115.38</v>
      </c>
      <c r="J77" s="246">
        <v>120.94</v>
      </c>
      <c r="K77" s="244"/>
      <c r="L77" s="246">
        <v>3.0</v>
      </c>
      <c r="M77" s="246">
        <v>1.0</v>
      </c>
      <c r="N77" s="246">
        <v>4.0</v>
      </c>
      <c r="O77" s="242"/>
      <c r="P77" s="246">
        <v>0.0</v>
      </c>
      <c r="Q77" s="242"/>
      <c r="R77" s="247">
        <v>63.71527777777778</v>
      </c>
      <c r="S77" s="248">
        <v>27.31597222222222</v>
      </c>
      <c r="T77" s="247">
        <v>36.39930555555556</v>
      </c>
      <c r="U77" s="249">
        <v>10.041666666666666</v>
      </c>
      <c r="V77" s="249">
        <v>4.260416666666667</v>
      </c>
      <c r="W77" s="248">
        <v>5.78125</v>
      </c>
      <c r="X77" s="25"/>
      <c r="Y77" s="25"/>
      <c r="Z77" s="25"/>
      <c r="AA77" s="25"/>
    </row>
    <row r="78">
      <c r="A78" s="262"/>
      <c r="B78" s="251"/>
      <c r="C78" s="252" t="s">
        <v>216</v>
      </c>
      <c r="D78" s="244"/>
      <c r="E78" s="242"/>
      <c r="F78" s="254">
        <v>72.64</v>
      </c>
      <c r="G78" s="254">
        <v>64.15</v>
      </c>
      <c r="H78" s="242"/>
      <c r="I78" s="254">
        <v>230.77</v>
      </c>
      <c r="J78" s="254">
        <v>109.04</v>
      </c>
      <c r="K78" s="244"/>
      <c r="L78" s="254">
        <v>3.0</v>
      </c>
      <c r="M78" s="254">
        <v>0.0</v>
      </c>
      <c r="N78" s="254">
        <v>3.0</v>
      </c>
      <c r="O78" s="242"/>
      <c r="P78" s="254">
        <v>0.0</v>
      </c>
      <c r="Q78" s="244"/>
      <c r="R78" s="255">
        <v>20.131944444444443</v>
      </c>
      <c r="S78" s="256">
        <v>18.163194444444443</v>
      </c>
      <c r="T78" s="255">
        <v>1.96875</v>
      </c>
      <c r="U78" s="256">
        <v>8.916666666666666</v>
      </c>
      <c r="V78" s="256">
        <v>3.9409722222222223</v>
      </c>
      <c r="W78" s="256">
        <v>4.975694444444445</v>
      </c>
      <c r="X78" s="25"/>
      <c r="Y78" s="25"/>
      <c r="Z78" s="25"/>
      <c r="AA78" s="25"/>
    </row>
    <row r="79">
      <c r="A79" s="250"/>
      <c r="B79" s="251"/>
      <c r="C79" s="252" t="s">
        <v>213</v>
      </c>
      <c r="D79" s="244"/>
      <c r="E79" s="253"/>
      <c r="F79" s="254">
        <v>0.0</v>
      </c>
      <c r="G79" s="254">
        <v>56.51</v>
      </c>
      <c r="H79" s="242"/>
      <c r="I79" s="254">
        <v>0.0</v>
      </c>
      <c r="J79" s="254">
        <v>132.47</v>
      </c>
      <c r="K79" s="244"/>
      <c r="L79" s="254">
        <v>0.0</v>
      </c>
      <c r="M79" s="254">
        <v>1.0</v>
      </c>
      <c r="N79" s="254">
        <v>1.0</v>
      </c>
      <c r="O79" s="242"/>
      <c r="P79" s="254">
        <v>0.0</v>
      </c>
      <c r="Q79" s="244"/>
      <c r="R79" s="255">
        <v>43.583333333333336</v>
      </c>
      <c r="S79" s="256">
        <v>9.152777777777779</v>
      </c>
      <c r="T79" s="255">
        <v>34.43055555555556</v>
      </c>
      <c r="U79" s="256">
        <v>1.125</v>
      </c>
      <c r="V79" s="257">
        <v>0.3194444444444444</v>
      </c>
      <c r="W79" s="256">
        <v>0.8055555555555556</v>
      </c>
      <c r="X79" s="25"/>
      <c r="Y79" s="25"/>
      <c r="Z79" s="25"/>
      <c r="AA79" s="25"/>
    </row>
    <row r="80">
      <c r="A80" s="243" t="s">
        <v>222</v>
      </c>
      <c r="B80" s="244"/>
      <c r="C80" s="245"/>
      <c r="D80" s="242"/>
      <c r="E80" s="246">
        <v>60.0</v>
      </c>
      <c r="F80" s="246">
        <v>60.93</v>
      </c>
      <c r="G80" s="246">
        <v>45.37</v>
      </c>
      <c r="H80" s="242"/>
      <c r="I80" s="246">
        <v>65.38</v>
      </c>
      <c r="J80" s="246">
        <v>45.88</v>
      </c>
      <c r="K80" s="244"/>
      <c r="L80" s="246">
        <v>1.0</v>
      </c>
      <c r="M80" s="246">
        <v>1.0</v>
      </c>
      <c r="N80" s="246">
        <v>2.0</v>
      </c>
      <c r="O80" s="242"/>
      <c r="P80" s="246">
        <v>0.0</v>
      </c>
      <c r="Q80" s="242"/>
      <c r="R80" s="261">
        <v>42.708333333333336</v>
      </c>
      <c r="S80" s="249">
        <v>15.725694444444445</v>
      </c>
      <c r="T80" s="247">
        <v>26.98263888888889</v>
      </c>
      <c r="U80" s="249">
        <v>6.291666666666667</v>
      </c>
      <c r="V80" s="249">
        <v>2.1319444444444446</v>
      </c>
      <c r="W80" s="249">
        <v>4.159722222222222</v>
      </c>
      <c r="X80" s="25"/>
      <c r="Y80" s="25"/>
      <c r="Z80" s="25"/>
      <c r="AA80" s="25"/>
    </row>
    <row r="81">
      <c r="A81" s="262"/>
      <c r="B81" s="251"/>
      <c r="C81" s="252" t="s">
        <v>216</v>
      </c>
      <c r="D81" s="244"/>
      <c r="E81" s="242"/>
      <c r="F81" s="254">
        <v>0.0</v>
      </c>
      <c r="G81" s="254">
        <v>0.0</v>
      </c>
      <c r="H81" s="242"/>
      <c r="I81" s="254">
        <v>0.0</v>
      </c>
      <c r="J81" s="254">
        <v>0.0</v>
      </c>
      <c r="K81" s="244"/>
      <c r="L81" s="254">
        <v>0.0</v>
      </c>
      <c r="M81" s="254">
        <v>0.0</v>
      </c>
      <c r="N81" s="254">
        <v>0.0</v>
      </c>
      <c r="O81" s="242"/>
      <c r="P81" s="254">
        <v>0.0</v>
      </c>
      <c r="Q81" s="244"/>
      <c r="R81" s="255">
        <v>0.0</v>
      </c>
      <c r="S81" s="256">
        <v>0.7222222222222222</v>
      </c>
      <c r="T81" s="263">
        <v>-0.7222222222222222</v>
      </c>
      <c r="U81" s="256">
        <v>0.0</v>
      </c>
      <c r="V81" s="257">
        <v>0.0</v>
      </c>
      <c r="W81" s="256">
        <v>0.0</v>
      </c>
      <c r="X81" s="25"/>
      <c r="Y81" s="25"/>
      <c r="Z81" s="25"/>
      <c r="AA81" s="25"/>
    </row>
    <row r="82">
      <c r="A82" s="250"/>
      <c r="B82" s="251"/>
      <c r="C82" s="252" t="s">
        <v>213</v>
      </c>
      <c r="D82" s="244"/>
      <c r="E82" s="253"/>
      <c r="F82" s="254">
        <v>60.93</v>
      </c>
      <c r="G82" s="254">
        <v>45.37</v>
      </c>
      <c r="H82" s="242"/>
      <c r="I82" s="254">
        <v>65.38</v>
      </c>
      <c r="J82" s="254">
        <v>45.88</v>
      </c>
      <c r="K82" s="244"/>
      <c r="L82" s="254">
        <v>1.0</v>
      </c>
      <c r="M82" s="254">
        <v>1.0</v>
      </c>
      <c r="N82" s="254">
        <v>2.0</v>
      </c>
      <c r="O82" s="242"/>
      <c r="P82" s="254">
        <v>0.0</v>
      </c>
      <c r="Q82" s="244"/>
      <c r="R82" s="255">
        <v>42.708333333333336</v>
      </c>
      <c r="S82" s="256">
        <v>15.003472222222221</v>
      </c>
      <c r="T82" s="255">
        <v>27.70486111111111</v>
      </c>
      <c r="U82" s="256">
        <v>6.291666666666667</v>
      </c>
      <c r="V82" s="257">
        <v>2.1319444444444446</v>
      </c>
      <c r="W82" s="256">
        <v>4.159722222222222</v>
      </c>
      <c r="X82" s="25"/>
      <c r="Y82" s="25"/>
      <c r="Z82" s="25"/>
      <c r="AA82" s="25"/>
    </row>
    <row r="83">
      <c r="A83" s="243" t="s">
        <v>223</v>
      </c>
      <c r="B83" s="244"/>
      <c r="C83" s="245"/>
      <c r="D83" s="242"/>
      <c r="E83" s="246">
        <v>60.0</v>
      </c>
      <c r="F83" s="246">
        <v>42.95</v>
      </c>
      <c r="G83" s="246">
        <v>79.07</v>
      </c>
      <c r="H83" s="242"/>
      <c r="I83" s="246">
        <v>38.46</v>
      </c>
      <c r="J83" s="246">
        <v>79.27</v>
      </c>
      <c r="K83" s="244"/>
      <c r="L83" s="246">
        <v>0.0</v>
      </c>
      <c r="M83" s="246">
        <v>1.0</v>
      </c>
      <c r="N83" s="246">
        <v>1.0</v>
      </c>
      <c r="O83" s="242"/>
      <c r="P83" s="246">
        <v>0.0</v>
      </c>
      <c r="Q83" s="242"/>
      <c r="R83" s="247">
        <v>35.416666666666664</v>
      </c>
      <c r="S83" s="248">
        <v>13.989583333333334</v>
      </c>
      <c r="T83" s="247">
        <v>21.427083333333332</v>
      </c>
      <c r="U83" s="248">
        <v>3.6666666666666665</v>
      </c>
      <c r="V83" s="249">
        <v>1.1770833333333333</v>
      </c>
      <c r="W83" s="248">
        <v>2.4895833333333335</v>
      </c>
      <c r="X83" s="25"/>
      <c r="Y83" s="25"/>
      <c r="Z83" s="25"/>
      <c r="AA83" s="25"/>
    </row>
    <row r="84">
      <c r="A84" s="250"/>
      <c r="B84" s="251"/>
      <c r="C84" s="252" t="s">
        <v>213</v>
      </c>
      <c r="D84" s="244"/>
      <c r="E84" s="253"/>
      <c r="F84" s="254">
        <v>42.95</v>
      </c>
      <c r="G84" s="254">
        <v>79.07</v>
      </c>
      <c r="H84" s="242"/>
      <c r="I84" s="254">
        <v>38.46</v>
      </c>
      <c r="J84" s="254">
        <v>79.27</v>
      </c>
      <c r="K84" s="244"/>
      <c r="L84" s="254">
        <v>0.0</v>
      </c>
      <c r="M84" s="254">
        <v>1.0</v>
      </c>
      <c r="N84" s="254">
        <v>1.0</v>
      </c>
      <c r="O84" s="242"/>
      <c r="P84" s="254">
        <v>0.0</v>
      </c>
      <c r="Q84" s="244"/>
      <c r="R84" s="255">
        <v>35.416666666666664</v>
      </c>
      <c r="S84" s="256">
        <v>13.989583333333334</v>
      </c>
      <c r="T84" s="255">
        <v>21.427083333333332</v>
      </c>
      <c r="U84" s="256">
        <v>3.6666666666666665</v>
      </c>
      <c r="V84" s="256">
        <v>1.1770833333333333</v>
      </c>
      <c r="W84" s="256">
        <v>2.4895833333333335</v>
      </c>
      <c r="X84" s="25"/>
      <c r="Y84" s="25"/>
      <c r="Z84" s="25"/>
      <c r="AA84" s="25"/>
    </row>
    <row r="85">
      <c r="A85" s="243" t="s">
        <v>224</v>
      </c>
      <c r="B85" s="244"/>
      <c r="C85" s="245"/>
      <c r="D85" s="242"/>
      <c r="E85" s="246">
        <v>60.0</v>
      </c>
      <c r="F85" s="246">
        <v>28.96</v>
      </c>
      <c r="G85" s="246">
        <v>43.54</v>
      </c>
      <c r="H85" s="242"/>
      <c r="I85" s="246">
        <v>42.31</v>
      </c>
      <c r="J85" s="246">
        <v>53.61</v>
      </c>
      <c r="K85" s="244"/>
      <c r="L85" s="246">
        <v>1.0</v>
      </c>
      <c r="M85" s="246">
        <v>2.0</v>
      </c>
      <c r="N85" s="246">
        <v>3.0</v>
      </c>
      <c r="O85" s="242"/>
      <c r="P85" s="246">
        <v>0.0</v>
      </c>
      <c r="Q85" s="242"/>
      <c r="R85" s="247">
        <v>40.416666666666664</v>
      </c>
      <c r="S85" s="248">
        <v>17.61111111111111</v>
      </c>
      <c r="T85" s="247">
        <v>22.805555555555557</v>
      </c>
      <c r="U85" s="248">
        <v>3.4027777777777777</v>
      </c>
      <c r="V85" s="248">
        <v>0.1388888888888889</v>
      </c>
      <c r="W85" s="248">
        <v>3.263888888888889</v>
      </c>
      <c r="X85" s="25"/>
      <c r="Y85" s="25"/>
      <c r="Z85" s="25"/>
      <c r="AA85" s="25"/>
    </row>
    <row r="86">
      <c r="A86" s="250"/>
      <c r="B86" s="251"/>
      <c r="C86" s="252" t="s">
        <v>213</v>
      </c>
      <c r="D86" s="244"/>
      <c r="E86" s="253"/>
      <c r="F86" s="254">
        <v>28.96</v>
      </c>
      <c r="G86" s="254">
        <v>43.54</v>
      </c>
      <c r="H86" s="242"/>
      <c r="I86" s="254">
        <v>42.31</v>
      </c>
      <c r="J86" s="254">
        <v>53.61</v>
      </c>
      <c r="K86" s="244"/>
      <c r="L86" s="254">
        <v>1.0</v>
      </c>
      <c r="M86" s="254">
        <v>2.0</v>
      </c>
      <c r="N86" s="254">
        <v>3.0</v>
      </c>
      <c r="O86" s="242"/>
      <c r="P86" s="254">
        <v>0.0</v>
      </c>
      <c r="Q86" s="244"/>
      <c r="R86" s="255">
        <v>40.416666666666664</v>
      </c>
      <c r="S86" s="256">
        <v>17.61111111111111</v>
      </c>
      <c r="T86" s="255">
        <v>22.805555555555557</v>
      </c>
      <c r="U86" s="256">
        <v>3.4027777777777777</v>
      </c>
      <c r="V86" s="256">
        <v>0.1388888888888889</v>
      </c>
      <c r="W86" s="256">
        <v>3.263888888888889</v>
      </c>
      <c r="X86" s="25"/>
      <c r="Y86" s="25"/>
      <c r="Z86" s="25"/>
      <c r="AA86" s="25"/>
    </row>
    <row r="87">
      <c r="A87" s="243" t="s">
        <v>225</v>
      </c>
      <c r="B87" s="244"/>
      <c r="C87" s="245"/>
      <c r="D87" s="242"/>
      <c r="E87" s="246">
        <v>60.0</v>
      </c>
      <c r="F87" s="246">
        <v>69.56</v>
      </c>
      <c r="G87" s="246">
        <v>64.3</v>
      </c>
      <c r="H87" s="242"/>
      <c r="I87" s="246">
        <v>115.38</v>
      </c>
      <c r="J87" s="246">
        <v>103.78</v>
      </c>
      <c r="K87" s="244"/>
      <c r="L87" s="246">
        <v>3.0</v>
      </c>
      <c r="M87" s="246">
        <v>2.0</v>
      </c>
      <c r="N87" s="246">
        <v>5.0</v>
      </c>
      <c r="O87" s="242"/>
      <c r="P87" s="246">
        <v>0.0</v>
      </c>
      <c r="Q87" s="242"/>
      <c r="R87" s="247">
        <v>124.08333333333333</v>
      </c>
      <c r="S87" s="248">
        <v>55.704861111111114</v>
      </c>
      <c r="T87" s="247">
        <v>68.37847222222223</v>
      </c>
      <c r="U87" s="248">
        <v>10.302083333333334</v>
      </c>
      <c r="V87" s="248">
        <v>3.5208333333333335</v>
      </c>
      <c r="W87" s="248">
        <v>6.78125</v>
      </c>
      <c r="X87" s="25"/>
      <c r="Y87" s="25"/>
      <c r="Z87" s="25"/>
      <c r="AA87" s="25"/>
    </row>
    <row r="88">
      <c r="A88" s="262"/>
      <c r="B88" s="251"/>
      <c r="C88" s="252" t="s">
        <v>213</v>
      </c>
      <c r="D88" s="244"/>
      <c r="E88" s="242"/>
      <c r="F88" s="254">
        <v>69.56</v>
      </c>
      <c r="G88" s="254">
        <v>64.3</v>
      </c>
      <c r="H88" s="242"/>
      <c r="I88" s="254">
        <v>115.38</v>
      </c>
      <c r="J88" s="254">
        <v>103.78</v>
      </c>
      <c r="K88" s="244"/>
      <c r="L88" s="254">
        <v>3.0</v>
      </c>
      <c r="M88" s="254">
        <v>2.0</v>
      </c>
      <c r="N88" s="254">
        <v>5.0</v>
      </c>
      <c r="O88" s="253"/>
      <c r="P88" s="254">
        <v>0.0</v>
      </c>
      <c r="Q88" s="264"/>
      <c r="R88" s="255">
        <v>124.08333333333333</v>
      </c>
      <c r="S88" s="256">
        <v>55.704861111111114</v>
      </c>
      <c r="T88" s="255">
        <v>68.37847222222223</v>
      </c>
      <c r="U88" s="256">
        <v>10.302083333333334</v>
      </c>
      <c r="V88" s="256">
        <v>3.5208333333333335</v>
      </c>
      <c r="W88" s="256">
        <v>6.78125</v>
      </c>
      <c r="X88" s="25"/>
      <c r="Y88" s="25"/>
      <c r="Z88" s="25"/>
      <c r="AA88" s="25"/>
    </row>
    <row r="89">
      <c r="A89" s="265"/>
      <c r="B89" s="113"/>
      <c r="C89" s="113"/>
      <c r="D89" s="113"/>
      <c r="E89" s="113"/>
      <c r="F89" s="113"/>
      <c r="G89" s="113"/>
      <c r="H89" s="113"/>
      <c r="I89" s="113"/>
      <c r="J89" s="114"/>
      <c r="K89" s="242"/>
      <c r="L89" s="266" t="s">
        <v>226</v>
      </c>
      <c r="M89" s="113"/>
      <c r="N89" s="113"/>
      <c r="O89" s="113"/>
      <c r="P89" s="113"/>
      <c r="Q89" s="113"/>
      <c r="R89" s="113"/>
      <c r="S89" s="113"/>
      <c r="T89" s="113"/>
      <c r="U89" s="113"/>
      <c r="V89" s="113"/>
      <c r="W89" s="114"/>
      <c r="X89" s="25"/>
      <c r="Y89" s="25"/>
      <c r="Z89" s="25"/>
      <c r="AA89" s="25"/>
    </row>
    <row r="90">
      <c r="A90" s="265"/>
      <c r="B90" s="113"/>
      <c r="C90" s="113"/>
      <c r="D90" s="113"/>
      <c r="E90" s="113"/>
      <c r="F90" s="113"/>
      <c r="G90" s="113"/>
      <c r="H90" s="113"/>
      <c r="I90" s="113"/>
      <c r="J90" s="114"/>
      <c r="K90" s="242"/>
      <c r="L90" s="246">
        <v>13.0</v>
      </c>
      <c r="M90" s="246">
        <v>9.0</v>
      </c>
      <c r="N90" s="246">
        <v>22.0</v>
      </c>
      <c r="O90" s="242"/>
      <c r="P90" s="246">
        <v>0.0</v>
      </c>
      <c r="Q90" s="242"/>
      <c r="R90" s="247">
        <v>419.5833333333333</v>
      </c>
      <c r="S90" s="248">
        <v>191.55208333333334</v>
      </c>
      <c r="T90" s="247">
        <v>228.03125</v>
      </c>
      <c r="U90" s="248">
        <v>43.37152777777778</v>
      </c>
      <c r="V90" s="248">
        <v>14.697916666666666</v>
      </c>
      <c r="W90" s="248">
        <v>28.67361111111111</v>
      </c>
      <c r="X90" s="25"/>
      <c r="Y90" s="25"/>
      <c r="Z90" s="25"/>
      <c r="AA90" s="25"/>
    </row>
    <row r="9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</row>
    <row r="92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</row>
    <row r="93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</row>
    <row r="94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</row>
    <row r="95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</row>
    <row r="96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</row>
    <row r="97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</row>
    <row r="98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</row>
    <row r="99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</row>
    <row r="100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</row>
    <row r="10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</row>
    <row r="102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</row>
    <row r="103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</row>
    <row r="104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</row>
    <row r="105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</row>
    <row r="106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</row>
    <row r="107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</row>
    <row r="108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</row>
    <row r="109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</row>
    <row r="110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</row>
    <row r="11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</row>
    <row r="112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</row>
    <row r="113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</row>
    <row r="114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</row>
    <row r="115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</row>
    <row r="116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</row>
    <row r="117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</row>
    <row r="118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</row>
    <row r="119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</row>
    <row r="120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</row>
    <row r="12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</row>
    <row r="122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</row>
    <row r="123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</row>
    <row r="124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</row>
    <row r="125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</row>
    <row r="126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</row>
    <row r="127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</row>
    <row r="128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</row>
    <row r="129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</row>
    <row r="130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</row>
    <row r="13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</row>
    <row r="132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</row>
    <row r="133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</row>
    <row r="134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</row>
    <row r="135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</row>
    <row r="136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</row>
    <row r="137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</row>
    <row r="138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</row>
    <row r="139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</row>
    <row r="140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</row>
    <row r="14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</row>
    <row r="142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</row>
    <row r="143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</row>
    <row r="144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</row>
    <row r="145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</row>
    <row r="146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</row>
    <row r="147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</row>
    <row r="148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</row>
    <row r="149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</row>
    <row r="150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</row>
    <row r="15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</row>
    <row r="152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</row>
    <row r="153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</row>
    <row r="154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</row>
    <row r="155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</row>
    <row r="156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</row>
    <row r="157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</row>
    <row r="158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</row>
    <row r="159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</row>
    <row r="160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</row>
    <row r="16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</row>
    <row r="162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</row>
    <row r="163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</row>
    <row r="164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</row>
    <row r="165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</row>
    <row r="166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</row>
    <row r="167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</row>
    <row r="168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</row>
    <row r="169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</row>
    <row r="170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</row>
    <row r="17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</row>
    <row r="172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</row>
    <row r="173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</row>
    <row r="174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</row>
    <row r="175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</row>
    <row r="176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</row>
    <row r="177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</row>
    <row r="178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</row>
    <row r="179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</row>
    <row r="180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</row>
    <row r="18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</row>
    <row r="182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</row>
    <row r="183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</row>
    <row r="184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</row>
    <row r="185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</row>
    <row r="186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</row>
    <row r="187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</row>
    <row r="188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</row>
    <row r="189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</row>
    <row r="190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</row>
    <row r="19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</row>
    <row r="192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</row>
    <row r="193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</row>
    <row r="194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</row>
    <row r="195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</row>
    <row r="196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</row>
    <row r="197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</row>
    <row r="198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</row>
    <row r="199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</row>
    <row r="200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</row>
    <row r="20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</row>
    <row r="202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</row>
    <row r="203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</row>
    <row r="204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</row>
    <row r="205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</row>
    <row r="206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</row>
    <row r="207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</row>
    <row r="208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</row>
    <row r="209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</row>
    <row r="210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</row>
    <row r="21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</row>
    <row r="212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</row>
    <row r="213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</row>
    <row r="214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</row>
    <row r="215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</row>
    <row r="216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</row>
    <row r="217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</row>
    <row r="218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</row>
    <row r="219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</row>
    <row r="220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</row>
    <row r="22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</row>
    <row r="222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</row>
    <row r="223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</row>
    <row r="224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</row>
    <row r="225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</row>
    <row r="226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</row>
    <row r="227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</row>
    <row r="228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</row>
    <row r="229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</row>
    <row r="230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</row>
    <row r="23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</row>
    <row r="232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</row>
    <row r="233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</row>
    <row r="234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</row>
    <row r="235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</row>
    <row r="236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</row>
    <row r="237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</row>
    <row r="238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</row>
    <row r="239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</row>
    <row r="240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</row>
    <row r="24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</row>
    <row r="242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</row>
    <row r="243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</row>
    <row r="244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</row>
    <row r="245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</row>
    <row r="246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</row>
    <row r="247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</row>
    <row r="248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</row>
    <row r="249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</row>
    <row r="250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</row>
    <row r="25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</row>
    <row r="252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</row>
    <row r="253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</row>
    <row r="254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</row>
    <row r="255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</row>
    <row r="256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</row>
    <row r="257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</row>
    <row r="258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</row>
    <row r="259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</row>
    <row r="260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</row>
    <row r="26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</row>
    <row r="262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</row>
    <row r="263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</row>
    <row r="264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</row>
    <row r="265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</row>
    <row r="266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</row>
    <row r="267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</row>
    <row r="268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</row>
    <row r="269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</row>
    <row r="270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</row>
    <row r="27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</row>
    <row r="272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</row>
    <row r="273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</row>
    <row r="274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</row>
    <row r="275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</row>
    <row r="276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</row>
    <row r="277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</row>
    <row r="278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</row>
    <row r="279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</row>
    <row r="280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</row>
    <row r="28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</row>
    <row r="282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</row>
    <row r="283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</row>
    <row r="284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</row>
    <row r="285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</row>
    <row r="286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</row>
    <row r="287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</row>
    <row r="288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</row>
    <row r="289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</row>
    <row r="290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</row>
    <row r="29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</row>
    <row r="292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</row>
    <row r="293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</row>
    <row r="294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</row>
    <row r="295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</row>
    <row r="296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</row>
    <row r="297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</row>
    <row r="298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</row>
    <row r="299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</row>
    <row r="300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</row>
    <row r="30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</row>
    <row r="302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</row>
    <row r="303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</row>
    <row r="304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</row>
    <row r="305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</row>
    <row r="306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</row>
    <row r="307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</row>
    <row r="308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</row>
    <row r="309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</row>
    <row r="310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</row>
    <row r="31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</row>
    <row r="312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</row>
    <row r="313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</row>
    <row r="314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</row>
    <row r="315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</row>
    <row r="316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</row>
    <row r="317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</row>
    <row r="318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</row>
    <row r="319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</row>
    <row r="320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</row>
    <row r="32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</row>
    <row r="322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</row>
    <row r="323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</row>
    <row r="324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</row>
    <row r="325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</row>
    <row r="326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</row>
    <row r="327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</row>
    <row r="328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</row>
    <row r="329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</row>
    <row r="330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</row>
    <row r="33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</row>
    <row r="332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</row>
    <row r="333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</row>
    <row r="334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</row>
    <row r="335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</row>
    <row r="336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</row>
    <row r="337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</row>
    <row r="338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</row>
    <row r="339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</row>
    <row r="340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</row>
    <row r="34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</row>
    <row r="342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</row>
    <row r="343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</row>
    <row r="344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</row>
    <row r="345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</row>
    <row r="346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</row>
    <row r="347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</row>
    <row r="348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</row>
    <row r="349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</row>
    <row r="350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</row>
    <row r="35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</row>
    <row r="352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</row>
    <row r="353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</row>
    <row r="354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</row>
    <row r="355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</row>
    <row r="356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</row>
    <row r="357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</row>
    <row r="358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</row>
    <row r="359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</row>
    <row r="360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</row>
    <row r="36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</row>
    <row r="362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</row>
    <row r="363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</row>
    <row r="364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</row>
    <row r="365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</row>
    <row r="366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</row>
    <row r="367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</row>
    <row r="368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</row>
    <row r="369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</row>
    <row r="370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</row>
    <row r="37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</row>
    <row r="372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</row>
    <row r="373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</row>
    <row r="374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</row>
    <row r="375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</row>
    <row r="376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</row>
    <row r="377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</row>
    <row r="378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</row>
    <row r="379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</row>
    <row r="380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</row>
    <row r="38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</row>
    <row r="382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</row>
    <row r="383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</row>
    <row r="384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</row>
    <row r="385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</row>
    <row r="386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</row>
    <row r="387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</row>
    <row r="388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</row>
    <row r="389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</row>
    <row r="390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</row>
    <row r="39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</row>
    <row r="392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</row>
    <row r="393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</row>
    <row r="394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</row>
    <row r="395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</row>
    <row r="396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</row>
    <row r="397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</row>
    <row r="398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</row>
    <row r="399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</row>
    <row r="400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</row>
    <row r="40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</row>
    <row r="402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</row>
    <row r="403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</row>
    <row r="404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</row>
    <row r="405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</row>
    <row r="406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</row>
    <row r="407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</row>
    <row r="408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</row>
    <row r="409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</row>
    <row r="410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</row>
    <row r="41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</row>
    <row r="412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</row>
    <row r="413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</row>
    <row r="414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</row>
    <row r="415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</row>
    <row r="416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</row>
    <row r="417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</row>
    <row r="418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</row>
    <row r="419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</row>
    <row r="420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</row>
    <row r="42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</row>
    <row r="422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</row>
    <row r="423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</row>
    <row r="424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</row>
    <row r="425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</row>
    <row r="426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</row>
    <row r="427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</row>
    <row r="428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</row>
    <row r="429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</row>
    <row r="430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</row>
    <row r="43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</row>
    <row r="432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</row>
    <row r="433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</row>
    <row r="434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</row>
    <row r="435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</row>
    <row r="436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</row>
    <row r="437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</row>
    <row r="438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</row>
    <row r="439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</row>
    <row r="440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</row>
    <row r="44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</row>
    <row r="442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</row>
    <row r="443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</row>
    <row r="444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</row>
    <row r="445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</row>
    <row r="446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</row>
    <row r="447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</row>
    <row r="448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</row>
    <row r="449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</row>
    <row r="450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</row>
    <row r="45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</row>
    <row r="452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</row>
    <row r="453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</row>
    <row r="454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</row>
    <row r="455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</row>
    <row r="456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</row>
    <row r="457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</row>
    <row r="458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</row>
    <row r="459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</row>
    <row r="460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</row>
    <row r="46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</row>
    <row r="462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</row>
    <row r="463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</row>
    <row r="464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</row>
    <row r="465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</row>
    <row r="466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</row>
    <row r="467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</row>
    <row r="468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</row>
    <row r="469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</row>
    <row r="470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</row>
    <row r="47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</row>
    <row r="472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</row>
    <row r="473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</row>
    <row r="474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</row>
    <row r="475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</row>
    <row r="476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</row>
    <row r="477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</row>
    <row r="478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</row>
    <row r="479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</row>
    <row r="480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</row>
    <row r="48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</row>
    <row r="482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</row>
    <row r="483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</row>
    <row r="484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</row>
    <row r="485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</row>
    <row r="486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</row>
    <row r="487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</row>
    <row r="488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</row>
    <row r="489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</row>
    <row r="490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</row>
    <row r="49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</row>
    <row r="492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</row>
    <row r="493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</row>
    <row r="494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</row>
    <row r="495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</row>
    <row r="496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</row>
    <row r="497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</row>
    <row r="498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</row>
    <row r="499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</row>
    <row r="500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</row>
    <row r="50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</row>
    <row r="502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</row>
    <row r="503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</row>
    <row r="504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</row>
    <row r="505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</row>
    <row r="506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</row>
    <row r="507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</row>
    <row r="508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</row>
    <row r="509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</row>
    <row r="510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</row>
    <row r="51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</row>
    <row r="512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</row>
    <row r="513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</row>
    <row r="514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</row>
    <row r="515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</row>
    <row r="516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</row>
    <row r="517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</row>
    <row r="518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</row>
    <row r="519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</row>
    <row r="520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</row>
    <row r="52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</row>
    <row r="522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</row>
    <row r="523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</row>
    <row r="524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</row>
    <row r="525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</row>
    <row r="526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</row>
    <row r="527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</row>
    <row r="528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</row>
    <row r="529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</row>
    <row r="530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</row>
    <row r="53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</row>
    <row r="532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</row>
    <row r="533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</row>
    <row r="534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</row>
    <row r="535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</row>
    <row r="536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</row>
    <row r="537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</row>
    <row r="538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</row>
    <row r="539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</row>
    <row r="540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</row>
    <row r="54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</row>
    <row r="542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</row>
    <row r="543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</row>
    <row r="544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</row>
    <row r="545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</row>
    <row r="546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</row>
    <row r="547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</row>
    <row r="548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</row>
    <row r="549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</row>
    <row r="550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</row>
    <row r="55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</row>
    <row r="552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</row>
    <row r="553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</row>
    <row r="554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</row>
    <row r="555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</row>
    <row r="556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</row>
    <row r="557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</row>
    <row r="558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</row>
    <row r="559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</row>
    <row r="560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</row>
    <row r="56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</row>
    <row r="562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</row>
    <row r="563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</row>
    <row r="564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</row>
    <row r="565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</row>
    <row r="566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</row>
    <row r="567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</row>
    <row r="568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</row>
    <row r="569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</row>
    <row r="570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</row>
    <row r="57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</row>
    <row r="572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</row>
    <row r="573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</row>
    <row r="574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</row>
    <row r="575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</row>
    <row r="576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</row>
    <row r="577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</row>
    <row r="578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</row>
    <row r="579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</row>
    <row r="580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</row>
    <row r="58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</row>
    <row r="582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</row>
    <row r="583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</row>
    <row r="584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</row>
    <row r="585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</row>
    <row r="586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</row>
    <row r="587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</row>
    <row r="588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</row>
    <row r="589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</row>
    <row r="590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</row>
    <row r="59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</row>
    <row r="592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</row>
    <row r="593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</row>
    <row r="594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</row>
    <row r="595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</row>
    <row r="596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</row>
    <row r="597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</row>
    <row r="598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</row>
    <row r="599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</row>
    <row r="600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</row>
    <row r="60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</row>
    <row r="602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</row>
    <row r="603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</row>
    <row r="604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</row>
    <row r="605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</row>
    <row r="606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</row>
    <row r="607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</row>
    <row r="608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</row>
    <row r="609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</row>
    <row r="610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</row>
    <row r="61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</row>
    <row r="612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</row>
    <row r="613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</row>
    <row r="614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</row>
    <row r="615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</row>
    <row r="616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</row>
    <row r="617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</row>
    <row r="618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</row>
    <row r="619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</row>
    <row r="620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</row>
    <row r="62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</row>
    <row r="622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</row>
    <row r="623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</row>
    <row r="624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</row>
    <row r="625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</row>
    <row r="626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</row>
    <row r="627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</row>
    <row r="628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</row>
    <row r="629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</row>
    <row r="630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</row>
    <row r="63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</row>
    <row r="632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</row>
    <row r="633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</row>
    <row r="634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</row>
    <row r="635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</row>
    <row r="636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</row>
    <row r="637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</row>
    <row r="638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</row>
    <row r="639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</row>
    <row r="640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</row>
    <row r="64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</row>
    <row r="642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</row>
    <row r="643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</row>
    <row r="644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</row>
    <row r="645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</row>
    <row r="646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</row>
    <row r="647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</row>
    <row r="648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</row>
    <row r="649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</row>
    <row r="650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</row>
    <row r="65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</row>
    <row r="652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</row>
    <row r="653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</row>
    <row r="654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</row>
    <row r="655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</row>
    <row r="656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</row>
    <row r="657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</row>
    <row r="658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</row>
    <row r="659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</row>
    <row r="660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</row>
    <row r="66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</row>
    <row r="662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</row>
    <row r="663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</row>
    <row r="664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</row>
    <row r="665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</row>
    <row r="666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</row>
    <row r="667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</row>
    <row r="668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</row>
    <row r="669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</row>
    <row r="670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</row>
    <row r="67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</row>
    <row r="672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</row>
    <row r="673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</row>
    <row r="674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</row>
    <row r="675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</row>
    <row r="676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  <c r="Y676" s="25"/>
      <c r="Z676" s="25"/>
      <c r="AA676" s="25"/>
    </row>
    <row r="677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  <c r="Y677" s="25"/>
      <c r="Z677" s="25"/>
      <c r="AA677" s="25"/>
    </row>
    <row r="678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  <c r="Y678" s="25"/>
      <c r="Z678" s="25"/>
      <c r="AA678" s="25"/>
    </row>
    <row r="679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  <c r="Y679" s="25"/>
      <c r="Z679" s="25"/>
      <c r="AA679" s="25"/>
    </row>
    <row r="680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  <c r="Y680" s="25"/>
      <c r="Z680" s="25"/>
      <c r="AA680" s="25"/>
    </row>
    <row r="68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  <c r="Y681" s="25"/>
      <c r="Z681" s="25"/>
      <c r="AA681" s="25"/>
    </row>
    <row r="682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  <c r="Y682" s="25"/>
      <c r="Z682" s="25"/>
      <c r="AA682" s="25"/>
    </row>
    <row r="683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  <c r="Y683" s="25"/>
      <c r="Z683" s="25"/>
      <c r="AA683" s="25"/>
    </row>
    <row r="684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  <c r="Y684" s="25"/>
      <c r="Z684" s="25"/>
      <c r="AA684" s="25"/>
    </row>
    <row r="685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  <c r="Y685" s="25"/>
      <c r="Z685" s="25"/>
      <c r="AA685" s="25"/>
    </row>
    <row r="686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  <c r="Y686" s="25"/>
      <c r="Z686" s="25"/>
      <c r="AA686" s="25"/>
    </row>
    <row r="687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  <c r="Y687" s="25"/>
      <c r="Z687" s="25"/>
      <c r="AA687" s="25"/>
    </row>
    <row r="688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  <c r="Y688" s="25"/>
      <c r="Z688" s="25"/>
      <c r="AA688" s="25"/>
    </row>
    <row r="689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  <c r="Y689" s="25"/>
      <c r="Z689" s="25"/>
      <c r="AA689" s="25"/>
    </row>
    <row r="690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  <c r="Y690" s="25"/>
      <c r="Z690" s="25"/>
      <c r="AA690" s="25"/>
    </row>
    <row r="69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  <c r="Y691" s="25"/>
      <c r="Z691" s="25"/>
      <c r="AA691" s="25"/>
    </row>
    <row r="692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  <c r="Y692" s="25"/>
      <c r="Z692" s="25"/>
      <c r="AA692" s="25"/>
    </row>
    <row r="693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  <c r="Y693" s="25"/>
      <c r="Z693" s="25"/>
      <c r="AA693" s="25"/>
    </row>
    <row r="694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  <c r="Y694" s="25"/>
      <c r="Z694" s="25"/>
      <c r="AA694" s="25"/>
    </row>
    <row r="695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  <c r="Y695" s="25"/>
      <c r="Z695" s="25"/>
      <c r="AA695" s="25"/>
    </row>
    <row r="696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  <c r="Y696" s="25"/>
      <c r="Z696" s="25"/>
      <c r="AA696" s="25"/>
    </row>
    <row r="697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  <c r="Y697" s="25"/>
      <c r="Z697" s="25"/>
      <c r="AA697" s="25"/>
    </row>
    <row r="698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  <c r="Y698" s="25"/>
      <c r="Z698" s="25"/>
      <c r="AA698" s="25"/>
    </row>
    <row r="699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25"/>
      <c r="Z699" s="25"/>
      <c r="AA699" s="25"/>
    </row>
    <row r="700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  <c r="Y700" s="25"/>
      <c r="Z700" s="25"/>
      <c r="AA700" s="25"/>
    </row>
    <row r="70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  <c r="Y701" s="25"/>
      <c r="Z701" s="25"/>
      <c r="AA701" s="25"/>
    </row>
    <row r="702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  <c r="Y702" s="25"/>
      <c r="Z702" s="25"/>
      <c r="AA702" s="25"/>
    </row>
    <row r="703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  <c r="Y703" s="25"/>
      <c r="Z703" s="25"/>
      <c r="AA703" s="25"/>
    </row>
    <row r="704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  <c r="Y704" s="25"/>
      <c r="Z704" s="25"/>
      <c r="AA704" s="25"/>
    </row>
    <row r="705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  <c r="Y705" s="25"/>
      <c r="Z705" s="25"/>
      <c r="AA705" s="25"/>
    </row>
    <row r="706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  <c r="Y706" s="25"/>
      <c r="Z706" s="25"/>
      <c r="AA706" s="25"/>
    </row>
    <row r="707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  <c r="Y707" s="25"/>
      <c r="Z707" s="25"/>
      <c r="AA707" s="25"/>
    </row>
    <row r="708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  <c r="Y708" s="25"/>
      <c r="Z708" s="25"/>
      <c r="AA708" s="25"/>
    </row>
    <row r="709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  <c r="Y709" s="25"/>
      <c r="Z709" s="25"/>
      <c r="AA709" s="25"/>
    </row>
    <row r="710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  <c r="Y710" s="25"/>
      <c r="Z710" s="25"/>
      <c r="AA710" s="25"/>
    </row>
    <row r="71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  <c r="Y711" s="25"/>
      <c r="Z711" s="25"/>
      <c r="AA711" s="25"/>
    </row>
    <row r="712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  <c r="Y712" s="25"/>
      <c r="Z712" s="25"/>
      <c r="AA712" s="25"/>
    </row>
    <row r="713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  <c r="Y713" s="25"/>
      <c r="Z713" s="25"/>
      <c r="AA713" s="25"/>
    </row>
    <row r="714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  <c r="Y714" s="25"/>
      <c r="Z714" s="25"/>
      <c r="AA714" s="25"/>
    </row>
    <row r="715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  <c r="Y715" s="25"/>
      <c r="Z715" s="25"/>
      <c r="AA715" s="25"/>
    </row>
    <row r="716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  <c r="Y716" s="25"/>
      <c r="Z716" s="25"/>
      <c r="AA716" s="25"/>
    </row>
    <row r="717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  <c r="Y717" s="25"/>
      <c r="Z717" s="25"/>
      <c r="AA717" s="25"/>
    </row>
    <row r="718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  <c r="Y718" s="25"/>
      <c r="Z718" s="25"/>
      <c r="AA718" s="25"/>
    </row>
    <row r="719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  <c r="Y719" s="25"/>
      <c r="Z719" s="25"/>
      <c r="AA719" s="25"/>
    </row>
    <row r="720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  <c r="Y720" s="25"/>
      <c r="Z720" s="25"/>
      <c r="AA720" s="25"/>
    </row>
    <row r="72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  <c r="Y721" s="25"/>
      <c r="Z721" s="25"/>
      <c r="AA721" s="25"/>
    </row>
    <row r="722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  <c r="Y722" s="25"/>
      <c r="Z722" s="25"/>
      <c r="AA722" s="25"/>
    </row>
    <row r="723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  <c r="Y723" s="25"/>
      <c r="Z723" s="25"/>
      <c r="AA723" s="25"/>
    </row>
    <row r="724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  <c r="Y724" s="25"/>
      <c r="Z724" s="25"/>
      <c r="AA724" s="25"/>
    </row>
    <row r="725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  <c r="Y725" s="25"/>
      <c r="Z725" s="25"/>
      <c r="AA725" s="25"/>
    </row>
    <row r="726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  <c r="Y726" s="25"/>
      <c r="Z726" s="25"/>
      <c r="AA726" s="25"/>
    </row>
    <row r="727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  <c r="Y727" s="25"/>
      <c r="Z727" s="25"/>
      <c r="AA727" s="25"/>
    </row>
    <row r="728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  <c r="Y728" s="25"/>
      <c r="Z728" s="25"/>
      <c r="AA728" s="25"/>
    </row>
    <row r="729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  <c r="Y729" s="25"/>
      <c r="Z729" s="25"/>
      <c r="AA729" s="25"/>
    </row>
    <row r="730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  <c r="Y730" s="25"/>
      <c r="Z730" s="25"/>
      <c r="AA730" s="25"/>
    </row>
    <row r="73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  <c r="Y731" s="25"/>
      <c r="Z731" s="25"/>
      <c r="AA731" s="25"/>
    </row>
    <row r="732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  <c r="Y732" s="25"/>
      <c r="Z732" s="25"/>
      <c r="AA732" s="25"/>
    </row>
    <row r="733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  <c r="Y733" s="25"/>
      <c r="Z733" s="25"/>
      <c r="AA733" s="25"/>
    </row>
    <row r="734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  <c r="Y734" s="25"/>
      <c r="Z734" s="25"/>
      <c r="AA734" s="25"/>
    </row>
    <row r="735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  <c r="Y735" s="25"/>
      <c r="Z735" s="25"/>
      <c r="AA735" s="25"/>
    </row>
    <row r="736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  <c r="Y736" s="25"/>
      <c r="Z736" s="25"/>
      <c r="AA736" s="25"/>
    </row>
    <row r="737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  <c r="Y737" s="25"/>
      <c r="Z737" s="25"/>
      <c r="AA737" s="25"/>
    </row>
    <row r="738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  <c r="Y738" s="25"/>
      <c r="Z738" s="25"/>
      <c r="AA738" s="25"/>
    </row>
    <row r="739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  <c r="Y739" s="25"/>
      <c r="Z739" s="25"/>
      <c r="AA739" s="25"/>
    </row>
    <row r="740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  <c r="Y740" s="25"/>
      <c r="Z740" s="25"/>
      <c r="AA740" s="25"/>
    </row>
    <row r="74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  <c r="Y741" s="25"/>
      <c r="Z741" s="25"/>
      <c r="AA741" s="25"/>
    </row>
    <row r="742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  <c r="Y742" s="25"/>
      <c r="Z742" s="25"/>
      <c r="AA742" s="25"/>
    </row>
    <row r="743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  <c r="Y743" s="25"/>
      <c r="Z743" s="25"/>
      <c r="AA743" s="25"/>
    </row>
    <row r="744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  <c r="Y744" s="25"/>
      <c r="Z744" s="25"/>
      <c r="AA744" s="25"/>
    </row>
    <row r="745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  <c r="Y745" s="25"/>
      <c r="Z745" s="25"/>
      <c r="AA745" s="25"/>
    </row>
    <row r="746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  <c r="Y746" s="25"/>
      <c r="Z746" s="25"/>
      <c r="AA746" s="25"/>
    </row>
    <row r="747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  <c r="Y747" s="25"/>
      <c r="Z747" s="25"/>
      <c r="AA747" s="25"/>
    </row>
    <row r="748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  <c r="Y748" s="25"/>
      <c r="Z748" s="25"/>
      <c r="AA748" s="25"/>
    </row>
    <row r="749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  <c r="Y749" s="25"/>
      <c r="Z749" s="25"/>
      <c r="AA749" s="25"/>
    </row>
    <row r="750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  <c r="Y750" s="25"/>
      <c r="Z750" s="25"/>
      <c r="AA750" s="25"/>
    </row>
    <row r="75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  <c r="Y751" s="25"/>
      <c r="Z751" s="25"/>
      <c r="AA751" s="25"/>
    </row>
    <row r="752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  <c r="Y752" s="25"/>
      <c r="Z752" s="25"/>
      <c r="AA752" s="25"/>
    </row>
    <row r="753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  <c r="Y753" s="25"/>
      <c r="Z753" s="25"/>
      <c r="AA753" s="25"/>
    </row>
    <row r="754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  <c r="Y754" s="25"/>
      <c r="Z754" s="25"/>
      <c r="AA754" s="25"/>
    </row>
    <row r="755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  <c r="Y755" s="25"/>
      <c r="Z755" s="25"/>
      <c r="AA755" s="25"/>
    </row>
    <row r="756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  <c r="Y756" s="25"/>
      <c r="Z756" s="25"/>
      <c r="AA756" s="25"/>
    </row>
    <row r="757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  <c r="Y757" s="25"/>
      <c r="Z757" s="25"/>
      <c r="AA757" s="25"/>
    </row>
    <row r="758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  <c r="Y758" s="25"/>
      <c r="Z758" s="25"/>
      <c r="AA758" s="25"/>
    </row>
    <row r="759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  <c r="Y759" s="25"/>
      <c r="Z759" s="25"/>
      <c r="AA759" s="25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67">
        <v>46160.0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268" t="s">
        <v>227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>
      <c r="A4" s="80" t="s">
        <v>66</v>
      </c>
      <c r="B4" s="80" t="b">
        <f>VLOOKUP(A4,SILOMS!C:F,4,0)</f>
        <v>0</v>
      </c>
      <c r="C4" s="81">
        <f>VLOOKUP(A4,SILOMS!O:Q,3,0)</f>
        <v>185.4131944</v>
      </c>
      <c r="D4" s="82">
        <f>IF(C4*24&lt;1500,1500-(C4*24),IF(C4*24&lt;3000,3000-(C4*24),4450-(C4*24)))
</f>
        <v>0.08333333333</v>
      </c>
      <c r="E4" s="276">
        <v>45.49722222</v>
      </c>
      <c r="F4" s="83">
        <f>E4*'Hora por anv'!$H$1</f>
        <v>250.2347222</v>
      </c>
      <c r="G4" s="84">
        <f t="shared" ref="G4:G42" si="1">D4/E4</f>
        <v>0.001831613652</v>
      </c>
      <c r="H4" s="85" t="s">
        <v>116</v>
      </c>
      <c r="I4" s="85" t="s">
        <v>116</v>
      </c>
      <c r="J4" s="85" t="s">
        <v>116</v>
      </c>
      <c r="K4" s="85" t="s">
        <v>116</v>
      </c>
      <c r="L4" s="85" t="s">
        <v>116</v>
      </c>
      <c r="M4" s="86"/>
      <c r="N4" s="86"/>
      <c r="O4" s="87"/>
      <c r="Q4" s="88" t="s">
        <v>113</v>
      </c>
      <c r="R4" s="120"/>
      <c r="S4" s="87"/>
      <c r="T4" s="90"/>
      <c r="U4" s="90"/>
      <c r="V4" s="90"/>
      <c r="W4" s="90"/>
      <c r="X4" s="91" t="s">
        <v>20</v>
      </c>
      <c r="Y4" s="90"/>
      <c r="Z4" s="90"/>
      <c r="AA4" s="90"/>
      <c r="AB4" s="90"/>
      <c r="AC4" s="90"/>
      <c r="AD4" s="90"/>
      <c r="AE4" s="90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117</v>
      </c>
      <c r="AS4" s="98" t="s">
        <v>118</v>
      </c>
    </row>
    <row r="5">
      <c r="A5" s="80" t="s">
        <v>51</v>
      </c>
      <c r="B5" s="80">
        <f>VLOOKUP(A5,SILOMS!C:F,4,0)</f>
        <v>2733</v>
      </c>
      <c r="C5" s="277">
        <v>176.46527777777777</v>
      </c>
      <c r="D5" s="278">
        <f>IF(C5*24&lt;1500,1500-(C5*24),IF(C5*24&lt;4034,4034-(C5*24),4500-(C5*24)))
</f>
        <v>264.8333333</v>
      </c>
      <c r="E5" s="276">
        <v>37.18611111</v>
      </c>
      <c r="F5" s="83">
        <f>E5*'Hora por anv'!$H$1</f>
        <v>204.5236111</v>
      </c>
      <c r="G5" s="279">
        <f t="shared" si="1"/>
        <v>7.121834616</v>
      </c>
      <c r="H5" s="85">
        <v>1.0</v>
      </c>
      <c r="I5" s="85">
        <v>1.0</v>
      </c>
      <c r="J5" s="85">
        <v>1.0</v>
      </c>
      <c r="K5" s="85"/>
      <c r="L5" s="85"/>
      <c r="M5" s="86"/>
      <c r="N5" s="86"/>
      <c r="O5" s="87"/>
      <c r="Q5" s="110" t="s">
        <v>129</v>
      </c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0"/>
      <c r="AF5" s="92"/>
      <c r="AG5" s="92"/>
      <c r="AH5" s="92"/>
      <c r="AI5" s="92"/>
      <c r="AJ5" s="92"/>
      <c r="AK5" s="92"/>
      <c r="AL5" s="91" t="s">
        <v>20</v>
      </c>
      <c r="AM5" s="92"/>
      <c r="AN5" s="92"/>
      <c r="AO5" s="92"/>
      <c r="AP5" s="92"/>
      <c r="AQ5" s="92"/>
      <c r="AR5" s="280" t="s">
        <v>142</v>
      </c>
      <c r="AS5" s="107" t="s">
        <v>143</v>
      </c>
    </row>
    <row r="6">
      <c r="A6" s="80" t="s">
        <v>78</v>
      </c>
      <c r="B6" s="80">
        <f>VLOOKUP(A6,SILOMS!C:F,4,0)</f>
        <v>2732</v>
      </c>
      <c r="C6" s="81">
        <f>VLOOKUP(A6,SILOMS!O:Q,3,0)</f>
        <v>161.1944444</v>
      </c>
      <c r="D6" s="82">
        <f>IF(C6*24&lt;1500,1500-(C6*24),IF(C6*24&lt;3000,3000-(C6*24),4000-(C6*24)))
</f>
        <v>131.3333333</v>
      </c>
      <c r="E6" s="276">
        <v>45.49722222</v>
      </c>
      <c r="F6" s="83">
        <f>E6*'Hora por anv'!$H$1</f>
        <v>250.2347222</v>
      </c>
      <c r="G6" s="84">
        <f t="shared" si="1"/>
        <v>2.886623115</v>
      </c>
      <c r="H6" s="85" t="s">
        <v>116</v>
      </c>
      <c r="I6" s="85" t="s">
        <v>116</v>
      </c>
      <c r="J6" s="85" t="s">
        <v>116</v>
      </c>
      <c r="K6" s="103" t="s">
        <v>116</v>
      </c>
      <c r="L6" s="103" t="s">
        <v>116</v>
      </c>
      <c r="M6" s="86"/>
      <c r="N6" s="86"/>
      <c r="O6" s="87"/>
      <c r="Q6" s="88" t="s">
        <v>113</v>
      </c>
      <c r="R6" s="87"/>
      <c r="S6" s="87"/>
      <c r="T6" s="90"/>
      <c r="U6" s="90"/>
      <c r="V6" s="90"/>
      <c r="W6" s="90"/>
      <c r="X6" s="90"/>
      <c r="Y6" s="90"/>
      <c r="Z6" s="90"/>
      <c r="AA6" s="91" t="s">
        <v>20</v>
      </c>
      <c r="AB6" s="90"/>
      <c r="AC6" s="90"/>
      <c r="AD6" s="90"/>
      <c r="AE6" s="90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00" t="s">
        <v>121</v>
      </c>
      <c r="AS6" s="109"/>
    </row>
    <row r="7">
      <c r="A7" s="80" t="s">
        <v>84</v>
      </c>
      <c r="B7" s="80">
        <f>VLOOKUP(A7,SILOMS!C:F,4,0)</f>
        <v>2743</v>
      </c>
      <c r="C7" s="81">
        <f>VLOOKUP(A7,SILOMS!O:Q,3,0)</f>
        <v>181.0763889</v>
      </c>
      <c r="D7" s="82">
        <f>IF(C7*24&lt;1500,1500-(C7*24),IF(C7*24&lt;3000,3000-(C7*24),4500-(C7*24)))
</f>
        <v>154.1666667</v>
      </c>
      <c r="E7" s="276">
        <v>77.91666667</v>
      </c>
      <c r="F7" s="83">
        <f>E7*'Hora por anv'!$H$1</f>
        <v>428.5416667</v>
      </c>
      <c r="G7" s="84">
        <f t="shared" si="1"/>
        <v>1.978609626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87"/>
      <c r="Q7" s="88" t="s">
        <v>113</v>
      </c>
      <c r="R7" s="87"/>
      <c r="S7" s="87"/>
      <c r="T7" s="90"/>
      <c r="U7" s="90"/>
      <c r="V7" s="90"/>
      <c r="W7" s="90"/>
      <c r="X7" s="90"/>
      <c r="Y7" s="90"/>
      <c r="Z7" s="90"/>
      <c r="AA7" s="90"/>
      <c r="AB7" s="91" t="s">
        <v>20</v>
      </c>
      <c r="AC7" s="90"/>
      <c r="AD7" s="90"/>
      <c r="AE7" s="90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95" t="s">
        <v>114</v>
      </c>
      <c r="AS7" s="95" t="s">
        <v>115</v>
      </c>
    </row>
    <row r="8">
      <c r="A8" s="80" t="s">
        <v>92</v>
      </c>
      <c r="B8" s="80">
        <f>VLOOKUP(A8,SILOMS!C:F,4,0)</f>
        <v>2736</v>
      </c>
      <c r="C8" s="81">
        <f>VLOOKUP(A8,SILOMS!O:Q,3,0)</f>
        <v>162.0625</v>
      </c>
      <c r="D8" s="82">
        <f>IF(C8*24&lt;1500,1500-(C8*24),IF(C8*24&lt;3000,3000-(C8*24),4000-(C8*24)))
</f>
        <v>110.5</v>
      </c>
      <c r="E8" s="276">
        <v>45.49722222</v>
      </c>
      <c r="F8" s="83">
        <f>E8*'Hora por anv'!$H$1</f>
        <v>250.2347222</v>
      </c>
      <c r="G8" s="84">
        <f t="shared" si="1"/>
        <v>2.428719702</v>
      </c>
      <c r="H8" s="85">
        <v>1.0</v>
      </c>
      <c r="I8" s="85">
        <v>1.0</v>
      </c>
      <c r="J8" s="85">
        <v>1.0</v>
      </c>
      <c r="K8" s="85"/>
      <c r="L8" s="85"/>
      <c r="M8" s="86"/>
      <c r="N8" s="86"/>
      <c r="O8" s="87"/>
      <c r="Q8" s="88"/>
      <c r="R8" s="87"/>
      <c r="S8" s="87"/>
      <c r="T8" s="90"/>
      <c r="U8" s="90"/>
      <c r="V8" s="90"/>
      <c r="W8" s="90"/>
      <c r="X8" s="90"/>
      <c r="Y8" s="90"/>
      <c r="Z8" s="90"/>
      <c r="AA8" s="104"/>
      <c r="AB8" s="90"/>
      <c r="AC8" s="91" t="s">
        <v>20</v>
      </c>
      <c r="AD8" s="90"/>
      <c r="AE8" s="90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00" t="s">
        <v>119</v>
      </c>
      <c r="AS8" s="101" t="s">
        <v>228</v>
      </c>
    </row>
    <row r="9">
      <c r="A9" s="80" t="s">
        <v>47</v>
      </c>
      <c r="B9" s="80">
        <f>VLOOKUP(A9,SILOMS!C:F,4,0)</f>
        <v>2740</v>
      </c>
      <c r="C9" s="81">
        <f>VLOOKUP(A9,SILOMS!O:Q,3,0)</f>
        <v>134.8680556</v>
      </c>
      <c r="D9" s="82">
        <f>IF(C9*24&lt;1500,1500-(C9*24),IF(C9*24&lt;3441,3441-(C9*24),4250-(C9*24)))
</f>
        <v>204.1666667</v>
      </c>
      <c r="E9" s="276">
        <v>45.49722222</v>
      </c>
      <c r="F9" s="83">
        <f>E9*'Hora por anv'!$H$1</f>
        <v>250.2347222</v>
      </c>
      <c r="G9" s="84">
        <f t="shared" si="1"/>
        <v>4.487453447</v>
      </c>
      <c r="H9" s="85">
        <v>1.0</v>
      </c>
      <c r="I9" s="85">
        <v>1.0</v>
      </c>
      <c r="J9" s="85">
        <v>1.0</v>
      </c>
      <c r="K9" s="85"/>
      <c r="L9" s="85"/>
      <c r="M9" s="86"/>
      <c r="N9" s="86"/>
      <c r="O9" s="87"/>
      <c r="Q9" s="87"/>
      <c r="R9" s="87"/>
      <c r="S9" s="87"/>
      <c r="T9" s="90"/>
      <c r="U9" s="90"/>
      <c r="V9" s="90"/>
      <c r="W9" s="90"/>
      <c r="X9" s="90"/>
      <c r="Y9" s="90"/>
      <c r="Z9" s="90"/>
      <c r="AA9" s="90"/>
      <c r="AB9" s="90"/>
      <c r="AC9" s="90"/>
      <c r="AD9" s="90"/>
      <c r="AE9" s="281" t="s">
        <v>123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06" t="s">
        <v>126</v>
      </c>
      <c r="AS9" s="107" t="s">
        <v>127</v>
      </c>
    </row>
    <row r="10">
      <c r="A10" s="80" t="s">
        <v>89</v>
      </c>
      <c r="B10" s="80" t="b">
        <f>VLOOKUP(A10,SILOMS!C:F,4,0)</f>
        <v>0</v>
      </c>
      <c r="C10" s="282">
        <v>131.125</v>
      </c>
      <c r="D10" s="283">
        <f>IF(C10*24&lt;1500,1500-(C10*24),IF(C10*24&lt;3146,3146-(C10*24),4000-(C10*24)))
</f>
        <v>853</v>
      </c>
      <c r="E10" s="276">
        <v>35.2</v>
      </c>
      <c r="F10" s="83">
        <f>E10*'Hora por anv'!$H$1</f>
        <v>193.6</v>
      </c>
      <c r="G10" s="284">
        <f t="shared" si="1"/>
        <v>24.23295455</v>
      </c>
      <c r="H10" s="85">
        <v>1.0</v>
      </c>
      <c r="I10" s="85">
        <v>1.0</v>
      </c>
      <c r="J10" s="85">
        <v>1.0</v>
      </c>
      <c r="K10" s="85"/>
      <c r="L10" s="85"/>
      <c r="M10" s="86"/>
      <c r="N10" s="86"/>
      <c r="O10" s="87"/>
      <c r="Q10" s="88" t="s">
        <v>113</v>
      </c>
      <c r="R10" s="111"/>
      <c r="S10" s="87"/>
      <c r="T10" s="90"/>
      <c r="U10" s="90"/>
      <c r="V10" s="90"/>
      <c r="W10" s="90"/>
      <c r="X10" s="92"/>
      <c r="Y10" s="92"/>
      <c r="Z10" s="92"/>
      <c r="AA10" s="92"/>
      <c r="AB10" s="92"/>
      <c r="AC10" s="92"/>
      <c r="AD10" s="92"/>
      <c r="AE10" s="92"/>
      <c r="AF10" s="285" t="s">
        <v>123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15"/>
      <c r="AS10" s="95" t="s">
        <v>229</v>
      </c>
    </row>
    <row r="11">
      <c r="A11" s="80" t="s">
        <v>86</v>
      </c>
      <c r="B11" s="80">
        <f>VLOOKUP(A11,SILOMS!C:F,4,0)</f>
        <v>2709</v>
      </c>
      <c r="C11" s="81">
        <f>VLOOKUP(A11,SILOMS!O:Q,3,0)</f>
        <v>113.4201389</v>
      </c>
      <c r="D11" s="82">
        <f>IF(C11*24&lt;1500,1500-(C11*24),IF(C11*24&lt;2903,2903-(C11*24),4000-(C11*24)))
</f>
        <v>180.9166667</v>
      </c>
      <c r="E11" s="276">
        <v>44.45833333</v>
      </c>
      <c r="F11" s="83">
        <f>E11*'Hora por anv'!$H$1</f>
        <v>244.5208333</v>
      </c>
      <c r="G11" s="84">
        <f t="shared" si="1"/>
        <v>4.069353327</v>
      </c>
      <c r="H11" s="85">
        <v>1.0</v>
      </c>
      <c r="I11" s="85">
        <v>1.0</v>
      </c>
      <c r="J11" s="85">
        <v>1.0</v>
      </c>
      <c r="K11" s="85"/>
      <c r="L11" s="85"/>
      <c r="M11" s="86"/>
      <c r="N11" s="86"/>
      <c r="O11" s="87"/>
      <c r="Q11" s="88" t="s">
        <v>113</v>
      </c>
      <c r="R11" s="87"/>
      <c r="S11" s="87"/>
      <c r="T11" s="90"/>
      <c r="U11" s="94"/>
      <c r="V11" s="90"/>
      <c r="W11" s="90"/>
      <c r="X11" s="92"/>
      <c r="Y11" s="92"/>
      <c r="Z11" s="92"/>
      <c r="AA11" s="92"/>
      <c r="AB11" s="92"/>
      <c r="AC11" s="92"/>
      <c r="AD11" s="92"/>
      <c r="AE11" s="92"/>
      <c r="AF11" s="281" t="s">
        <v>123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44" t="s">
        <v>230</v>
      </c>
      <c r="AS11" s="97" t="s">
        <v>125</v>
      </c>
    </row>
    <row r="12" ht="23.25" customHeight="1">
      <c r="A12" s="80" t="s">
        <v>39</v>
      </c>
      <c r="B12" s="80">
        <f>VLOOKUP(A12,SILOMS!C:F,4,0)</f>
        <v>2719</v>
      </c>
      <c r="C12" s="81">
        <f>VLOOKUP(A12,SILOMS!O:Q,3,0)</f>
        <v>177.6041667</v>
      </c>
      <c r="D12" s="82">
        <f>IF(C12*24&lt;1500,1500-(C12*24),IF(C12*24&lt;3000,3000-(C12*24),4700-(C12*24)))
</f>
        <v>437.5</v>
      </c>
      <c r="E12" s="276">
        <v>46.97916667</v>
      </c>
      <c r="F12" s="83">
        <f>E12*'Hora por anv'!$H$1</f>
        <v>258.3854167</v>
      </c>
      <c r="G12" s="84">
        <f t="shared" si="1"/>
        <v>9.31263858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87"/>
      <c r="Q12" s="110" t="s">
        <v>129</v>
      </c>
      <c r="R12" s="87"/>
      <c r="S12" s="87"/>
      <c r="T12" s="90"/>
      <c r="U12" s="90"/>
      <c r="V12" s="90"/>
      <c r="W12" s="90"/>
      <c r="X12" s="129"/>
      <c r="Y12" s="92"/>
      <c r="Z12" s="92"/>
      <c r="AA12" s="92"/>
      <c r="AB12" s="92"/>
      <c r="AC12" s="92"/>
      <c r="AD12" s="92"/>
      <c r="AE12" s="92"/>
      <c r="AF12" s="281" t="s">
        <v>130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09"/>
      <c r="AS12" s="107" t="s">
        <v>131</v>
      </c>
    </row>
    <row r="13">
      <c r="A13" s="80" t="s">
        <v>76</v>
      </c>
      <c r="B13" s="80">
        <f>VLOOKUP(A13,SILOMS!C:F,4,0)</f>
        <v>2722</v>
      </c>
      <c r="C13" s="282">
        <v>179.57638888888889</v>
      </c>
      <c r="D13" s="283">
        <f>IF(C13*24&lt;1500,1500-(C13*24),IF(C13*24&lt;3000,3000-(C13*24),4400-(C13*24)))
</f>
        <v>90.16666667</v>
      </c>
      <c r="E13" s="276">
        <v>46.97916667</v>
      </c>
      <c r="F13" s="83">
        <f>E13*'Hora por anv'!$H$1</f>
        <v>258.3854167</v>
      </c>
      <c r="G13" s="284">
        <f t="shared" si="1"/>
        <v>1.919290465</v>
      </c>
      <c r="H13" s="85">
        <v>1.0</v>
      </c>
      <c r="I13" s="85">
        <v>1.0</v>
      </c>
      <c r="J13" s="85">
        <v>1.0</v>
      </c>
      <c r="K13" s="85"/>
      <c r="L13" s="85"/>
      <c r="M13" s="86"/>
      <c r="N13" s="86"/>
      <c r="O13" s="87"/>
      <c r="Q13" s="88" t="s">
        <v>113</v>
      </c>
      <c r="R13" s="87"/>
      <c r="S13" s="87"/>
      <c r="T13" s="90"/>
      <c r="U13" s="90"/>
      <c r="V13" s="90"/>
      <c r="W13" s="90"/>
      <c r="X13" s="92"/>
      <c r="Y13" s="92"/>
      <c r="Z13" s="92"/>
      <c r="AA13" s="92"/>
      <c r="AB13" s="92"/>
      <c r="AC13" s="92"/>
      <c r="AD13" s="92"/>
      <c r="AE13" s="92"/>
      <c r="AF13" s="92"/>
      <c r="AG13" s="91" t="s">
        <v>20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09"/>
      <c r="AS13" s="101" t="s">
        <v>128</v>
      </c>
    </row>
    <row r="14">
      <c r="A14" s="80" t="s">
        <v>80</v>
      </c>
      <c r="B14" s="80">
        <f>VLOOKUP(A14,SILOMS!C:F,4,0)</f>
        <v>2723</v>
      </c>
      <c r="C14" s="282">
        <v>129.94791666666666</v>
      </c>
      <c r="D14" s="283">
        <f>IF(C14*24&lt;1500,1500-(C14*24),IF(C14*24&lt;3239,3239-(C14*24),4000-(C14*24)))
</f>
        <v>120.25</v>
      </c>
      <c r="E14" s="286">
        <v>42.625</v>
      </c>
      <c r="F14" s="287">
        <f>E14*'Hora por anv'!$H$1</f>
        <v>234.4375</v>
      </c>
      <c r="G14" s="284">
        <f t="shared" si="1"/>
        <v>2.82111437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Q14" s="88" t="s">
        <v>113</v>
      </c>
      <c r="R14" s="87"/>
      <c r="S14" s="87"/>
      <c r="T14" s="90"/>
      <c r="U14" s="90"/>
      <c r="V14" s="90"/>
      <c r="W14" s="90"/>
      <c r="X14" s="92"/>
      <c r="Y14" s="92"/>
      <c r="Z14" s="92"/>
      <c r="AA14" s="92"/>
      <c r="AB14" s="92"/>
      <c r="AC14" s="92"/>
      <c r="AD14" s="129"/>
      <c r="AE14" s="92"/>
      <c r="AF14" s="92"/>
      <c r="AG14" s="92"/>
      <c r="AH14" s="105" t="s">
        <v>123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34" t="s">
        <v>132</v>
      </c>
      <c r="AS14" s="101" t="s">
        <v>133</v>
      </c>
    </row>
    <row r="15">
      <c r="A15" s="80" t="s">
        <v>35</v>
      </c>
      <c r="B15" s="80">
        <f>VLOOKUP(A15,SILOMS!C:F,4,0)</f>
        <v>2703</v>
      </c>
      <c r="C15" s="277">
        <v>179.26736111111111</v>
      </c>
      <c r="D15" s="278">
        <f>IF(C15*24&lt;1500,1500-(C15*24),IF(C15*24&lt;3000,3000-(C15*24),4500-(C15*24)))
</f>
        <v>197.5833333</v>
      </c>
      <c r="E15" s="276">
        <v>35.2</v>
      </c>
      <c r="F15" s="83">
        <f>E15*'Hora por anv'!$H$1</f>
        <v>193.6</v>
      </c>
      <c r="G15" s="279">
        <f t="shared" si="1"/>
        <v>5.613162879</v>
      </c>
      <c r="H15" s="85">
        <v>1.0</v>
      </c>
      <c r="I15" s="85">
        <v>1.0</v>
      </c>
      <c r="J15" s="85">
        <v>1.0</v>
      </c>
      <c r="K15" s="85"/>
      <c r="L15" s="85"/>
      <c r="M15" s="86"/>
      <c r="N15" s="86"/>
      <c r="O15" s="87"/>
      <c r="Q15" s="110" t="s">
        <v>129</v>
      </c>
      <c r="R15" s="87"/>
      <c r="S15" s="87"/>
      <c r="T15" s="90"/>
      <c r="U15" s="90"/>
      <c r="V15" s="90"/>
      <c r="W15" s="90"/>
      <c r="X15" s="92"/>
      <c r="Y15" s="92"/>
      <c r="Z15" s="92"/>
      <c r="AA15" s="92"/>
      <c r="AB15" s="92"/>
      <c r="AC15" s="92"/>
      <c r="AD15" s="92"/>
      <c r="AE15" s="93"/>
      <c r="AF15" s="92"/>
      <c r="AG15" s="129"/>
      <c r="AH15" s="92"/>
      <c r="AI15" s="92"/>
      <c r="AJ15" s="92"/>
      <c r="AK15" s="91" t="s">
        <v>20</v>
      </c>
      <c r="AL15" s="92"/>
      <c r="AM15" s="92"/>
      <c r="AN15" s="92"/>
      <c r="AO15" s="92"/>
      <c r="AP15" s="92"/>
      <c r="AQ15" s="92"/>
      <c r="AR15" s="144" t="s">
        <v>135</v>
      </c>
      <c r="AS15" s="116" t="s">
        <v>136</v>
      </c>
    </row>
    <row r="16">
      <c r="A16" s="80" t="s">
        <v>74</v>
      </c>
      <c r="B16" s="80">
        <f>VLOOKUP(A16,SILOMS!C:F,4,0)</f>
        <v>2739</v>
      </c>
      <c r="C16" s="282">
        <v>54.638888888888886</v>
      </c>
      <c r="D16" s="283">
        <f t="shared" ref="D16:D19" si="2">IF(C16*24&lt;1500,1500-(C16*24),IF(C16*24&lt;3000,3000-(C16*24),4000-(C16*24)))
</f>
        <v>188.6666667</v>
      </c>
      <c r="E16" s="276">
        <v>37.18611111</v>
      </c>
      <c r="F16" s="83">
        <f>E16*'Hora por anv'!$H$1</f>
        <v>204.5236111</v>
      </c>
      <c r="G16" s="284">
        <f t="shared" si="1"/>
        <v>5.073578845</v>
      </c>
      <c r="H16" s="85">
        <v>1.0</v>
      </c>
      <c r="I16" s="85">
        <v>1.0</v>
      </c>
      <c r="J16" s="85">
        <v>1.0</v>
      </c>
      <c r="K16" s="85"/>
      <c r="L16" s="85"/>
      <c r="M16" s="86"/>
      <c r="N16" s="86"/>
      <c r="O16" s="87"/>
      <c r="Q16" s="88" t="s">
        <v>113</v>
      </c>
      <c r="R16" s="87"/>
      <c r="S16" s="87"/>
      <c r="T16" s="90"/>
      <c r="U16" s="90"/>
      <c r="V16" s="90"/>
      <c r="W16" s="90"/>
      <c r="X16" s="92"/>
      <c r="Y16" s="92"/>
      <c r="Z16" s="129"/>
      <c r="AA16" s="92"/>
      <c r="AB16" s="92"/>
      <c r="AC16" s="92"/>
      <c r="AD16" s="92"/>
      <c r="AE16" s="92"/>
      <c r="AF16" s="92"/>
      <c r="AG16" s="92"/>
      <c r="AH16" s="92"/>
      <c r="AI16" s="92"/>
      <c r="AJ16" s="105" t="s">
        <v>123</v>
      </c>
      <c r="AK16" s="92"/>
      <c r="AL16" s="128"/>
      <c r="AM16" s="128"/>
      <c r="AN16" s="92"/>
      <c r="AO16" s="92"/>
      <c r="AP16" s="92"/>
      <c r="AQ16" s="92"/>
      <c r="AR16" s="109"/>
      <c r="AS16" s="116" t="s">
        <v>122</v>
      </c>
    </row>
    <row r="17">
      <c r="A17" s="127" t="s">
        <v>42</v>
      </c>
      <c r="B17" s="80">
        <f>VLOOKUP(A17,SILOMS!C:F,4,0)</f>
        <v>2742</v>
      </c>
      <c r="C17" s="282">
        <v>43.947916666666664</v>
      </c>
      <c r="D17" s="283">
        <f t="shared" si="2"/>
        <v>445.25</v>
      </c>
      <c r="E17" s="276">
        <v>50.875</v>
      </c>
      <c r="F17" s="83">
        <f>E17*'Hora por anv'!$H$1</f>
        <v>279.8125</v>
      </c>
      <c r="G17" s="284">
        <f t="shared" si="1"/>
        <v>8.751842752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20"/>
      <c r="Q17" s="96"/>
      <c r="R17" s="96"/>
      <c r="S17" s="96"/>
      <c r="T17" s="94"/>
      <c r="U17" s="94"/>
      <c r="V17" s="94"/>
      <c r="W17" s="94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05" t="s">
        <v>123</v>
      </c>
      <c r="AO17" s="93"/>
      <c r="AP17" s="93"/>
      <c r="AQ17" s="93"/>
      <c r="AR17" s="116"/>
      <c r="AS17" s="109"/>
    </row>
    <row r="18">
      <c r="A18" s="80" t="s">
        <v>93</v>
      </c>
      <c r="B18" s="80">
        <f>VLOOKUP(A18,SILOMS!C:F,4,0)</f>
        <v>2708</v>
      </c>
      <c r="C18" s="282">
        <v>102.68402777777777</v>
      </c>
      <c r="D18" s="283">
        <f t="shared" si="2"/>
        <v>535.5833333</v>
      </c>
      <c r="E18" s="276">
        <v>35.2</v>
      </c>
      <c r="F18" s="83">
        <f>E18*'Hora por anv'!$H$1</f>
        <v>193.6</v>
      </c>
      <c r="G18" s="284">
        <f t="shared" si="1"/>
        <v>15.21543561</v>
      </c>
      <c r="H18" s="85">
        <v>1.0</v>
      </c>
      <c r="I18" s="85">
        <v>1.0</v>
      </c>
      <c r="J18" s="85">
        <v>1.0</v>
      </c>
      <c r="K18" s="85"/>
      <c r="L18" s="85"/>
      <c r="M18" s="86"/>
      <c r="N18" s="86"/>
      <c r="O18" s="87"/>
      <c r="Q18" s="88" t="s">
        <v>113</v>
      </c>
      <c r="R18" s="87"/>
      <c r="S18" s="87"/>
      <c r="T18" s="90"/>
      <c r="U18" s="90"/>
      <c r="V18" s="90"/>
      <c r="W18" s="90"/>
      <c r="X18" s="92"/>
      <c r="Y18" s="92"/>
      <c r="Z18" s="92"/>
      <c r="AA18" s="92"/>
      <c r="AB18" s="92"/>
      <c r="AC18" s="92"/>
      <c r="AD18" s="92"/>
      <c r="AE18" s="92"/>
      <c r="AF18" s="129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15"/>
      <c r="AS18" s="101"/>
    </row>
    <row r="19">
      <c r="A19" s="80" t="s">
        <v>70</v>
      </c>
      <c r="B19" s="80">
        <f>VLOOKUP(A19,SILOMS!C:F,4,0)</f>
        <v>2741</v>
      </c>
      <c r="C19" s="277">
        <v>141.98263888888889</v>
      </c>
      <c r="D19" s="278">
        <f t="shared" si="2"/>
        <v>592.4166667</v>
      </c>
      <c r="E19" s="276">
        <v>45.49722222</v>
      </c>
      <c r="F19" s="83">
        <f>E19*'Hora por anv'!$H$1</f>
        <v>250.2347222</v>
      </c>
      <c r="G19" s="279">
        <f t="shared" si="1"/>
        <v>13.02094145</v>
      </c>
      <c r="H19" s="85">
        <v>1.0</v>
      </c>
      <c r="I19" s="85">
        <v>1.0</v>
      </c>
      <c r="J19" s="85">
        <v>1.0</v>
      </c>
      <c r="K19" s="85"/>
      <c r="L19" s="85"/>
      <c r="M19" s="119"/>
      <c r="N19" s="86"/>
      <c r="O19" s="111"/>
      <c r="P19" s="131" t="s">
        <v>123</v>
      </c>
      <c r="Q19" s="88" t="s">
        <v>113</v>
      </c>
      <c r="R19" s="87"/>
      <c r="S19" s="87"/>
      <c r="T19" s="90"/>
      <c r="U19" s="90"/>
      <c r="V19" s="90"/>
      <c r="W19" s="90"/>
      <c r="X19" s="92"/>
      <c r="Y19" s="92"/>
      <c r="Z19" s="92"/>
      <c r="AA19" s="92"/>
      <c r="AB19" s="92"/>
      <c r="AC19" s="92"/>
      <c r="AD19" s="92"/>
      <c r="AE19" s="92"/>
      <c r="AF19" s="92"/>
      <c r="AG19" s="129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86" t="s">
        <v>145</v>
      </c>
      <c r="AS19" s="95"/>
    </row>
    <row r="20">
      <c r="A20" s="80" t="s">
        <v>72</v>
      </c>
      <c r="B20" s="80">
        <f>VLOOKUP(A20,SILOMS!C:F,4,0)</f>
        <v>2704</v>
      </c>
      <c r="C20" s="276">
        <v>4860.0</v>
      </c>
      <c r="D20" s="278">
        <v>160.0</v>
      </c>
      <c r="E20" s="276">
        <v>15.125</v>
      </c>
      <c r="F20" s="288">
        <f>E20*'Hora por anv'!$H$1</f>
        <v>83.1875</v>
      </c>
      <c r="G20" s="279">
        <f t="shared" si="1"/>
        <v>10.5785124</v>
      </c>
      <c r="H20" s="85">
        <v>1.0</v>
      </c>
      <c r="I20" s="85">
        <v>1.0</v>
      </c>
      <c r="J20" s="85">
        <v>1.0</v>
      </c>
      <c r="K20" s="85"/>
      <c r="L20" s="105" t="s">
        <v>123</v>
      </c>
      <c r="M20" s="86"/>
      <c r="N20" s="86"/>
      <c r="O20" s="91" t="s">
        <v>20</v>
      </c>
      <c r="Q20" s="88" t="s">
        <v>113</v>
      </c>
      <c r="R20" s="87"/>
      <c r="S20" s="87"/>
      <c r="T20" s="90"/>
      <c r="U20" s="90"/>
      <c r="V20" s="90"/>
      <c r="W20" s="90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91" t="s">
        <v>20</v>
      </c>
      <c r="AQ20" s="92"/>
      <c r="AR20" s="109"/>
      <c r="AS20" s="101" t="s">
        <v>138</v>
      </c>
    </row>
    <row r="21">
      <c r="A21" s="80" t="s">
        <v>87</v>
      </c>
      <c r="B21" s="80">
        <f>VLOOKUP(A21,SILOMS!C:F,4,0)</f>
        <v>2720</v>
      </c>
      <c r="C21" s="277">
        <v>137.65972222222223</v>
      </c>
      <c r="D21" s="278">
        <f>IF(C21*24&lt;1500,1500-(C21*24),IF(C21*24&lt;2764.75,2764.75-(C21*24),4000-(C21*24)))
</f>
        <v>696.1666667</v>
      </c>
      <c r="E21" s="276">
        <v>44.45833333</v>
      </c>
      <c r="F21" s="83">
        <f>E21*'Hora por anv'!$H$1</f>
        <v>244.5208333</v>
      </c>
      <c r="G21" s="279">
        <f t="shared" si="1"/>
        <v>15.65885661</v>
      </c>
      <c r="H21" s="85">
        <v>1.0</v>
      </c>
      <c r="I21" s="85">
        <v>1.0</v>
      </c>
      <c r="J21" s="85">
        <v>1.0</v>
      </c>
      <c r="K21" s="85" t="s">
        <v>116</v>
      </c>
      <c r="L21" s="85" t="s">
        <v>116</v>
      </c>
      <c r="M21" s="86"/>
      <c r="N21" s="86"/>
      <c r="O21" s="87"/>
      <c r="Q21" s="88" t="s">
        <v>113</v>
      </c>
      <c r="R21" s="87"/>
      <c r="S21" s="87"/>
      <c r="T21" s="90"/>
      <c r="U21" s="90"/>
      <c r="V21" s="90"/>
      <c r="W21" s="90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280" t="s">
        <v>231</v>
      </c>
      <c r="AS21" s="95" t="s">
        <v>140</v>
      </c>
    </row>
    <row r="22">
      <c r="A22" s="80" t="s">
        <v>58</v>
      </c>
      <c r="B22" s="80">
        <f>VLOOKUP(A22,SILOMS!C:F,4,0)</f>
        <v>2737</v>
      </c>
      <c r="C22" s="81">
        <f>VLOOKUP(A22,SILOMS!O:Q,3,0)</f>
        <v>12.1875</v>
      </c>
      <c r="D22" s="82">
        <f t="shared" ref="D22:D29" si="3">IF(C22*24&lt;1500,1500-(C22*24),IF(C22*24&lt;3000,3000-(C22*24),4000-(C22*24)))
</f>
        <v>1207.5</v>
      </c>
      <c r="E22" s="276">
        <v>45.49722222</v>
      </c>
      <c r="F22" s="83">
        <f>E22*'Hora por anv'!$H$1</f>
        <v>250.2347222</v>
      </c>
      <c r="G22" s="84">
        <f t="shared" si="1"/>
        <v>26.54008181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9"/>
      <c r="N22" s="119"/>
      <c r="O22" s="119"/>
      <c r="P22" s="120"/>
      <c r="Q22" s="96"/>
      <c r="R22" s="96"/>
      <c r="S22" s="96"/>
      <c r="T22" s="94"/>
      <c r="U22" s="94"/>
      <c r="V22" s="94"/>
      <c r="W22" s="94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00" t="s">
        <v>146</v>
      </c>
      <c r="AS22" s="109"/>
    </row>
    <row r="23">
      <c r="A23" s="80" t="s">
        <v>40</v>
      </c>
      <c r="B23" s="80" t="b">
        <f>VLOOKUP(A23,SILOMS!C:F,4,0)</f>
        <v>0</v>
      </c>
      <c r="C23" s="81">
        <f>VLOOKUP(A23,SILOMS!O:Q,3,0)</f>
        <v>2.465277778</v>
      </c>
      <c r="D23" s="82">
        <f t="shared" si="3"/>
        <v>1440.833333</v>
      </c>
      <c r="E23" s="276">
        <v>35.2</v>
      </c>
      <c r="F23" s="83">
        <f>E23*'Hora por anv'!$H$1</f>
        <v>193.6</v>
      </c>
      <c r="G23" s="84">
        <f t="shared" si="1"/>
        <v>40.93276515</v>
      </c>
      <c r="H23" s="118"/>
      <c r="I23" s="118"/>
      <c r="J23" s="118"/>
      <c r="K23" s="118"/>
      <c r="L23" s="118"/>
      <c r="M23" s="119"/>
      <c r="N23" s="119"/>
      <c r="O23" s="119"/>
      <c r="P23" s="120"/>
      <c r="Q23" s="96"/>
      <c r="R23" s="96"/>
      <c r="S23" s="96"/>
      <c r="T23" s="94"/>
      <c r="U23" s="94"/>
      <c r="V23" s="94"/>
      <c r="W23" s="94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16"/>
      <c r="AS23" s="109"/>
    </row>
    <row r="24">
      <c r="A24" s="80" t="s">
        <v>61</v>
      </c>
      <c r="B24" s="80" t="b">
        <f>VLOOKUP(A24,SILOMS!C:F,4,0)</f>
        <v>0</v>
      </c>
      <c r="C24" s="81">
        <f>VLOOKUP(A24,SILOMS!O:Q,3,0)</f>
        <v>11.13194444</v>
      </c>
      <c r="D24" s="82">
        <f t="shared" si="3"/>
        <v>1232.833333</v>
      </c>
      <c r="E24" s="276">
        <v>35.2</v>
      </c>
      <c r="F24" s="83">
        <f>E24*'Hora por anv'!$H$1</f>
        <v>193.6</v>
      </c>
      <c r="G24" s="84">
        <f t="shared" si="1"/>
        <v>35.02367424</v>
      </c>
      <c r="H24" s="118" t="s">
        <v>116</v>
      </c>
      <c r="I24" s="118" t="s">
        <v>116</v>
      </c>
      <c r="J24" s="118" t="s">
        <v>116</v>
      </c>
      <c r="K24" s="118" t="s">
        <v>116</v>
      </c>
      <c r="L24" s="118" t="s">
        <v>116</v>
      </c>
      <c r="M24" s="119"/>
      <c r="N24" s="119"/>
      <c r="O24" s="119"/>
      <c r="P24" s="96"/>
      <c r="Q24" s="88" t="s">
        <v>113</v>
      </c>
      <c r="R24" s="96"/>
      <c r="S24" s="96"/>
      <c r="T24" s="94"/>
      <c r="U24" s="94"/>
      <c r="V24" s="94"/>
      <c r="W24" s="94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16"/>
      <c r="AS24" s="116"/>
    </row>
    <row r="25">
      <c r="A25" s="145" t="s">
        <v>54</v>
      </c>
      <c r="B25" s="80">
        <f>VLOOKUP(A25,SILOMS!C:F,4,0)</f>
        <v>2727</v>
      </c>
      <c r="C25" s="117">
        <f>VLOOKUP(A25,SILOMS!O:Q,3,0)</f>
        <v>0.4930555556</v>
      </c>
      <c r="D25" s="82">
        <f t="shared" si="3"/>
        <v>1488.166667</v>
      </c>
      <c r="E25" s="276">
        <v>24.75</v>
      </c>
      <c r="F25" s="83">
        <f>E25*'Hora por anv'!$H$1</f>
        <v>136.125</v>
      </c>
      <c r="G25" s="84">
        <f t="shared" si="1"/>
        <v>60.12794613</v>
      </c>
      <c r="H25" s="118" t="s">
        <v>116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9"/>
      <c r="N25" s="119"/>
      <c r="O25" s="119"/>
      <c r="P25" s="96"/>
      <c r="Q25" s="96"/>
      <c r="R25" s="96"/>
      <c r="S25" s="96"/>
      <c r="T25" s="94"/>
      <c r="U25" s="94"/>
      <c r="V25" s="94"/>
      <c r="W25" s="94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122"/>
      <c r="AQ25" s="93"/>
      <c r="AR25" s="116"/>
      <c r="AS25" s="142"/>
    </row>
    <row r="26">
      <c r="A26" s="80" t="s">
        <v>60</v>
      </c>
      <c r="B26" s="80">
        <f>VLOOKUP(A26,SILOMS!C:F,4,0)</f>
        <v>2731</v>
      </c>
      <c r="C26" s="81">
        <f>VLOOKUP(A26,SILOMS!O:Q,3,0)</f>
        <v>14.79166667</v>
      </c>
      <c r="D26" s="82">
        <f t="shared" si="3"/>
        <v>1145</v>
      </c>
      <c r="E26" s="276">
        <v>37.18611111</v>
      </c>
      <c r="F26" s="83">
        <f>E26*'Hora por anv'!$H$1</f>
        <v>204.5236111</v>
      </c>
      <c r="G26" s="84">
        <f t="shared" si="1"/>
        <v>30.79106596</v>
      </c>
      <c r="H26" s="118" t="s">
        <v>116</v>
      </c>
      <c r="I26" s="118" t="s">
        <v>116</v>
      </c>
      <c r="J26" s="118" t="s">
        <v>116</v>
      </c>
      <c r="K26" s="118" t="s">
        <v>116</v>
      </c>
      <c r="L26" s="118" t="s">
        <v>116</v>
      </c>
      <c r="M26" s="119"/>
      <c r="N26" s="119"/>
      <c r="O26" s="119"/>
      <c r="P26" s="96"/>
      <c r="Q26" s="88" t="s">
        <v>113</v>
      </c>
      <c r="R26" s="96"/>
      <c r="S26" s="96"/>
      <c r="T26" s="94"/>
      <c r="U26" s="94"/>
      <c r="V26" s="94"/>
      <c r="W26" s="94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16"/>
      <c r="AS26" s="109"/>
    </row>
    <row r="27">
      <c r="A27" s="138" t="s">
        <v>52</v>
      </c>
      <c r="B27" s="80" t="b">
        <f>VLOOKUP(A27,SILOMS!C:F,4,0)</f>
        <v>0</v>
      </c>
      <c r="C27" s="81">
        <f>VLOOKUP(A27,SILOMS!O:Q,3,0)</f>
        <v>0</v>
      </c>
      <c r="D27" s="82">
        <f t="shared" si="3"/>
        <v>1500</v>
      </c>
      <c r="E27" s="276">
        <v>17.41666667</v>
      </c>
      <c r="F27" s="83">
        <f>E27*'Hora por anv'!$H$1</f>
        <v>95.79166669</v>
      </c>
      <c r="G27" s="84">
        <f t="shared" si="1"/>
        <v>86.1244019</v>
      </c>
      <c r="H27" s="139"/>
      <c r="I27" s="139"/>
      <c r="J27" s="139"/>
      <c r="K27" s="139"/>
      <c r="L27" s="139"/>
      <c r="M27" s="139"/>
      <c r="N27" s="139"/>
      <c r="O27" s="139"/>
      <c r="P27" s="115"/>
      <c r="Q27" s="140"/>
      <c r="R27" s="139"/>
      <c r="S27" s="139"/>
      <c r="T27" s="139"/>
      <c r="U27" s="139"/>
      <c r="V27" s="139"/>
      <c r="W27" s="94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122"/>
      <c r="AI27" s="93"/>
      <c r="AJ27" s="93"/>
      <c r="AK27" s="93"/>
      <c r="AL27" s="93"/>
      <c r="AM27" s="93"/>
      <c r="AN27" s="93"/>
      <c r="AO27" s="93"/>
      <c r="AP27" s="93"/>
      <c r="AQ27" s="93"/>
      <c r="AR27" s="116"/>
      <c r="AS27" s="142"/>
    </row>
    <row r="28" hidden="1">
      <c r="A28" s="80" t="s">
        <v>43</v>
      </c>
      <c r="B28" s="80" t="b">
        <f>VLOOKUP(A28,SILOMS!C:F,4,0)</f>
        <v>0</v>
      </c>
      <c r="C28" s="81">
        <f>VLOOKUP(A28,SILOMS!O:Q,3,0)</f>
        <v>208.2083333</v>
      </c>
      <c r="D28" s="82">
        <f t="shared" si="3"/>
        <v>-997</v>
      </c>
      <c r="E28" s="80" t="str">
        <f>VLOOKUP(B28,'Hora por anv'!B:D,3,0)</f>
        <v>#N/A</v>
      </c>
      <c r="F28" s="83" t="str">
        <f>E28*'Hora por anv'!$H$1</f>
        <v>#N/A</v>
      </c>
      <c r="G28" s="84" t="str">
        <f t="shared" si="1"/>
        <v>#N/A</v>
      </c>
      <c r="H28" s="118" t="s">
        <v>116</v>
      </c>
      <c r="I28" s="118" t="s">
        <v>116</v>
      </c>
      <c r="J28" s="118" t="s">
        <v>116</v>
      </c>
      <c r="K28" s="118" t="s">
        <v>116</v>
      </c>
      <c r="L28" s="118" t="s">
        <v>116</v>
      </c>
      <c r="M28" s="119"/>
      <c r="N28" s="119"/>
      <c r="O28" s="119"/>
      <c r="P28" s="96"/>
      <c r="Q28" s="96"/>
      <c r="R28" s="96"/>
      <c r="S28" s="96"/>
      <c r="T28" s="94"/>
      <c r="U28" s="94"/>
      <c r="V28" s="94"/>
      <c r="W28" s="94"/>
      <c r="X28" s="94"/>
      <c r="Y28" s="94"/>
      <c r="Z28" s="94"/>
      <c r="AA28" s="94"/>
      <c r="AB28" s="94"/>
      <c r="AC28" s="94"/>
      <c r="AD28" s="94"/>
      <c r="AE28" s="94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16"/>
      <c r="AS28" s="109"/>
    </row>
    <row r="29" hidden="1">
      <c r="A29" s="127" t="s">
        <v>48</v>
      </c>
      <c r="B29" s="80" t="b">
        <f>VLOOKUP(A29,SILOMS!C:F,4,0)</f>
        <v>0</v>
      </c>
      <c r="C29" s="81">
        <f>VLOOKUP(A29,SILOMS!O:Q,3,0)</f>
        <v>120.3923611</v>
      </c>
      <c r="D29" s="82">
        <f t="shared" si="3"/>
        <v>110.5833333</v>
      </c>
      <c r="E29" s="80" t="str">
        <f>VLOOKUP(B29,'Hora por anv'!B:D,3,0)</f>
        <v>#N/A</v>
      </c>
      <c r="F29" s="83" t="str">
        <f>E29*'Hora por anv'!$H$1</f>
        <v>#N/A</v>
      </c>
      <c r="G29" s="84" t="str">
        <f t="shared" si="1"/>
        <v>#N/A</v>
      </c>
      <c r="H29" s="118" t="s">
        <v>116</v>
      </c>
      <c r="I29" s="118" t="s">
        <v>116</v>
      </c>
      <c r="J29" s="118" t="s">
        <v>116</v>
      </c>
      <c r="K29" s="118" t="s">
        <v>116</v>
      </c>
      <c r="L29" s="118" t="s">
        <v>116</v>
      </c>
      <c r="M29" s="119"/>
      <c r="N29" s="119"/>
      <c r="O29" s="119"/>
      <c r="P29" s="96"/>
      <c r="Q29" s="96"/>
      <c r="R29" s="96"/>
      <c r="S29" s="96"/>
      <c r="T29" s="94"/>
      <c r="U29" s="94"/>
      <c r="V29" s="94"/>
      <c r="W29" s="94"/>
      <c r="X29" s="94"/>
      <c r="Y29" s="94"/>
      <c r="Z29" s="94"/>
      <c r="AA29" s="94"/>
      <c r="AB29" s="94"/>
      <c r="AC29" s="94"/>
      <c r="AD29" s="94"/>
      <c r="AE29" s="94"/>
      <c r="AF29" s="93"/>
      <c r="AG29" s="122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16"/>
      <c r="AS29" s="109"/>
    </row>
    <row r="30" hidden="1">
      <c r="A30" s="80" t="s">
        <v>31</v>
      </c>
      <c r="B30" s="80" t="b">
        <f>VLOOKUP(A30,SILOMS!C:F,4,0)</f>
        <v>0</v>
      </c>
      <c r="C30" s="81">
        <f>VLOOKUP(A30,SILOMS!O:Q,3,0)</f>
        <v>214.1354167</v>
      </c>
      <c r="D30" s="82">
        <f>IF(C30*24&lt;1500,1500-(C30*24),IF(C30*24&lt;3000,3000-(C30*24),5250-(C30*24)))
</f>
        <v>110.75</v>
      </c>
      <c r="E30" s="80" t="str">
        <f>VLOOKUP(B30,'Hora por anv'!B:D,3,0)</f>
        <v>#N/A</v>
      </c>
      <c r="F30" s="83" t="str">
        <f>E30*'Hora por anv'!$H$1</f>
        <v>#N/A</v>
      </c>
      <c r="G30" s="84" t="str">
        <f t="shared" si="1"/>
        <v>#N/A</v>
      </c>
      <c r="H30" s="85">
        <v>1.0</v>
      </c>
      <c r="I30" s="85">
        <v>1.0</v>
      </c>
      <c r="J30" s="85">
        <v>1.0</v>
      </c>
      <c r="K30" s="85"/>
      <c r="L30" s="85"/>
      <c r="M30" s="86"/>
      <c r="N30" s="86"/>
      <c r="O30" s="91" t="s">
        <v>20</v>
      </c>
      <c r="P30" s="135"/>
      <c r="Q30" s="110" t="s">
        <v>129</v>
      </c>
      <c r="R30" s="87"/>
      <c r="S30" s="111"/>
      <c r="T30" s="90"/>
      <c r="U30" s="90"/>
      <c r="V30" s="90"/>
      <c r="W30" s="143" t="s">
        <v>153</v>
      </c>
      <c r="X30" s="113"/>
      <c r="Y30" s="113"/>
      <c r="Z30" s="113"/>
      <c r="AA30" s="114"/>
      <c r="AB30" s="91" t="s">
        <v>20</v>
      </c>
      <c r="AC30" s="90"/>
      <c r="AD30" s="90"/>
      <c r="AE30" s="90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44" t="s">
        <v>154</v>
      </c>
      <c r="AS30" s="101"/>
    </row>
    <row r="31" hidden="1">
      <c r="A31" s="80" t="s">
        <v>56</v>
      </c>
      <c r="B31" s="80">
        <f>VLOOKUP(A31,SILOMS!C:F,4,0)</f>
        <v>2738</v>
      </c>
      <c r="C31" s="117">
        <f>VLOOKUP(A31,SILOMS!O:Q,3,0)</f>
        <v>0.9479166667</v>
      </c>
      <c r="D31" s="82">
        <f t="shared" ref="D31:D32" si="4">IF(C31*24&lt;1500,1500-(C31*24),IF(C31*24&lt;3000,3000-(C31*24),4000-(C31*24)))
</f>
        <v>1477.25</v>
      </c>
      <c r="E31" s="80">
        <f>VLOOKUP(B31,'Hora por anv'!B:D,3,0)</f>
        <v>49.72969697</v>
      </c>
      <c r="F31" s="83">
        <f>E31*'Hora por anv'!$H$1</f>
        <v>273.5133333</v>
      </c>
      <c r="G31" s="84">
        <f t="shared" si="1"/>
        <v>29.70559022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9"/>
      <c r="N31" s="119"/>
      <c r="O31" s="119"/>
      <c r="P31" s="96"/>
      <c r="Q31" s="96"/>
      <c r="R31" s="96"/>
      <c r="S31" s="96"/>
      <c r="T31" s="94"/>
      <c r="U31" s="94"/>
      <c r="V31" s="94"/>
      <c r="W31" s="94"/>
      <c r="X31" s="94"/>
      <c r="Y31" s="94"/>
      <c r="Z31" s="94"/>
      <c r="AA31" s="94"/>
      <c r="AB31" s="94"/>
      <c r="AC31" s="94"/>
      <c r="AD31" s="94"/>
      <c r="AE31" s="94"/>
      <c r="AF31" s="93"/>
      <c r="AG31" s="93"/>
      <c r="AH31" s="93"/>
      <c r="AI31" s="93"/>
      <c r="AJ31" s="93"/>
      <c r="AK31" s="93"/>
      <c r="AL31" s="122"/>
      <c r="AM31" s="93"/>
      <c r="AN31" s="93"/>
      <c r="AO31" s="93"/>
      <c r="AP31" s="93"/>
      <c r="AQ31" s="93"/>
      <c r="AR31" s="116"/>
      <c r="AS31" s="109"/>
    </row>
    <row r="32" hidden="1">
      <c r="A32" s="80" t="s">
        <v>59</v>
      </c>
      <c r="B32" s="80" t="b">
        <f>VLOOKUP(A32,SILOMS!C:F,4,0)</f>
        <v>0</v>
      </c>
      <c r="C32" s="81">
        <f>VLOOKUP(A32,SILOMS!O:Q,3,0)</f>
        <v>186.6493056</v>
      </c>
      <c r="D32" s="82">
        <f t="shared" si="4"/>
        <v>-479.5833333</v>
      </c>
      <c r="E32" s="80" t="str">
        <f>VLOOKUP(B32,'Hora por anv'!B:D,3,0)</f>
        <v>#N/A</v>
      </c>
      <c r="F32" s="83" t="str">
        <f>E32*'Hora por anv'!$H$1</f>
        <v>#N/A</v>
      </c>
      <c r="G32" s="84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96"/>
      <c r="Q32" s="96"/>
      <c r="R32" s="96"/>
      <c r="S32" s="96"/>
      <c r="T32" s="94"/>
      <c r="U32" s="94"/>
      <c r="V32" s="94"/>
      <c r="W32" s="94"/>
      <c r="X32" s="94"/>
      <c r="Y32" s="94"/>
      <c r="Z32" s="94"/>
      <c r="AA32" s="94"/>
      <c r="AB32" s="94"/>
      <c r="AC32" s="94"/>
      <c r="AD32" s="94"/>
      <c r="AE32" s="94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16"/>
      <c r="AS32" s="109"/>
    </row>
    <row r="33" hidden="1">
      <c r="A33" s="80" t="s">
        <v>63</v>
      </c>
      <c r="B33" s="80" t="b">
        <f>VLOOKUP(A33,SILOMS!C:F,4,0)</f>
        <v>0</v>
      </c>
      <c r="C33" s="81">
        <f>VLOOKUP(A33,SILOMS!O:Q,3,0)</f>
        <v>216.6666667</v>
      </c>
      <c r="D33" s="82">
        <f>IF(C33*24&lt;1500,1500-(C33*24),IF(C33*24&lt;3000,3000-(C33*24),5200-(C33*24)))
</f>
        <v>0</v>
      </c>
      <c r="E33" s="80" t="str">
        <f>VLOOKUP(B33,'Hora por anv'!B:D,3,0)</f>
        <v>#N/A</v>
      </c>
      <c r="F33" s="83" t="str">
        <f>E33*'Hora por anv'!$H$1</f>
        <v>#N/A</v>
      </c>
      <c r="G33" s="84" t="str">
        <f t="shared" si="1"/>
        <v>#N/A</v>
      </c>
      <c r="H33" s="103" t="s">
        <v>116</v>
      </c>
      <c r="I33" s="103" t="s">
        <v>116</v>
      </c>
      <c r="J33" s="103" t="s">
        <v>116</v>
      </c>
      <c r="K33" s="103" t="s">
        <v>116</v>
      </c>
      <c r="L33" s="103" t="s">
        <v>116</v>
      </c>
      <c r="M33" s="86"/>
      <c r="N33" s="86"/>
      <c r="O33" s="91" t="s">
        <v>20</v>
      </c>
      <c r="P33" s="135"/>
      <c r="Q33" s="110" t="s">
        <v>129</v>
      </c>
      <c r="R33" s="87"/>
      <c r="S33" s="87"/>
      <c r="T33" s="91" t="s">
        <v>20</v>
      </c>
      <c r="U33" s="90"/>
      <c r="V33" s="90"/>
      <c r="W33" s="90"/>
      <c r="X33" s="90"/>
      <c r="Y33" s="90"/>
      <c r="Z33" s="90"/>
      <c r="AA33" s="90"/>
      <c r="AB33" s="90"/>
      <c r="AC33" s="90"/>
      <c r="AD33" s="90"/>
      <c r="AE33" s="90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46" t="s">
        <v>155</v>
      </c>
      <c r="AS33" s="97"/>
    </row>
    <row r="34" hidden="1">
      <c r="A34" s="80" t="s">
        <v>65</v>
      </c>
      <c r="B34" s="80" t="b">
        <f>VLOOKUP(A34,SILOMS!C:F,4,0)</f>
        <v>0</v>
      </c>
      <c r="C34" s="81">
        <f>VLOOKUP(A34,SILOMS!O:Q,3,0)</f>
        <v>201.3506944</v>
      </c>
      <c r="D34" s="82">
        <f t="shared" ref="D34:D42" si="5">IF(C34*24&lt;1500,1500-(C34*24),IF(C34*24&lt;3000,3000-(C34*24),4000-(C34*24)))
</f>
        <v>-832.4166667</v>
      </c>
      <c r="E34" s="80" t="str">
        <f>VLOOKUP(B34,'Hora por anv'!B:D,3,0)</f>
        <v>#N/A</v>
      </c>
      <c r="F34" s="83" t="str">
        <f>E34*'Hora por anv'!$H$1</f>
        <v>#N/A</v>
      </c>
      <c r="G34" s="84" t="str">
        <f t="shared" si="1"/>
        <v>#N/A</v>
      </c>
      <c r="H34" s="118">
        <v>1.0</v>
      </c>
      <c r="I34" s="118">
        <v>1.0</v>
      </c>
      <c r="J34" s="118">
        <v>1.0</v>
      </c>
      <c r="K34" s="118"/>
      <c r="L34" s="118"/>
      <c r="M34" s="119"/>
      <c r="N34" s="119"/>
      <c r="O34" s="119"/>
      <c r="P34" s="96"/>
      <c r="Q34" s="96"/>
      <c r="R34" s="96"/>
      <c r="S34" s="96"/>
      <c r="T34" s="94"/>
      <c r="U34" s="94"/>
      <c r="V34" s="94"/>
      <c r="W34" s="94"/>
      <c r="X34" s="94"/>
      <c r="Y34" s="94"/>
      <c r="Z34" s="94"/>
      <c r="AA34" s="94"/>
      <c r="AB34" s="94"/>
      <c r="AC34" s="94"/>
      <c r="AD34" s="94"/>
      <c r="AE34" s="94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16"/>
      <c r="AS34" s="101"/>
    </row>
    <row r="35" hidden="1">
      <c r="A35" s="80" t="s">
        <v>67</v>
      </c>
      <c r="B35" s="80" t="b">
        <f>VLOOKUP(A35,SILOMS!C:F,4,0)</f>
        <v>0</v>
      </c>
      <c r="C35" s="81">
        <f>VLOOKUP(A35,SILOMS!O:Q,3,0)</f>
        <v>192.9097222</v>
      </c>
      <c r="D35" s="82">
        <f t="shared" si="5"/>
        <v>-629.8333333</v>
      </c>
      <c r="E35" s="80" t="str">
        <f>VLOOKUP(B35,'Hora por anv'!B:D,3,0)</f>
        <v>#N/A</v>
      </c>
      <c r="F35" s="83" t="str">
        <f>E35*'Hora por anv'!$H$1</f>
        <v>#N/A</v>
      </c>
      <c r="G35" s="84" t="str">
        <f t="shared" si="1"/>
        <v>#N/A</v>
      </c>
      <c r="H35" s="85">
        <v>1.0</v>
      </c>
      <c r="I35" s="85">
        <v>1.0</v>
      </c>
      <c r="J35" s="85">
        <v>1.0</v>
      </c>
      <c r="K35" s="85"/>
      <c r="L35" s="85"/>
      <c r="M35" s="86"/>
      <c r="N35" s="86"/>
      <c r="O35" s="91" t="s">
        <v>20</v>
      </c>
      <c r="P35" s="91" t="s">
        <v>20</v>
      </c>
      <c r="Q35" s="87"/>
      <c r="R35" s="87"/>
      <c r="S35" s="87"/>
      <c r="T35" s="90"/>
      <c r="U35" s="90"/>
      <c r="V35" s="147"/>
      <c r="W35" s="90"/>
      <c r="X35" s="90"/>
      <c r="Y35" s="90"/>
      <c r="Z35" s="90"/>
      <c r="AA35" s="90"/>
      <c r="AB35" s="90"/>
      <c r="AC35" s="90"/>
      <c r="AD35" s="90"/>
      <c r="AE35" s="90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09"/>
    </row>
    <row r="36" hidden="1">
      <c r="A36" s="80" t="s">
        <v>68</v>
      </c>
      <c r="B36" s="80" t="b">
        <f>VLOOKUP(A36,SILOMS!C:F,4,0)</f>
        <v>0</v>
      </c>
      <c r="C36" s="81">
        <f>VLOOKUP(A36,SILOMS!O:Q,3,0)</f>
        <v>0</v>
      </c>
      <c r="D36" s="82">
        <f t="shared" si="5"/>
        <v>1500</v>
      </c>
      <c r="E36" s="80" t="str">
        <f>VLOOKUP(B36,'Hora por anv'!B:D,3,0)</f>
        <v>#N/A</v>
      </c>
      <c r="F36" s="83" t="str">
        <f>E36*'Hora por anv'!$H$1</f>
        <v>#N/A</v>
      </c>
      <c r="G36" s="84" t="str">
        <f t="shared" si="1"/>
        <v>#N/A</v>
      </c>
      <c r="H36" s="118">
        <v>1.0</v>
      </c>
      <c r="I36" s="118">
        <v>1.0</v>
      </c>
      <c r="J36" s="118">
        <v>1.0</v>
      </c>
      <c r="K36" s="118"/>
      <c r="L36" s="118"/>
      <c r="M36" s="119"/>
      <c r="N36" s="119"/>
      <c r="O36" s="119"/>
      <c r="P36" s="96"/>
      <c r="Q36" s="96"/>
      <c r="R36" s="96"/>
      <c r="S36" s="96"/>
      <c r="T36" s="94"/>
      <c r="U36" s="94"/>
      <c r="V36" s="94"/>
      <c r="W36" s="94"/>
      <c r="X36" s="94"/>
      <c r="Y36" s="94"/>
      <c r="Z36" s="94"/>
      <c r="AA36" s="94"/>
      <c r="AB36" s="94"/>
      <c r="AC36" s="94"/>
      <c r="AD36" s="94"/>
      <c r="AE36" s="94"/>
      <c r="AF36" s="93"/>
      <c r="AG36" s="93"/>
      <c r="AH36" s="93"/>
      <c r="AI36" s="93"/>
      <c r="AJ36" s="122"/>
      <c r="AK36" s="93"/>
      <c r="AL36" s="93"/>
      <c r="AM36" s="93"/>
      <c r="AN36" s="93"/>
      <c r="AO36" s="93"/>
      <c r="AP36" s="93"/>
      <c r="AQ36" s="93"/>
      <c r="AR36" s="137"/>
      <c r="AS36" s="109"/>
    </row>
    <row r="37" hidden="1">
      <c r="A37" s="80" t="s">
        <v>73</v>
      </c>
      <c r="B37" s="80" t="b">
        <f>VLOOKUP(A37,SILOMS!C:F,4,0)</f>
        <v>0</v>
      </c>
      <c r="C37" s="81">
        <f>VLOOKUP(A37,SILOMS!O:Q,3,0)</f>
        <v>222.8576389</v>
      </c>
      <c r="D37" s="82">
        <f t="shared" si="5"/>
        <v>-1348.583333</v>
      </c>
      <c r="E37" s="80" t="str">
        <f>VLOOKUP(B37,'Hora por anv'!B:D,3,0)</f>
        <v>#N/A</v>
      </c>
      <c r="F37" s="83" t="str">
        <f>E37*'Hora por anv'!$H$1</f>
        <v>#N/A</v>
      </c>
      <c r="G37" s="84" t="str">
        <f t="shared" si="1"/>
        <v>#N/A</v>
      </c>
      <c r="H37" s="85">
        <v>1.0</v>
      </c>
      <c r="I37" s="105" t="s">
        <v>123</v>
      </c>
      <c r="J37" s="85">
        <v>1.0</v>
      </c>
      <c r="K37" s="85"/>
      <c r="L37" s="85"/>
      <c r="M37" s="86"/>
      <c r="N37" s="86"/>
      <c r="O37" s="91" t="s">
        <v>20</v>
      </c>
      <c r="P37" s="91" t="s">
        <v>20</v>
      </c>
      <c r="Q37" s="87"/>
      <c r="R37" s="87"/>
      <c r="S37" s="87"/>
      <c r="T37" s="90"/>
      <c r="U37" s="104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8"/>
      <c r="AS37" s="101"/>
    </row>
    <row r="38" hidden="1">
      <c r="A38" s="80" t="s">
        <v>77</v>
      </c>
      <c r="B38" s="80" t="b">
        <f>VLOOKUP(A38,SILOMS!C:F,4,0)</f>
        <v>0</v>
      </c>
      <c r="C38" s="81">
        <f>VLOOKUP(A38,SILOMS!O:Q,3,0)</f>
        <v>139.4548611</v>
      </c>
      <c r="D38" s="82">
        <f t="shared" si="5"/>
        <v>653.0833333</v>
      </c>
      <c r="E38" s="80" t="str">
        <f>VLOOKUP(B38,'Hora por anv'!B:D,3,0)</f>
        <v>#N/A</v>
      </c>
      <c r="F38" s="83" t="str">
        <f>E38*'Hora por anv'!$H$1</f>
        <v>#N/A</v>
      </c>
      <c r="G38" s="84" t="str">
        <f t="shared" si="1"/>
        <v>#N/A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9"/>
      <c r="N38" s="119"/>
      <c r="O38" s="119"/>
      <c r="P38" s="96"/>
      <c r="Q38" s="96"/>
      <c r="R38" s="96"/>
      <c r="S38" s="96"/>
      <c r="T38" s="94"/>
      <c r="U38" s="94"/>
      <c r="V38" s="94"/>
      <c r="W38" s="94"/>
      <c r="X38" s="94"/>
      <c r="Y38" s="94"/>
      <c r="Z38" s="94"/>
      <c r="AA38" s="94"/>
      <c r="AB38" s="94"/>
      <c r="AC38" s="94"/>
      <c r="AD38" s="94"/>
      <c r="AE38" s="94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16"/>
      <c r="AS38" s="109"/>
    </row>
    <row r="39" hidden="1">
      <c r="A39" s="80" t="s">
        <v>75</v>
      </c>
      <c r="B39" s="80">
        <f>VLOOKUP(A39,SILOMS!C:F,4,0)</f>
        <v>2702</v>
      </c>
      <c r="C39" s="81">
        <f>VLOOKUP(A39,SILOMS!O:Q,3,0)</f>
        <v>19.86458333</v>
      </c>
      <c r="D39" s="82">
        <f t="shared" si="5"/>
        <v>1023.25</v>
      </c>
      <c r="E39" s="80">
        <f>VLOOKUP(B39,'Hora por anv'!B:D,3,0)</f>
        <v>39.70818182</v>
      </c>
      <c r="F39" s="83">
        <f>E39*'Hora por anv'!$H$1</f>
        <v>218.395</v>
      </c>
      <c r="G39" s="84">
        <f t="shared" si="1"/>
        <v>25.76924838</v>
      </c>
      <c r="H39" s="118">
        <v>1.0</v>
      </c>
      <c r="I39" s="118">
        <v>1.0</v>
      </c>
      <c r="J39" s="118">
        <v>1.0</v>
      </c>
      <c r="K39" s="118"/>
      <c r="L39" s="118"/>
      <c r="M39" s="119"/>
      <c r="N39" s="119"/>
      <c r="O39" s="119"/>
      <c r="P39" s="135"/>
      <c r="Q39" s="88" t="s">
        <v>113</v>
      </c>
      <c r="R39" s="96"/>
      <c r="S39" s="96"/>
      <c r="T39" s="94"/>
      <c r="U39" s="94"/>
      <c r="V39" s="94"/>
      <c r="W39" s="136" t="s">
        <v>149</v>
      </c>
      <c r="X39" s="90"/>
      <c r="Y39" s="90"/>
      <c r="Z39" s="90"/>
      <c r="AA39" s="94"/>
      <c r="AB39" s="94"/>
      <c r="AC39" s="94"/>
      <c r="AD39" s="94"/>
      <c r="AE39" s="94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44" t="s">
        <v>150</v>
      </c>
      <c r="AS39" s="95" t="s">
        <v>151</v>
      </c>
    </row>
    <row r="40" hidden="1">
      <c r="A40" s="80" t="s">
        <v>81</v>
      </c>
      <c r="B40" s="80" t="b">
        <f>VLOOKUP(A40,SILOMS!C:F,4,0)</f>
        <v>0</v>
      </c>
      <c r="C40" s="81">
        <f>VLOOKUP(A40,SILOMS!O:Q,3,0)</f>
        <v>20.08680556</v>
      </c>
      <c r="D40" s="82">
        <f t="shared" si="5"/>
        <v>1017.916667</v>
      </c>
      <c r="E40" s="80" t="str">
        <f>VLOOKUP(B40,'Hora por anv'!B:D,3,0)</f>
        <v>#N/A</v>
      </c>
      <c r="F40" s="83" t="str">
        <f>E40*'Hora por anv'!$H$1</f>
        <v>#N/A</v>
      </c>
      <c r="G40" s="84" t="str">
        <f t="shared" si="1"/>
        <v>#N/A</v>
      </c>
      <c r="H40" s="118" t="s">
        <v>116</v>
      </c>
      <c r="I40" s="118" t="s">
        <v>116</v>
      </c>
      <c r="J40" s="118" t="s">
        <v>116</v>
      </c>
      <c r="K40" s="118" t="s">
        <v>116</v>
      </c>
      <c r="L40" s="118" t="s">
        <v>116</v>
      </c>
      <c r="M40" s="119"/>
      <c r="N40" s="119"/>
      <c r="O40" s="119"/>
      <c r="P40" s="96"/>
      <c r="Q40" s="96"/>
      <c r="R40" s="96"/>
      <c r="S40" s="96"/>
      <c r="T40" s="94"/>
      <c r="U40" s="94"/>
      <c r="V40" s="94"/>
      <c r="W40" s="94"/>
      <c r="X40" s="94"/>
      <c r="Y40" s="94"/>
      <c r="Z40" s="94"/>
      <c r="AA40" s="94"/>
      <c r="AB40" s="94"/>
      <c r="AC40" s="94"/>
      <c r="AD40" s="94"/>
      <c r="AE40" s="94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16"/>
      <c r="AS40" s="109"/>
    </row>
    <row r="41" hidden="1">
      <c r="A41" s="148" t="s">
        <v>57</v>
      </c>
      <c r="B41" s="80" t="b">
        <f>VLOOKUP(A41,SILOMS!C:F,4,0)</f>
        <v>0</v>
      </c>
      <c r="C41" s="149">
        <f>VLOOKUP(A41,SILOMS!O:Q,3,0)</f>
        <v>5.954861111</v>
      </c>
      <c r="D41" s="150">
        <f t="shared" si="5"/>
        <v>1357.083333</v>
      </c>
      <c r="E41" s="148" t="str">
        <f>VLOOKUP(B41,'Hora por anv'!B:D,3,0)</f>
        <v>#N/A</v>
      </c>
      <c r="F41" s="151" t="str">
        <f>E41*'Hora por anv'!$H$1</f>
        <v>#N/A</v>
      </c>
      <c r="G41" s="152" t="str">
        <f t="shared" si="1"/>
        <v>#N/A</v>
      </c>
      <c r="H41" s="153">
        <v>1.0</v>
      </c>
      <c r="I41" s="153">
        <v>1.0</v>
      </c>
      <c r="J41" s="153">
        <v>1.0</v>
      </c>
      <c r="K41" s="153"/>
      <c r="L41" s="153"/>
      <c r="M41" s="153"/>
      <c r="N41" s="153"/>
      <c r="O41" s="153"/>
      <c r="P41" s="154"/>
      <c r="Q41" s="155" t="s">
        <v>113</v>
      </c>
      <c r="R41" s="153"/>
      <c r="S41" s="153"/>
      <c r="T41" s="94"/>
      <c r="U41" s="94"/>
      <c r="V41" s="94"/>
      <c r="W41" s="94"/>
      <c r="X41" s="156"/>
      <c r="Y41" s="156"/>
      <c r="Z41" s="156"/>
      <c r="AA41" s="156"/>
      <c r="AB41" s="156"/>
      <c r="AC41" s="156"/>
      <c r="AD41" s="156"/>
      <c r="AE41" s="156"/>
      <c r="AF41" s="157"/>
      <c r="AG41" s="157"/>
      <c r="AH41" s="157"/>
      <c r="AI41" s="157"/>
      <c r="AJ41" s="157"/>
      <c r="AK41" s="157"/>
      <c r="AL41" s="157"/>
      <c r="AM41" s="157"/>
      <c r="AN41" s="157"/>
      <c r="AO41" s="157"/>
      <c r="AP41" s="157"/>
      <c r="AQ41" s="157"/>
      <c r="AR41" s="97" t="s">
        <v>156</v>
      </c>
      <c r="AS41" s="158"/>
    </row>
    <row r="42" hidden="1">
      <c r="A42" s="127" t="s">
        <v>88</v>
      </c>
      <c r="B42" s="80" t="b">
        <f>VLOOKUP(A42,SILOMS!C:F,4,0)</f>
        <v>0</v>
      </c>
      <c r="C42" s="159">
        <f>VLOOKUP(A42,SILOMS!O:Q,3,0)</f>
        <v>75.78819444</v>
      </c>
      <c r="D42" s="150">
        <f t="shared" si="5"/>
        <v>1181.083333</v>
      </c>
      <c r="E42" s="148" t="str">
        <f>VLOOKUP(B42,'Hora por anv'!B:D,3,0)</f>
        <v>#N/A</v>
      </c>
      <c r="F42" s="151" t="str">
        <f>E42*'Hora por anv'!$H$1</f>
        <v>#N/A</v>
      </c>
      <c r="G42" s="152" t="str">
        <f t="shared" si="1"/>
        <v>#N/A</v>
      </c>
      <c r="H42" s="160" t="s">
        <v>116</v>
      </c>
      <c r="I42" s="160" t="s">
        <v>116</v>
      </c>
      <c r="J42" s="160" t="s">
        <v>116</v>
      </c>
      <c r="K42" s="160" t="s">
        <v>116</v>
      </c>
      <c r="L42" s="160" t="s">
        <v>116</v>
      </c>
      <c r="M42" s="161"/>
      <c r="N42" s="161"/>
      <c r="O42" s="161"/>
      <c r="P42" s="120"/>
      <c r="Q42" s="120"/>
      <c r="R42" s="120"/>
      <c r="S42" s="120"/>
      <c r="T42" s="162"/>
      <c r="U42" s="162"/>
      <c r="V42" s="162"/>
      <c r="W42" s="94"/>
      <c r="X42" s="163"/>
      <c r="Y42" s="163"/>
      <c r="Z42" s="163"/>
      <c r="AA42" s="163"/>
      <c r="AB42" s="163"/>
      <c r="AC42" s="163"/>
      <c r="AD42" s="163"/>
      <c r="AE42" s="163"/>
      <c r="AF42" s="164"/>
      <c r="AG42" s="164"/>
      <c r="AH42" s="164"/>
      <c r="AI42" s="164"/>
      <c r="AJ42" s="164"/>
      <c r="AK42" s="164"/>
      <c r="AL42" s="164"/>
      <c r="AM42" s="164"/>
      <c r="AN42" s="164"/>
      <c r="AO42" s="164"/>
      <c r="AP42" s="164"/>
      <c r="AQ42" s="164"/>
      <c r="AR42" s="116"/>
      <c r="AS42" s="158"/>
    </row>
    <row r="43">
      <c r="A43" s="9"/>
      <c r="B43" s="9"/>
      <c r="C43" s="9"/>
      <c r="D43" s="9"/>
      <c r="E43" s="165"/>
      <c r="F43" s="7"/>
      <c r="G43" s="9"/>
      <c r="H43" s="7"/>
      <c r="I43" s="7"/>
      <c r="J43" s="7"/>
      <c r="K43" s="7"/>
      <c r="L43" s="7"/>
      <c r="M43" s="7"/>
      <c r="N43" s="7"/>
      <c r="O43" s="7"/>
      <c r="P43" s="9"/>
      <c r="Q43" s="165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7"/>
    </row>
    <row r="44">
      <c r="A44" s="9"/>
      <c r="B44" s="9"/>
      <c r="C44" s="9"/>
      <c r="D44" s="9"/>
      <c r="E44" s="165"/>
      <c r="F44" s="7"/>
      <c r="G44" s="9"/>
      <c r="H44" s="7"/>
      <c r="I44" s="7"/>
      <c r="J44" s="7"/>
      <c r="K44" s="7"/>
      <c r="L44" s="7"/>
      <c r="M44" s="7"/>
      <c r="N44" s="7"/>
      <c r="O44" s="7"/>
      <c r="P44" s="9"/>
      <c r="Q44" s="165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9"/>
      <c r="B45" s="9"/>
      <c r="C45" s="9"/>
      <c r="D45" s="9"/>
      <c r="E45" s="165"/>
      <c r="F45" s="7"/>
      <c r="G45" s="9"/>
      <c r="H45" s="7"/>
      <c r="I45" s="7"/>
      <c r="J45" s="7"/>
      <c r="K45" s="7"/>
      <c r="L45" s="7"/>
      <c r="M45" s="7"/>
      <c r="N45" s="7"/>
      <c r="O45" s="7"/>
      <c r="P45" s="9"/>
      <c r="Q45" s="165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9"/>
      <c r="B46" s="9"/>
      <c r="C46" s="9"/>
      <c r="D46" s="9"/>
      <c r="E46" s="16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9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9"/>
      <c r="B47" s="9"/>
      <c r="C47" s="9"/>
      <c r="D47" s="9"/>
      <c r="E47" s="168"/>
      <c r="F47" s="7"/>
      <c r="G47" s="9"/>
      <c r="H47" s="7"/>
      <c r="I47" s="7"/>
      <c r="J47" s="7"/>
      <c r="K47" s="7"/>
      <c r="L47" s="7"/>
      <c r="M47" s="7"/>
      <c r="N47" s="7"/>
      <c r="O47" s="7"/>
      <c r="P47" s="9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169"/>
      <c r="B48" s="170"/>
      <c r="C48" s="170"/>
      <c r="D48" s="171"/>
      <c r="E48" s="170"/>
      <c r="F48" s="170"/>
      <c r="G48" s="170"/>
      <c r="H48" s="172"/>
      <c r="I48" s="172"/>
      <c r="J48" s="172"/>
      <c r="K48" s="172"/>
      <c r="L48" s="172"/>
      <c r="M48" s="172"/>
      <c r="N48" s="172"/>
      <c r="O48" s="172"/>
      <c r="P48" s="172"/>
      <c r="Q48" s="172"/>
      <c r="R48" s="172"/>
      <c r="S48" s="172"/>
      <c r="T48" s="169"/>
      <c r="U48" s="169"/>
      <c r="V48" s="169"/>
      <c r="W48" s="169"/>
      <c r="X48" s="169"/>
      <c r="Y48" s="169"/>
      <c r="Z48" s="169"/>
      <c r="AA48" s="169"/>
      <c r="AB48" s="169"/>
      <c r="AC48" s="169"/>
      <c r="AD48" s="169"/>
      <c r="AE48" s="169"/>
      <c r="AF48" s="169"/>
      <c r="AG48" s="169"/>
      <c r="AH48" s="169"/>
      <c r="AI48" s="169"/>
      <c r="AJ48" s="169"/>
      <c r="AK48" s="169"/>
      <c r="AL48" s="169"/>
      <c r="AM48" s="169"/>
      <c r="AN48" s="169"/>
      <c r="AO48" s="169"/>
      <c r="AP48" s="169"/>
      <c r="AQ48" s="169"/>
      <c r="AR48" s="169"/>
      <c r="AS48" s="170"/>
    </row>
    <row r="49">
      <c r="A49" s="9"/>
      <c r="B49" s="9"/>
      <c r="C49" s="9"/>
      <c r="D49" s="9"/>
      <c r="E49" s="165"/>
      <c r="F49" s="7"/>
      <c r="G49" s="9"/>
      <c r="H49" s="7"/>
      <c r="I49" s="7"/>
      <c r="J49" s="7"/>
      <c r="K49" s="7"/>
      <c r="L49" s="7"/>
      <c r="M49" s="7"/>
      <c r="N49" s="7"/>
      <c r="O49" s="7"/>
      <c r="P49" s="9"/>
      <c r="Q49" s="165"/>
      <c r="R49" s="7"/>
      <c r="S49" s="7"/>
      <c r="T49" s="7"/>
      <c r="U49" s="7"/>
      <c r="V49" s="7"/>
      <c r="W49" s="7"/>
      <c r="X49" s="289" t="s">
        <v>158</v>
      </c>
      <c r="Y49" s="289" t="s">
        <v>159</v>
      </c>
      <c r="Z49" s="290" t="s">
        <v>160</v>
      </c>
      <c r="AA49" s="291" t="s">
        <v>161</v>
      </c>
      <c r="AB49" s="223" t="s">
        <v>2</v>
      </c>
      <c r="AC49" s="292" t="s">
        <v>162</v>
      </c>
      <c r="AD49" s="293" t="s">
        <v>163</v>
      </c>
      <c r="AE49" s="294">
        <v>12.0</v>
      </c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9"/>
      <c r="B50" s="9"/>
      <c r="C50" s="7"/>
      <c r="D50" s="9"/>
      <c r="E50" s="174"/>
      <c r="F50" s="7"/>
      <c r="G50" s="7"/>
      <c r="H50" s="7"/>
      <c r="I50" s="7"/>
      <c r="J50" s="7"/>
      <c r="K50" s="7"/>
      <c r="L50" s="7"/>
      <c r="M50" s="7"/>
      <c r="N50" s="7"/>
      <c r="O50" s="7"/>
      <c r="P50" s="9"/>
      <c r="Q50" s="7"/>
      <c r="R50" s="7"/>
      <c r="S50" s="7"/>
      <c r="T50" s="7"/>
      <c r="U50" s="7"/>
      <c r="V50" s="7"/>
      <c r="W50" s="7"/>
      <c r="X50" s="295" t="s">
        <v>46</v>
      </c>
      <c r="Y50" s="296">
        <v>2741.0</v>
      </c>
      <c r="Z50" s="201">
        <v>3275.8</v>
      </c>
      <c r="AA50" s="297">
        <f t="shared" ref="AA50:AA73" si="6">(Z50/AC50)/12</f>
        <v>45.49722222</v>
      </c>
      <c r="AB50" s="298" t="s">
        <v>70</v>
      </c>
      <c r="AC50" s="296">
        <v>6.0</v>
      </c>
      <c r="AD50" s="234"/>
      <c r="AE50" s="299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9"/>
      <c r="B51" s="9"/>
      <c r="C51" s="7"/>
      <c r="D51" s="9"/>
      <c r="E51" s="175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9"/>
      <c r="R51" s="7"/>
      <c r="S51" s="7"/>
      <c r="T51" s="7"/>
      <c r="U51" s="7"/>
      <c r="V51" s="7"/>
      <c r="W51" s="7"/>
      <c r="X51" s="295" t="s">
        <v>46</v>
      </c>
      <c r="Y51" s="296">
        <v>2738.0</v>
      </c>
      <c r="Z51" s="201">
        <v>3275.8</v>
      </c>
      <c r="AA51" s="297">
        <f t="shared" si="6"/>
        <v>45.49722222</v>
      </c>
      <c r="AB51" s="298" t="s">
        <v>66</v>
      </c>
      <c r="AC51" s="296">
        <v>6.0</v>
      </c>
      <c r="AD51" s="299"/>
      <c r="AE51" s="299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9"/>
      <c r="B52" s="9"/>
      <c r="C52" s="7"/>
      <c r="D52" s="9"/>
      <c r="E52" s="175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9"/>
      <c r="R52" s="7"/>
      <c r="S52" s="7"/>
      <c r="T52" s="7"/>
      <c r="U52" s="7"/>
      <c r="V52" s="7"/>
      <c r="W52" s="7"/>
      <c r="X52" s="300" t="s">
        <v>34</v>
      </c>
      <c r="Y52" s="301">
        <v>2708.0</v>
      </c>
      <c r="Z52" s="207">
        <v>1689.6</v>
      </c>
      <c r="AA52" s="302">
        <f t="shared" si="6"/>
        <v>35.2</v>
      </c>
      <c r="AB52" s="303" t="s">
        <v>93</v>
      </c>
      <c r="AC52" s="301">
        <v>4.0</v>
      </c>
      <c r="AD52" s="299"/>
      <c r="AE52" s="299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304" t="s">
        <v>79</v>
      </c>
      <c r="Y53" s="302">
        <v>2723.0</v>
      </c>
      <c r="Z53" s="201">
        <v>511.5</v>
      </c>
      <c r="AA53" s="302">
        <f t="shared" si="6"/>
        <v>42.625</v>
      </c>
      <c r="AB53" s="305" t="s">
        <v>80</v>
      </c>
      <c r="AC53" s="302">
        <v>1.0</v>
      </c>
      <c r="AD53" s="242"/>
      <c r="AE53" s="242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246" t="s">
        <v>41</v>
      </c>
      <c r="Y54" s="306">
        <v>2742.0</v>
      </c>
      <c r="Z54" s="201">
        <v>610.5</v>
      </c>
      <c r="AA54" s="302">
        <f t="shared" si="6"/>
        <v>50.875</v>
      </c>
      <c r="AB54" s="307" t="s">
        <v>42</v>
      </c>
      <c r="AC54" s="306">
        <v>1.0</v>
      </c>
      <c r="AD54" s="135"/>
      <c r="AE54" s="242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304" t="s">
        <v>232</v>
      </c>
      <c r="Y55" s="302">
        <v>2703.0</v>
      </c>
      <c r="Z55" s="308">
        <v>231.0</v>
      </c>
      <c r="AA55" s="302">
        <f t="shared" si="6"/>
        <v>19.25</v>
      </c>
      <c r="AB55" s="305" t="s">
        <v>35</v>
      </c>
      <c r="AC55" s="302">
        <v>1.0</v>
      </c>
      <c r="AD55" s="309">
        <v>46143.0</v>
      </c>
      <c r="AE55" s="310" t="s">
        <v>233</v>
      </c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17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246" t="s">
        <v>234</v>
      </c>
      <c r="Y56" s="306">
        <v>2702.0</v>
      </c>
      <c r="Z56" s="308">
        <v>209.0</v>
      </c>
      <c r="AA56" s="302">
        <f t="shared" si="6"/>
        <v>17.41666667</v>
      </c>
      <c r="AB56" s="307" t="s">
        <v>52</v>
      </c>
      <c r="AC56" s="306">
        <v>1.0</v>
      </c>
      <c r="AD56" s="311" t="s">
        <v>235</v>
      </c>
      <c r="AE56" s="310" t="s">
        <v>236</v>
      </c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304" t="s">
        <v>71</v>
      </c>
      <c r="Y57" s="138">
        <v>2704.0</v>
      </c>
      <c r="Z57" s="207">
        <v>181.5</v>
      </c>
      <c r="AA57" s="302">
        <f t="shared" si="6"/>
        <v>15.125</v>
      </c>
      <c r="AB57" s="312" t="s">
        <v>72</v>
      </c>
      <c r="AC57" s="138">
        <v>1.0</v>
      </c>
      <c r="AD57" s="242"/>
      <c r="AE57" s="242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178" t="s">
        <v>20</v>
      </c>
      <c r="B58" s="178" t="s">
        <v>123</v>
      </c>
      <c r="C58" s="9"/>
      <c r="D58" s="179"/>
      <c r="E58" s="9"/>
      <c r="F58" s="9"/>
      <c r="G58" s="9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246" t="s">
        <v>50</v>
      </c>
      <c r="Y58" s="234">
        <v>2731.0</v>
      </c>
      <c r="Z58" s="207">
        <v>1338.7</v>
      </c>
      <c r="AA58" s="302">
        <f t="shared" si="6"/>
        <v>37.18611111</v>
      </c>
      <c r="AB58" s="310" t="s">
        <v>60</v>
      </c>
      <c r="AC58" s="234">
        <v>3.0</v>
      </c>
      <c r="AD58" s="135"/>
      <c r="AE58" s="242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180">
        <v>4000.0</v>
      </c>
      <c r="B59" s="178">
        <v>1500.0</v>
      </c>
      <c r="C59" s="9"/>
      <c r="D59" s="179"/>
      <c r="E59" s="9"/>
      <c r="F59" s="9"/>
      <c r="G59" s="9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246" t="s">
        <v>50</v>
      </c>
      <c r="Y59" s="234">
        <v>2733.0</v>
      </c>
      <c r="Z59" s="207">
        <v>1338.7</v>
      </c>
      <c r="AA59" s="302">
        <f t="shared" si="6"/>
        <v>37.18611111</v>
      </c>
      <c r="AB59" s="310" t="s">
        <v>51</v>
      </c>
      <c r="AC59" s="234">
        <v>3.0</v>
      </c>
      <c r="AD59" s="242"/>
      <c r="AE59" s="242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9" t="s">
        <v>157</v>
      </c>
      <c r="C60" s="9"/>
      <c r="D60" s="179"/>
      <c r="E60" s="9"/>
      <c r="F60" s="9"/>
      <c r="G60" s="9"/>
      <c r="H60" s="7"/>
      <c r="I60" s="7"/>
      <c r="J60" s="7"/>
      <c r="K60" s="7"/>
      <c r="L60" s="7"/>
      <c r="M60" s="7"/>
      <c r="N60" s="7"/>
      <c r="O60" s="7"/>
      <c r="P60" s="181"/>
      <c r="Q60" s="7"/>
      <c r="R60" s="7"/>
      <c r="S60" s="7"/>
      <c r="T60" s="7"/>
      <c r="U60" s="7"/>
      <c r="V60" s="7"/>
      <c r="W60" s="7"/>
      <c r="X60" s="246" t="s">
        <v>50</v>
      </c>
      <c r="Y60" s="234">
        <v>2739.0</v>
      </c>
      <c r="Z60" s="207">
        <v>1338.7</v>
      </c>
      <c r="AA60" s="302">
        <f t="shared" si="6"/>
        <v>37.18611111</v>
      </c>
      <c r="AB60" s="310" t="s">
        <v>74</v>
      </c>
      <c r="AC60" s="234">
        <v>3.0</v>
      </c>
      <c r="AD60" s="242"/>
      <c r="AE60" s="242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182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304" t="s">
        <v>53</v>
      </c>
      <c r="Y61" s="138">
        <v>2727.0</v>
      </c>
      <c r="Z61" s="207">
        <v>297.0</v>
      </c>
      <c r="AA61" s="302">
        <f t="shared" si="6"/>
        <v>24.75</v>
      </c>
      <c r="AB61" s="312" t="s">
        <v>54</v>
      </c>
      <c r="AC61" s="138">
        <v>1.0</v>
      </c>
      <c r="AD61" s="242"/>
      <c r="AE61" s="242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182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300" t="s">
        <v>34</v>
      </c>
      <c r="Y62" s="313">
        <v>2728.0</v>
      </c>
      <c r="Z62" s="207">
        <v>1689.6</v>
      </c>
      <c r="AA62" s="302">
        <f t="shared" si="6"/>
        <v>35.2</v>
      </c>
      <c r="AB62" s="314" t="s">
        <v>40</v>
      </c>
      <c r="AC62" s="313">
        <v>4.0</v>
      </c>
      <c r="AD62" s="242"/>
      <c r="AE62" s="242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183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300" t="s">
        <v>34</v>
      </c>
      <c r="Y63" s="313">
        <v>2729.0</v>
      </c>
      <c r="Z63" s="207">
        <v>1689.6</v>
      </c>
      <c r="AA63" s="302">
        <f t="shared" si="6"/>
        <v>35.2</v>
      </c>
      <c r="AB63" s="314" t="s">
        <v>89</v>
      </c>
      <c r="AC63" s="313">
        <v>4.0</v>
      </c>
      <c r="AD63" s="242"/>
      <c r="AE63" s="242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184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300" t="s">
        <v>34</v>
      </c>
      <c r="Y64" s="313">
        <v>2721.0</v>
      </c>
      <c r="Z64" s="207">
        <v>1689.6</v>
      </c>
      <c r="AA64" s="302">
        <f t="shared" si="6"/>
        <v>35.2</v>
      </c>
      <c r="AB64" s="314" t="s">
        <v>61</v>
      </c>
      <c r="AC64" s="313">
        <v>4.0</v>
      </c>
      <c r="AD64" s="311" t="s">
        <v>173</v>
      </c>
      <c r="AE64" s="310" t="s">
        <v>233</v>
      </c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185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304" t="s">
        <v>37</v>
      </c>
      <c r="Y65" s="138">
        <v>2719.0</v>
      </c>
      <c r="Z65" s="207">
        <v>1127.5</v>
      </c>
      <c r="AA65" s="302">
        <f t="shared" si="6"/>
        <v>46.97916667</v>
      </c>
      <c r="AB65" s="312" t="s">
        <v>39</v>
      </c>
      <c r="AC65" s="138">
        <v>2.0</v>
      </c>
      <c r="AD65" s="242"/>
      <c r="AE65" s="242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304" t="s">
        <v>37</v>
      </c>
      <c r="Y66" s="138">
        <v>2722.0</v>
      </c>
      <c r="Z66" s="207">
        <v>1127.5</v>
      </c>
      <c r="AA66" s="302">
        <f t="shared" si="6"/>
        <v>46.97916667</v>
      </c>
      <c r="AB66" s="312" t="s">
        <v>76</v>
      </c>
      <c r="AC66" s="138">
        <v>2.0</v>
      </c>
      <c r="AD66" s="242"/>
      <c r="AE66" s="242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18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246" t="s">
        <v>83</v>
      </c>
      <c r="Y67" s="234">
        <v>2743.0</v>
      </c>
      <c r="Z67" s="207">
        <v>935.0</v>
      </c>
      <c r="AA67" s="297">
        <f t="shared" si="6"/>
        <v>77.91666667</v>
      </c>
      <c r="AB67" s="310" t="s">
        <v>84</v>
      </c>
      <c r="AC67" s="234">
        <v>1.0</v>
      </c>
      <c r="AD67" s="242"/>
      <c r="AE67" s="242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304" t="s">
        <v>85</v>
      </c>
      <c r="Y68" s="138">
        <v>2709.0</v>
      </c>
      <c r="Z68" s="207">
        <v>1067.0</v>
      </c>
      <c r="AA68" s="297">
        <f t="shared" si="6"/>
        <v>44.45833333</v>
      </c>
      <c r="AB68" s="312" t="s">
        <v>86</v>
      </c>
      <c r="AC68" s="138">
        <v>2.0</v>
      </c>
      <c r="AD68" s="242"/>
      <c r="AE68" s="242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304" t="s">
        <v>85</v>
      </c>
      <c r="Y69" s="138">
        <v>2720.0</v>
      </c>
      <c r="Z69" s="207">
        <v>1067.0</v>
      </c>
      <c r="AA69" s="297">
        <f t="shared" si="6"/>
        <v>44.45833333</v>
      </c>
      <c r="AB69" s="312" t="s">
        <v>87</v>
      </c>
      <c r="AC69" s="138">
        <v>2.0</v>
      </c>
      <c r="AD69" s="242"/>
      <c r="AE69" s="242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295" t="s">
        <v>46</v>
      </c>
      <c r="Y70" s="315">
        <v>2736.0</v>
      </c>
      <c r="Z70" s="201">
        <v>3275.8</v>
      </c>
      <c r="AA70" s="297">
        <f t="shared" si="6"/>
        <v>45.49722222</v>
      </c>
      <c r="AB70" s="316" t="s">
        <v>92</v>
      </c>
      <c r="AC70" s="315">
        <v>6.0</v>
      </c>
      <c r="AD70" s="242"/>
      <c r="AE70" s="242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295" t="s">
        <v>46</v>
      </c>
      <c r="Y71" s="315">
        <v>2737.0</v>
      </c>
      <c r="Z71" s="201">
        <v>3275.8</v>
      </c>
      <c r="AA71" s="297">
        <f t="shared" si="6"/>
        <v>45.49722222</v>
      </c>
      <c r="AB71" s="316" t="s">
        <v>58</v>
      </c>
      <c r="AC71" s="315">
        <v>6.0</v>
      </c>
      <c r="AD71" s="242"/>
      <c r="AE71" s="242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295" t="s">
        <v>46</v>
      </c>
      <c r="Y72" s="315">
        <v>2740.0</v>
      </c>
      <c r="Z72" s="201">
        <v>3275.8</v>
      </c>
      <c r="AA72" s="297">
        <f t="shared" si="6"/>
        <v>45.49722222</v>
      </c>
      <c r="AB72" s="316" t="s">
        <v>47</v>
      </c>
      <c r="AC72" s="315">
        <v>6.0</v>
      </c>
      <c r="AD72" s="242"/>
      <c r="AE72" s="242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295" t="s">
        <v>46</v>
      </c>
      <c r="Y73" s="315">
        <v>2732.0</v>
      </c>
      <c r="Z73" s="201">
        <v>3275.8</v>
      </c>
      <c r="AA73" s="297">
        <f t="shared" si="6"/>
        <v>45.49722222</v>
      </c>
      <c r="AB73" s="316" t="s">
        <v>78</v>
      </c>
      <c r="AC73" s="315">
        <v>6.0</v>
      </c>
      <c r="AD73" s="242"/>
      <c r="AE73" s="242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  <row r="1001">
      <c r="A1001" s="7"/>
      <c r="B1001" s="7"/>
      <c r="C1001" s="7"/>
      <c r="D1001" s="176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  <c r="AC1001" s="7"/>
      <c r="AD1001" s="7"/>
      <c r="AE1001" s="7"/>
      <c r="AF1001" s="7"/>
      <c r="AG1001" s="7"/>
      <c r="AH1001" s="7"/>
      <c r="AI1001" s="7"/>
      <c r="AJ1001" s="7"/>
      <c r="AK1001" s="7"/>
      <c r="AL1001" s="7"/>
      <c r="AM1001" s="7"/>
      <c r="AN1001" s="7"/>
      <c r="AO1001" s="7"/>
      <c r="AP1001" s="7"/>
      <c r="AQ1001" s="7"/>
      <c r="AR1001" s="7"/>
      <c r="AS1001" s="7"/>
    </row>
    <row r="1002">
      <c r="A1002" s="7"/>
      <c r="B1002" s="7"/>
      <c r="C1002" s="7"/>
      <c r="D1002" s="176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  <c r="AC1002" s="7"/>
      <c r="AD1002" s="7"/>
      <c r="AE1002" s="7"/>
      <c r="AF1002" s="7"/>
      <c r="AG1002" s="7"/>
      <c r="AH1002" s="7"/>
      <c r="AI1002" s="7"/>
      <c r="AJ1002" s="7"/>
      <c r="AK1002" s="7"/>
      <c r="AL1002" s="7"/>
      <c r="AM1002" s="7"/>
      <c r="AN1002" s="7"/>
      <c r="AO1002" s="7"/>
      <c r="AP1002" s="7"/>
      <c r="AQ1002" s="7"/>
      <c r="AR1002" s="7"/>
      <c r="AS1002" s="7"/>
    </row>
    <row r="1003">
      <c r="A1003" s="7"/>
      <c r="B1003" s="7"/>
      <c r="C1003" s="7"/>
      <c r="D1003" s="176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  <c r="AC1003" s="7"/>
      <c r="AD1003" s="7"/>
      <c r="AE1003" s="7"/>
      <c r="AF1003" s="7"/>
      <c r="AG1003" s="7"/>
      <c r="AH1003" s="7"/>
      <c r="AI1003" s="7"/>
      <c r="AJ1003" s="7"/>
      <c r="AK1003" s="7"/>
      <c r="AL1003" s="7"/>
      <c r="AM1003" s="7"/>
      <c r="AN1003" s="7"/>
      <c r="AO1003" s="7"/>
      <c r="AP1003" s="7"/>
      <c r="AQ1003" s="7"/>
      <c r="AR1003" s="7"/>
      <c r="AS1003" s="7"/>
    </row>
    <row r="1004">
      <c r="A1004" s="7"/>
      <c r="B1004" s="7"/>
      <c r="C1004" s="7"/>
      <c r="D1004" s="176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  <c r="AC1004" s="7"/>
      <c r="AD1004" s="7"/>
      <c r="AE1004" s="7"/>
      <c r="AF1004" s="7"/>
      <c r="AG1004" s="7"/>
      <c r="AH1004" s="7"/>
      <c r="AI1004" s="7"/>
      <c r="AJ1004" s="7"/>
      <c r="AK1004" s="7"/>
      <c r="AL1004" s="7"/>
      <c r="AM1004" s="7"/>
      <c r="AN1004" s="7"/>
      <c r="AO1004" s="7"/>
      <c r="AP1004" s="7"/>
      <c r="AQ1004" s="7"/>
      <c r="AR1004" s="7"/>
      <c r="AS1004" s="7"/>
    </row>
    <row r="1005">
      <c r="A1005" s="7"/>
      <c r="B1005" s="7"/>
      <c r="C1005" s="7"/>
      <c r="D1005" s="176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  <c r="AC1005" s="7"/>
      <c r="AD1005" s="7"/>
      <c r="AE1005" s="7"/>
      <c r="AF1005" s="7"/>
      <c r="AG1005" s="7"/>
      <c r="AH1005" s="7"/>
      <c r="AI1005" s="7"/>
      <c r="AJ1005" s="7"/>
      <c r="AK1005" s="7"/>
      <c r="AL1005" s="7"/>
      <c r="AM1005" s="7"/>
      <c r="AN1005" s="7"/>
      <c r="AO1005" s="7"/>
      <c r="AP1005" s="7"/>
      <c r="AQ1005" s="7"/>
      <c r="AR1005" s="7"/>
      <c r="AS1005" s="7"/>
    </row>
    <row r="1006">
      <c r="A1006" s="7"/>
      <c r="B1006" s="7"/>
      <c r="C1006" s="7"/>
      <c r="D1006" s="176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  <c r="AC1006" s="7"/>
      <c r="AD1006" s="7"/>
      <c r="AE1006" s="7"/>
      <c r="AF1006" s="7"/>
      <c r="AG1006" s="7"/>
      <c r="AH1006" s="7"/>
      <c r="AI1006" s="7"/>
      <c r="AJ1006" s="7"/>
      <c r="AK1006" s="7"/>
      <c r="AL1006" s="7"/>
      <c r="AM1006" s="7"/>
      <c r="AN1006" s="7"/>
      <c r="AO1006" s="7"/>
      <c r="AP1006" s="7"/>
      <c r="AQ1006" s="7"/>
      <c r="AR1006" s="7"/>
      <c r="AS1006" s="7"/>
    </row>
    <row r="1007">
      <c r="A1007" s="7"/>
      <c r="B1007" s="7"/>
      <c r="C1007" s="7"/>
      <c r="D1007" s="176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  <c r="AC1007" s="7"/>
      <c r="AD1007" s="7"/>
      <c r="AE1007" s="7"/>
      <c r="AF1007" s="7"/>
      <c r="AG1007" s="7"/>
      <c r="AH1007" s="7"/>
      <c r="AI1007" s="7"/>
      <c r="AJ1007" s="7"/>
      <c r="AK1007" s="7"/>
      <c r="AL1007" s="7"/>
      <c r="AM1007" s="7"/>
      <c r="AN1007" s="7"/>
      <c r="AO1007" s="7"/>
      <c r="AP1007" s="7"/>
      <c r="AQ1007" s="7"/>
      <c r="AR1007" s="7"/>
      <c r="AS1007" s="7"/>
    </row>
    <row r="1008">
      <c r="A1008" s="7"/>
      <c r="B1008" s="7"/>
      <c r="C1008" s="7"/>
      <c r="D1008" s="176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  <c r="AC1008" s="7"/>
      <c r="AD1008" s="7"/>
      <c r="AE1008" s="7"/>
      <c r="AF1008" s="7"/>
      <c r="AG1008" s="7"/>
      <c r="AH1008" s="7"/>
      <c r="AI1008" s="7"/>
      <c r="AJ1008" s="7"/>
      <c r="AK1008" s="7"/>
      <c r="AL1008" s="7"/>
      <c r="AM1008" s="7"/>
      <c r="AN1008" s="7"/>
      <c r="AO1008" s="7"/>
      <c r="AP1008" s="7"/>
      <c r="AQ1008" s="7"/>
      <c r="AR1008" s="7"/>
      <c r="AS1008" s="7"/>
    </row>
    <row r="1009">
      <c r="A1009" s="7"/>
      <c r="B1009" s="7"/>
      <c r="C1009" s="7"/>
      <c r="D1009" s="176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  <c r="AC1009" s="7"/>
      <c r="AD1009" s="7"/>
      <c r="AE1009" s="7"/>
      <c r="AF1009" s="7"/>
      <c r="AG1009" s="7"/>
      <c r="AH1009" s="7"/>
      <c r="AI1009" s="7"/>
      <c r="AJ1009" s="7"/>
      <c r="AK1009" s="7"/>
      <c r="AL1009" s="7"/>
      <c r="AM1009" s="7"/>
      <c r="AN1009" s="7"/>
      <c r="AO1009" s="7"/>
      <c r="AP1009" s="7"/>
      <c r="AQ1009" s="7"/>
      <c r="AR1009" s="7"/>
      <c r="AS1009" s="7"/>
    </row>
    <row r="1010">
      <c r="A1010" s="7"/>
      <c r="B1010" s="7"/>
      <c r="C1010" s="7"/>
      <c r="D1010" s="176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  <c r="AC1010" s="7"/>
      <c r="AD1010" s="7"/>
      <c r="AE1010" s="7"/>
      <c r="AF1010" s="7"/>
      <c r="AG1010" s="7"/>
      <c r="AH1010" s="7"/>
      <c r="AI1010" s="7"/>
      <c r="AJ1010" s="7"/>
      <c r="AK1010" s="7"/>
      <c r="AL1010" s="7"/>
      <c r="AM1010" s="7"/>
      <c r="AN1010" s="7"/>
      <c r="AO1010" s="7"/>
      <c r="AP1010" s="7"/>
      <c r="AQ1010" s="7"/>
      <c r="AR1010" s="7"/>
      <c r="AS1010" s="7"/>
    </row>
    <row r="1011">
      <c r="A1011" s="7"/>
      <c r="B1011" s="7"/>
      <c r="C1011" s="7"/>
      <c r="D1011" s="176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  <c r="AC1011" s="7"/>
      <c r="AD1011" s="7"/>
      <c r="AE1011" s="7"/>
      <c r="AF1011" s="7"/>
      <c r="AG1011" s="7"/>
      <c r="AH1011" s="7"/>
      <c r="AI1011" s="7"/>
      <c r="AJ1011" s="7"/>
      <c r="AK1011" s="7"/>
      <c r="AL1011" s="7"/>
      <c r="AM1011" s="7"/>
      <c r="AN1011" s="7"/>
      <c r="AO1011" s="7"/>
      <c r="AP1011" s="7"/>
      <c r="AQ1011" s="7"/>
      <c r="AR1011" s="7"/>
      <c r="AS1011" s="7"/>
    </row>
    <row r="1012">
      <c r="A1012" s="7"/>
      <c r="B1012" s="7"/>
      <c r="C1012" s="7"/>
      <c r="D1012" s="176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  <c r="AC1012" s="7"/>
      <c r="AD1012" s="7"/>
      <c r="AE1012" s="7"/>
      <c r="AF1012" s="7"/>
      <c r="AG1012" s="7"/>
      <c r="AH1012" s="7"/>
      <c r="AI1012" s="7"/>
      <c r="AJ1012" s="7"/>
      <c r="AK1012" s="7"/>
      <c r="AL1012" s="7"/>
      <c r="AM1012" s="7"/>
      <c r="AN1012" s="7"/>
      <c r="AO1012" s="7"/>
      <c r="AP1012" s="7"/>
      <c r="AQ1012" s="7"/>
      <c r="AR1012" s="7"/>
      <c r="AS1012" s="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3" t="s">
        <v>237</v>
      </c>
      <c r="B1" s="64"/>
      <c r="C1" s="65"/>
      <c r="D1" s="66"/>
      <c r="E1" s="65"/>
      <c r="F1" s="65"/>
      <c r="G1" s="65"/>
      <c r="H1" s="67"/>
      <c r="AF1" s="67"/>
      <c r="AG1" s="67"/>
      <c r="AH1" s="67"/>
      <c r="AI1" s="67"/>
      <c r="AJ1" s="67"/>
      <c r="AK1" s="67"/>
      <c r="AL1" s="67"/>
      <c r="AM1" s="67"/>
      <c r="AN1" s="67"/>
      <c r="AO1" s="67"/>
      <c r="AP1" s="67"/>
      <c r="AQ1" s="67"/>
      <c r="AR1" s="193"/>
      <c r="AS1" s="193"/>
    </row>
    <row r="2">
      <c r="A2" s="69"/>
      <c r="B2" s="70"/>
      <c r="C2" s="65"/>
      <c r="D2" s="66"/>
      <c r="E2" s="65"/>
      <c r="F2" s="65"/>
      <c r="G2" s="65"/>
      <c r="H2" s="67">
        <v>2025.0</v>
      </c>
      <c r="T2" s="68">
        <v>2026.0</v>
      </c>
      <c r="AF2" s="68">
        <v>2027.0</v>
      </c>
      <c r="AR2" s="193"/>
      <c r="AS2" s="193"/>
    </row>
    <row r="3">
      <c r="A3" s="269" t="s">
        <v>94</v>
      </c>
      <c r="B3" s="269" t="s">
        <v>1</v>
      </c>
      <c r="C3" s="270" t="s">
        <v>95</v>
      </c>
      <c r="D3" s="271" t="s">
        <v>96</v>
      </c>
      <c r="E3" s="270" t="s">
        <v>97</v>
      </c>
      <c r="F3" s="272" t="s">
        <v>98</v>
      </c>
      <c r="G3" s="270" t="s">
        <v>99</v>
      </c>
      <c r="H3" s="269" t="s">
        <v>100</v>
      </c>
      <c r="I3" s="269" t="s">
        <v>101</v>
      </c>
      <c r="J3" s="269" t="s">
        <v>102</v>
      </c>
      <c r="K3" s="269" t="s">
        <v>103</v>
      </c>
      <c r="L3" s="269" t="s">
        <v>104</v>
      </c>
      <c r="M3" s="269" t="s">
        <v>105</v>
      </c>
      <c r="N3" s="269" t="s">
        <v>106</v>
      </c>
      <c r="O3" s="269" t="s">
        <v>107</v>
      </c>
      <c r="P3" s="269" t="s">
        <v>108</v>
      </c>
      <c r="Q3" s="269" t="s">
        <v>109</v>
      </c>
      <c r="R3" s="269" t="s">
        <v>110</v>
      </c>
      <c r="S3" s="269" t="s">
        <v>111</v>
      </c>
      <c r="T3" s="269" t="s">
        <v>100</v>
      </c>
      <c r="U3" s="269" t="s">
        <v>101</v>
      </c>
      <c r="V3" s="269" t="s">
        <v>102</v>
      </c>
      <c r="W3" s="269" t="s">
        <v>103</v>
      </c>
      <c r="X3" s="269" t="s">
        <v>104</v>
      </c>
      <c r="Y3" s="269" t="s">
        <v>105</v>
      </c>
      <c r="Z3" s="269" t="s">
        <v>106</v>
      </c>
      <c r="AA3" s="269" t="s">
        <v>107</v>
      </c>
      <c r="AB3" s="269" t="s">
        <v>108</v>
      </c>
      <c r="AC3" s="269" t="s">
        <v>109</v>
      </c>
      <c r="AD3" s="269" t="s">
        <v>110</v>
      </c>
      <c r="AE3" s="269" t="s">
        <v>111</v>
      </c>
      <c r="AF3" s="273" t="s">
        <v>100</v>
      </c>
      <c r="AG3" s="273" t="s">
        <v>101</v>
      </c>
      <c r="AH3" s="273" t="s">
        <v>102</v>
      </c>
      <c r="AI3" s="273" t="s">
        <v>103</v>
      </c>
      <c r="AJ3" s="273" t="s">
        <v>104</v>
      </c>
      <c r="AK3" s="273" t="s">
        <v>105</v>
      </c>
      <c r="AL3" s="273" t="s">
        <v>106</v>
      </c>
      <c r="AM3" s="273" t="s">
        <v>107</v>
      </c>
      <c r="AN3" s="273" t="s">
        <v>108</v>
      </c>
      <c r="AO3" s="273" t="s">
        <v>109</v>
      </c>
      <c r="AP3" s="273" t="s">
        <v>110</v>
      </c>
      <c r="AQ3" s="273" t="s">
        <v>111</v>
      </c>
      <c r="AR3" s="274" t="s">
        <v>112</v>
      </c>
      <c r="AS3" s="275"/>
    </row>
    <row r="4" hidden="1">
      <c r="A4" s="317" t="s">
        <v>238</v>
      </c>
      <c r="B4" s="318">
        <f>COUNT(#REF!)</f>
        <v>0</v>
      </c>
      <c r="C4" s="318"/>
      <c r="D4" s="319"/>
      <c r="E4" s="318"/>
      <c r="F4" s="318"/>
      <c r="G4" s="318"/>
      <c r="H4" s="320"/>
      <c r="I4" s="320"/>
      <c r="J4" s="320"/>
      <c r="K4" s="320"/>
      <c r="L4" s="320"/>
      <c r="M4" s="320"/>
      <c r="N4" s="320"/>
      <c r="O4" s="320"/>
      <c r="P4" s="320"/>
      <c r="Q4" s="320"/>
      <c r="R4" s="320"/>
      <c r="S4" s="320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09"/>
    </row>
    <row r="5">
      <c r="A5" s="102" t="s">
        <v>72</v>
      </c>
      <c r="B5" s="321">
        <f>VLOOKUP(A5,SILOMS!C:F,4,0)</f>
        <v>2704</v>
      </c>
      <c r="C5" s="322">
        <f>VLOOKUP(A5,SILOMS!O:Q,3,0)</f>
        <v>202.3645833</v>
      </c>
      <c r="D5" s="323">
        <f>IF(C5*24&lt;1500,1500-(C5*24),IF(C5*24&lt;3000,3000-(C5*24),5000-(C5*24)))
</f>
        <v>143.25</v>
      </c>
      <c r="E5" s="321">
        <f>VLOOKUP(B5,'Hora por anv'!B:D,3,0)</f>
        <v>10.21090909</v>
      </c>
      <c r="F5" s="324">
        <f>E5*'Hora por anv'!$H$1</f>
        <v>56.16</v>
      </c>
      <c r="G5" s="325">
        <f t="shared" ref="G5:G42" si="1">D5/E5</f>
        <v>14.02911325</v>
      </c>
      <c r="H5" s="85">
        <v>1.0</v>
      </c>
      <c r="I5" s="85">
        <v>1.0</v>
      </c>
      <c r="J5" s="85">
        <v>1.0</v>
      </c>
      <c r="K5" s="85"/>
      <c r="L5" s="105" t="s">
        <v>123</v>
      </c>
      <c r="M5" s="86"/>
      <c r="N5" s="86"/>
      <c r="O5" s="111"/>
      <c r="P5" s="87"/>
      <c r="Q5" s="87"/>
      <c r="R5" s="87"/>
      <c r="S5" s="87"/>
      <c r="T5" s="90"/>
      <c r="U5" s="90"/>
      <c r="V5" s="90"/>
      <c r="W5" s="90"/>
      <c r="X5" s="90"/>
      <c r="Y5" s="90"/>
      <c r="Z5" s="90"/>
      <c r="AA5" s="90"/>
      <c r="AB5" s="90"/>
      <c r="AC5" s="90"/>
      <c r="AD5" s="90"/>
      <c r="AE5" s="91" t="s">
        <v>20</v>
      </c>
      <c r="AF5" s="86"/>
      <c r="AG5" s="86"/>
      <c r="AH5" s="86"/>
      <c r="AI5" s="86"/>
      <c r="AJ5" s="86"/>
      <c r="AK5" s="86"/>
      <c r="AL5" s="86"/>
      <c r="AM5" s="86"/>
      <c r="AN5" s="86"/>
      <c r="AO5" s="86"/>
      <c r="AP5" s="86"/>
      <c r="AQ5" s="86"/>
      <c r="AR5" s="109"/>
      <c r="AS5" s="109"/>
    </row>
    <row r="6">
      <c r="A6" s="102" t="s">
        <v>73</v>
      </c>
      <c r="B6" s="321" t="b">
        <f>VLOOKUP(A6,SILOMS!C:F,4,0)</f>
        <v>0</v>
      </c>
      <c r="C6" s="322">
        <f>VLOOKUP(A6,SILOMS!O:Q,3,0)</f>
        <v>222.8576389</v>
      </c>
      <c r="D6" s="323">
        <f>IF(C6*24&lt;1500,1500-(C6*24),IF(C6*24&lt;3000,3000-(C6*24),5360-(C6*24)))
</f>
        <v>11.41666667</v>
      </c>
      <c r="E6" s="321" t="str">
        <f>VLOOKUP(B6,'Hora por anv'!B:D,3,0)</f>
        <v>#N/A</v>
      </c>
      <c r="F6" s="324" t="str">
        <f>E6*'Hora por anv'!$H$1</f>
        <v>#N/A</v>
      </c>
      <c r="G6" s="325" t="str">
        <f t="shared" si="1"/>
        <v>#N/A</v>
      </c>
      <c r="H6" s="85">
        <v>1.0</v>
      </c>
      <c r="I6" s="105" t="s">
        <v>123</v>
      </c>
      <c r="J6" s="85">
        <v>1.0</v>
      </c>
      <c r="K6" s="85"/>
      <c r="L6" s="85"/>
      <c r="M6" s="86"/>
      <c r="N6" s="86"/>
      <c r="O6" s="111"/>
      <c r="P6" s="111"/>
      <c r="Q6" s="87"/>
      <c r="R6" s="87"/>
      <c r="S6" s="111"/>
      <c r="T6" s="91" t="s">
        <v>20</v>
      </c>
      <c r="U6" s="90"/>
      <c r="V6" s="90"/>
      <c r="W6" s="90"/>
      <c r="X6" s="90"/>
      <c r="Y6" s="90"/>
      <c r="Z6" s="90"/>
      <c r="AA6" s="90"/>
      <c r="AB6" s="90"/>
      <c r="AC6" s="90"/>
      <c r="AD6" s="90"/>
      <c r="AE6" s="90"/>
      <c r="AF6" s="86"/>
      <c r="AG6" s="86"/>
      <c r="AH6" s="86"/>
      <c r="AI6" s="86"/>
      <c r="AJ6" s="86"/>
      <c r="AK6" s="86"/>
      <c r="AL6" s="86"/>
      <c r="AM6" s="86"/>
      <c r="AN6" s="86"/>
      <c r="AO6" s="86"/>
      <c r="AP6" s="86"/>
      <c r="AQ6" s="86"/>
      <c r="AR6" s="98" t="s">
        <v>239</v>
      </c>
      <c r="AS6" s="109"/>
    </row>
    <row r="7">
      <c r="A7" s="102" t="s">
        <v>31</v>
      </c>
      <c r="B7" s="321" t="b">
        <f>VLOOKUP(A7,SILOMS!C:F,4,0)</f>
        <v>0</v>
      </c>
      <c r="C7" s="322">
        <f>VLOOKUP(A7,SILOMS!O:Q,3,0)</f>
        <v>214.1354167</v>
      </c>
      <c r="D7" s="323">
        <f>IF(C7*24&lt;1500,1500-(C7*24),IF(C7*24&lt;3000,3000-(C7*24),5250-(C7*24)))
</f>
        <v>110.75</v>
      </c>
      <c r="E7" s="321" t="str">
        <f>VLOOKUP(B7,'Hora por anv'!B:D,3,0)</f>
        <v>#N/A</v>
      </c>
      <c r="F7" s="324" t="str">
        <f>E7*'Hora por anv'!$H$1</f>
        <v>#N/A</v>
      </c>
      <c r="G7" s="325" t="str">
        <f t="shared" si="1"/>
        <v>#N/A</v>
      </c>
      <c r="H7" s="85">
        <v>1.0</v>
      </c>
      <c r="I7" s="85">
        <v>1.0</v>
      </c>
      <c r="J7" s="85">
        <v>1.0</v>
      </c>
      <c r="K7" s="85"/>
      <c r="L7" s="85"/>
      <c r="M7" s="86"/>
      <c r="N7" s="86"/>
      <c r="O7" s="111"/>
      <c r="P7" s="87"/>
      <c r="Q7" s="87"/>
      <c r="R7" s="87"/>
      <c r="S7" s="111"/>
      <c r="T7" s="90"/>
      <c r="U7" s="90"/>
      <c r="V7" s="90"/>
      <c r="W7" s="90"/>
      <c r="X7" s="90"/>
      <c r="Y7" s="90"/>
      <c r="Z7" s="90"/>
      <c r="AA7" s="90"/>
      <c r="AB7" s="90"/>
      <c r="AC7" s="90"/>
      <c r="AD7" s="91" t="s">
        <v>20</v>
      </c>
      <c r="AE7" s="90"/>
      <c r="AF7" s="86"/>
      <c r="AG7" s="86"/>
      <c r="AH7" s="86"/>
      <c r="AI7" s="86"/>
      <c r="AJ7" s="86"/>
      <c r="AK7" s="86"/>
      <c r="AL7" s="86"/>
      <c r="AM7" s="86"/>
      <c r="AN7" s="86"/>
      <c r="AO7" s="86"/>
      <c r="AP7" s="86"/>
      <c r="AQ7" s="86"/>
      <c r="AR7" s="326" t="s">
        <v>240</v>
      </c>
      <c r="AS7" s="101"/>
    </row>
    <row r="8" hidden="1">
      <c r="A8" s="327" t="s">
        <v>42</v>
      </c>
      <c r="B8" s="327">
        <f>VLOOKUP(A8,SILOMS!C:F,4,0)</f>
        <v>2742</v>
      </c>
      <c r="C8" s="328">
        <f>VLOOKUP(A8,SILOMS!O:Q,3,0)</f>
        <v>31.19791667</v>
      </c>
      <c r="D8" s="323">
        <f t="shared" ref="D8:D9" si="2">IF(C8*24&lt;1500,1500-(C8*24),IF(C8*24&lt;3000,3000-(C8*24),4000-(C8*24)))
</f>
        <v>751.25</v>
      </c>
      <c r="E8" s="327">
        <f>VLOOKUP(B8,'Hora por anv'!B:D,3,0)</f>
        <v>55.63636364</v>
      </c>
      <c r="F8" s="329">
        <f>E8*'Hora por anv'!$H$1</f>
        <v>306</v>
      </c>
      <c r="G8" s="330">
        <f t="shared" si="1"/>
        <v>13.50285948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9"/>
      <c r="N8" s="119"/>
      <c r="O8" s="119"/>
      <c r="P8" s="119"/>
      <c r="Q8" s="119"/>
      <c r="R8" s="119"/>
      <c r="S8" s="119"/>
      <c r="T8" s="119"/>
      <c r="U8" s="119"/>
      <c r="V8" s="119"/>
      <c r="W8" s="119"/>
      <c r="X8" s="119"/>
      <c r="Y8" s="119"/>
      <c r="Z8" s="119"/>
      <c r="AA8" s="119"/>
      <c r="AB8" s="119"/>
      <c r="AC8" s="119"/>
      <c r="AD8" s="119"/>
      <c r="AE8" s="119"/>
      <c r="AF8" s="119"/>
      <c r="AG8" s="119"/>
      <c r="AH8" s="119"/>
      <c r="AI8" s="119"/>
      <c r="AJ8" s="119"/>
      <c r="AK8" s="119"/>
      <c r="AL8" s="119"/>
      <c r="AM8" s="119"/>
      <c r="AN8" s="119"/>
      <c r="AO8" s="119"/>
      <c r="AP8" s="119"/>
      <c r="AQ8" s="119"/>
      <c r="AR8" s="116"/>
      <c r="AS8" s="101"/>
    </row>
    <row r="9" hidden="1">
      <c r="A9" s="327" t="s">
        <v>43</v>
      </c>
      <c r="B9" s="327" t="b">
        <f>VLOOKUP(A9,SILOMS!C:F,4,0)</f>
        <v>0</v>
      </c>
      <c r="C9" s="331">
        <f>VLOOKUP(A9,SILOMS!O:Q,3,0)</f>
        <v>208.2083333</v>
      </c>
      <c r="D9" s="323">
        <f t="shared" si="2"/>
        <v>-997</v>
      </c>
      <c r="E9" s="327" t="str">
        <f>VLOOKUP(B9,'Hora por anv'!B:D,3,0)</f>
        <v>#N/A</v>
      </c>
      <c r="F9" s="329" t="str">
        <f>E9*'Hora por anv'!$H$1</f>
        <v>#N/A</v>
      </c>
      <c r="G9" s="330" t="str">
        <f t="shared" si="1"/>
        <v>#N/A</v>
      </c>
      <c r="H9" s="118" t="s">
        <v>116</v>
      </c>
      <c r="I9" s="118" t="s">
        <v>116</v>
      </c>
      <c r="J9" s="118" t="s">
        <v>116</v>
      </c>
      <c r="K9" s="118" t="s">
        <v>116</v>
      </c>
      <c r="L9" s="118" t="s">
        <v>116</v>
      </c>
      <c r="M9" s="119"/>
      <c r="N9" s="119"/>
      <c r="O9" s="119"/>
      <c r="P9" s="119"/>
      <c r="Q9" s="119"/>
      <c r="R9" s="119"/>
      <c r="S9" s="119"/>
      <c r="T9" s="119"/>
      <c r="U9" s="119"/>
      <c r="V9" s="119"/>
      <c r="W9" s="119"/>
      <c r="X9" s="119"/>
      <c r="Y9" s="119"/>
      <c r="Z9" s="119"/>
      <c r="AA9" s="119"/>
      <c r="AB9" s="119"/>
      <c r="AC9" s="119"/>
      <c r="AD9" s="119"/>
      <c r="AE9" s="119"/>
      <c r="AF9" s="119"/>
      <c r="AG9" s="119"/>
      <c r="AH9" s="119"/>
      <c r="AI9" s="119"/>
      <c r="AJ9" s="119"/>
      <c r="AK9" s="119"/>
      <c r="AL9" s="119"/>
      <c r="AM9" s="119"/>
      <c r="AN9" s="119"/>
      <c r="AO9" s="119"/>
      <c r="AP9" s="119"/>
      <c r="AQ9" s="119"/>
      <c r="AR9" s="116"/>
      <c r="AS9" s="109"/>
    </row>
    <row r="10">
      <c r="A10" s="102" t="s">
        <v>63</v>
      </c>
      <c r="B10" s="321" t="b">
        <f>VLOOKUP(A10,SILOMS!C:F,4,0)</f>
        <v>0</v>
      </c>
      <c r="C10" s="322">
        <f>VLOOKUP(A10,SILOMS!O:Q,3,0)</f>
        <v>216.6666667</v>
      </c>
      <c r="D10" s="323">
        <f>IF(C10*24&lt;1500,1500-(C10*24),IF(C10*24&lt;3000,3000-(C10*24),5200-(C10*24)))
</f>
        <v>0</v>
      </c>
      <c r="E10" s="321" t="str">
        <f>VLOOKUP(B10,'Hora por anv'!B:D,3,0)</f>
        <v>#N/A</v>
      </c>
      <c r="F10" s="324" t="str">
        <f>E10*'Hora por anv'!$H$1</f>
        <v>#N/A</v>
      </c>
      <c r="G10" s="325" t="str">
        <f t="shared" si="1"/>
        <v>#N/A</v>
      </c>
      <c r="H10" s="103" t="s">
        <v>116</v>
      </c>
      <c r="I10" s="103" t="s">
        <v>116</v>
      </c>
      <c r="J10" s="103" t="s">
        <v>116</v>
      </c>
      <c r="K10" s="103" t="s">
        <v>116</v>
      </c>
      <c r="L10" s="103" t="s">
        <v>116</v>
      </c>
      <c r="M10" s="86"/>
      <c r="N10" s="86"/>
      <c r="O10" s="111"/>
      <c r="P10" s="111"/>
      <c r="Q10" s="87"/>
      <c r="R10" s="87"/>
      <c r="S10" s="87"/>
      <c r="T10" s="90"/>
      <c r="U10" s="91" t="s">
        <v>20</v>
      </c>
      <c r="V10" s="90"/>
      <c r="W10" s="90"/>
      <c r="X10" s="90"/>
      <c r="Y10" s="90"/>
      <c r="Z10" s="90"/>
      <c r="AA10" s="90"/>
      <c r="AB10" s="90"/>
      <c r="AC10" s="90"/>
      <c r="AD10" s="90"/>
      <c r="AE10" s="90"/>
      <c r="AF10" s="86"/>
      <c r="AG10" s="86"/>
      <c r="AH10" s="86"/>
      <c r="AI10" s="86"/>
      <c r="AJ10" s="86"/>
      <c r="AK10" s="86"/>
      <c r="AL10" s="86"/>
      <c r="AM10" s="86"/>
      <c r="AN10" s="86"/>
      <c r="AO10" s="86"/>
      <c r="AP10" s="86"/>
      <c r="AQ10" s="86"/>
      <c r="AR10" s="332" t="s">
        <v>241</v>
      </c>
      <c r="AS10" s="101"/>
    </row>
    <row r="11" hidden="1">
      <c r="A11" s="333" t="s">
        <v>48</v>
      </c>
      <c r="B11" s="327" t="b">
        <f>VLOOKUP(A11,SILOMS!C:F,4,0)</f>
        <v>0</v>
      </c>
      <c r="C11" s="331">
        <f>VLOOKUP(A11,SILOMS!O:Q,3,0)</f>
        <v>120.3923611</v>
      </c>
      <c r="D11" s="323">
        <f>IF(C11*24&lt;1500,1500-(C11*24),IF(C11*24&lt;3000,3000-(C11*24),4000-(C11*24)))
</f>
        <v>110.5833333</v>
      </c>
      <c r="E11" s="327" t="str">
        <f>VLOOKUP(B11,'Hora por anv'!B:D,3,0)</f>
        <v>#N/A</v>
      </c>
      <c r="F11" s="329" t="str">
        <f>E11*'Hora por anv'!$H$1</f>
        <v>#N/A</v>
      </c>
      <c r="G11" s="330" t="str">
        <f t="shared" si="1"/>
        <v>#N/A</v>
      </c>
      <c r="H11" s="118" t="s">
        <v>116</v>
      </c>
      <c r="I11" s="118" t="s">
        <v>116</v>
      </c>
      <c r="J11" s="118" t="s">
        <v>116</v>
      </c>
      <c r="K11" s="118" t="s">
        <v>116</v>
      </c>
      <c r="L11" s="118" t="s">
        <v>116</v>
      </c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19"/>
      <c r="AE11" s="119"/>
      <c r="AF11" s="119"/>
      <c r="AG11" s="119"/>
      <c r="AH11" s="119"/>
      <c r="AI11" s="119"/>
      <c r="AJ11" s="119"/>
      <c r="AK11" s="119"/>
      <c r="AL11" s="119"/>
      <c r="AM11" s="119"/>
      <c r="AN11" s="119"/>
      <c r="AO11" s="119"/>
      <c r="AP11" s="119"/>
      <c r="AQ11" s="119"/>
      <c r="AR11" s="116"/>
      <c r="AS11" s="109"/>
    </row>
    <row r="12">
      <c r="A12" s="102" t="s">
        <v>67</v>
      </c>
      <c r="B12" s="321" t="b">
        <f>VLOOKUP(A12,SILOMS!C:F,4,0)</f>
        <v>0</v>
      </c>
      <c r="C12" s="322">
        <f>VLOOKUP(A12,SILOMS!O:Q,3,0)</f>
        <v>192.9097222</v>
      </c>
      <c r="D12" s="323">
        <f>IF(C12*24&lt;1500,1500-(C12*24),IF(C12*24&lt;3000,3000-(C12*24),5000-(C12*24)))
</f>
        <v>370.1666667</v>
      </c>
      <c r="E12" s="321" t="str">
        <f>VLOOKUP(B12,'Hora por anv'!B:D,3,0)</f>
        <v>#N/A</v>
      </c>
      <c r="F12" s="324" t="str">
        <f>E12*'Hora por anv'!$H$1</f>
        <v>#N/A</v>
      </c>
      <c r="G12" s="325" t="str">
        <f t="shared" si="1"/>
        <v>#N/A</v>
      </c>
      <c r="H12" s="85">
        <v>1.0</v>
      </c>
      <c r="I12" s="85">
        <v>1.0</v>
      </c>
      <c r="J12" s="85">
        <v>1.0</v>
      </c>
      <c r="K12" s="85"/>
      <c r="L12" s="85"/>
      <c r="M12" s="86"/>
      <c r="N12" s="86"/>
      <c r="O12" s="111"/>
      <c r="P12" s="87"/>
      <c r="Q12" s="87"/>
      <c r="R12" s="87"/>
      <c r="S12" s="87"/>
      <c r="T12" s="90"/>
      <c r="U12" s="90"/>
      <c r="V12" s="147"/>
      <c r="W12" s="90"/>
      <c r="X12" s="90"/>
      <c r="Y12" s="90"/>
      <c r="Z12" s="90"/>
      <c r="AA12" s="90"/>
      <c r="AB12" s="90"/>
      <c r="AC12" s="90"/>
      <c r="AD12" s="90"/>
      <c r="AE12" s="91" t="s">
        <v>20</v>
      </c>
      <c r="AF12" s="86"/>
      <c r="AG12" s="86"/>
      <c r="AH12" s="86"/>
      <c r="AI12" s="86"/>
      <c r="AJ12" s="86"/>
      <c r="AK12" s="86"/>
      <c r="AL12" s="86"/>
      <c r="AM12" s="86"/>
      <c r="AN12" s="86"/>
      <c r="AO12" s="86"/>
      <c r="AP12" s="86"/>
      <c r="AQ12" s="86"/>
      <c r="AR12" s="97"/>
      <c r="AS12" s="101"/>
    </row>
    <row r="13" hidden="1">
      <c r="A13" s="327" t="s">
        <v>56</v>
      </c>
      <c r="B13" s="327">
        <f>VLOOKUP(A13,SILOMS!C:F,4,0)</f>
        <v>2738</v>
      </c>
      <c r="C13" s="328">
        <f>VLOOKUP(A13,SILOMS!O:Q,3,0)</f>
        <v>0.9479166667</v>
      </c>
      <c r="D13" s="323">
        <f>IF(C13*24&lt;1500,1500-(C13*24),IF(C13*24&lt;3000,3000-(C13*24),4000-(C13*24)))
</f>
        <v>1477.25</v>
      </c>
      <c r="E13" s="327">
        <f>VLOOKUP(B13,'Hora por anv'!B:D,3,0)</f>
        <v>49.72969697</v>
      </c>
      <c r="F13" s="329">
        <f>E13*'Hora por anv'!$H$1</f>
        <v>273.5133333</v>
      </c>
      <c r="G13" s="330">
        <f t="shared" si="1"/>
        <v>29.70559022</v>
      </c>
      <c r="H13" s="118" t="s">
        <v>116</v>
      </c>
      <c r="I13" s="118" t="s">
        <v>116</v>
      </c>
      <c r="J13" s="118" t="s">
        <v>116</v>
      </c>
      <c r="K13" s="118" t="s">
        <v>116</v>
      </c>
      <c r="L13" s="118" t="s">
        <v>116</v>
      </c>
      <c r="M13" s="119"/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  <c r="Y13" s="119"/>
      <c r="Z13" s="119"/>
      <c r="AA13" s="119"/>
      <c r="AB13" s="119"/>
      <c r="AC13" s="119"/>
      <c r="AD13" s="119"/>
      <c r="AE13" s="119"/>
      <c r="AF13" s="119"/>
      <c r="AG13" s="119"/>
      <c r="AH13" s="119"/>
      <c r="AI13" s="119"/>
      <c r="AJ13" s="119"/>
      <c r="AK13" s="119"/>
      <c r="AL13" s="119"/>
      <c r="AM13" s="119"/>
      <c r="AN13" s="119"/>
      <c r="AO13" s="119"/>
      <c r="AP13" s="119"/>
      <c r="AQ13" s="119"/>
      <c r="AR13" s="116"/>
      <c r="AS13" s="109"/>
    </row>
    <row r="14">
      <c r="A14" s="321" t="s">
        <v>39</v>
      </c>
      <c r="B14" s="321">
        <f>VLOOKUP(A14,SILOMS!C:F,4,0)</f>
        <v>2719</v>
      </c>
      <c r="C14" s="322">
        <f>VLOOKUP(A14,SILOMS!O:Q,3,0)</f>
        <v>177.6041667</v>
      </c>
      <c r="D14" s="323">
        <f>IF(C14*24&lt;1500,1500-(C14*24),IF(C14*24&lt;3000,3000-(C14*24),4200-(C14*24)))
</f>
        <v>-62.5</v>
      </c>
      <c r="E14" s="321">
        <f>VLOOKUP(B14,'Hora por anv'!B:D,3,0)</f>
        <v>58.87090909</v>
      </c>
      <c r="F14" s="324">
        <f>E14*'Hora por anv'!$H$1</f>
        <v>323.79</v>
      </c>
      <c r="G14" s="325">
        <f t="shared" si="1"/>
        <v>-1.061644893</v>
      </c>
      <c r="H14" s="85">
        <v>1.0</v>
      </c>
      <c r="I14" s="85">
        <v>1.0</v>
      </c>
      <c r="J14" s="85">
        <v>1.0</v>
      </c>
      <c r="K14" s="85"/>
      <c r="L14" s="85"/>
      <c r="M14" s="86"/>
      <c r="N14" s="86"/>
      <c r="O14" s="87"/>
      <c r="P14" s="87"/>
      <c r="Q14" s="87"/>
      <c r="R14" s="87"/>
      <c r="S14" s="87"/>
      <c r="T14" s="91" t="s">
        <v>20</v>
      </c>
      <c r="U14" s="90"/>
      <c r="V14" s="90"/>
      <c r="W14" s="90"/>
      <c r="X14" s="90"/>
      <c r="Y14" s="90"/>
      <c r="Z14" s="90"/>
      <c r="AA14" s="90"/>
      <c r="AB14" s="90"/>
      <c r="AC14" s="90"/>
      <c r="AD14" s="90"/>
      <c r="AE14" s="90"/>
      <c r="AF14" s="86"/>
      <c r="AG14" s="86"/>
      <c r="AH14" s="86"/>
      <c r="AI14" s="86"/>
      <c r="AJ14" s="86"/>
      <c r="AK14" s="86"/>
      <c r="AL14" s="86"/>
      <c r="AM14" s="86"/>
      <c r="AN14" s="86"/>
      <c r="AO14" s="86"/>
      <c r="AP14" s="86"/>
      <c r="AQ14" s="86"/>
      <c r="AR14" s="109"/>
      <c r="AS14" s="101"/>
    </row>
    <row r="15" hidden="1">
      <c r="A15" s="327" t="s">
        <v>242</v>
      </c>
      <c r="B15" s="327" t="str">
        <f>VLOOKUP(A15,SILOMS!C:F,4,0)</f>
        <v>#N/A</v>
      </c>
      <c r="C15" s="327" t="str">
        <f>VLOOKUP(A15,SILOMS!O:Q,3,0)</f>
        <v>#N/A</v>
      </c>
      <c r="D15" s="323" t="str">
        <f t="shared" ref="D15:D22" si="3">IF(C15*24&lt;1500,1500-(C15*24),IF(C15*24&lt;3000,3000-(C15*24),4000-(C15*24)))
</f>
        <v>#N/A</v>
      </c>
      <c r="E15" s="327" t="str">
        <f>VLOOKUP(B15,'Hora por anv'!B:D,3,0)</f>
        <v>#N/A</v>
      </c>
      <c r="F15" s="329" t="str">
        <f>E15*'Hora por anv'!$H$1</f>
        <v>#N/A</v>
      </c>
      <c r="G15" s="330" t="str">
        <f t="shared" si="1"/>
        <v>#N/A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9"/>
      <c r="N15" s="119"/>
      <c r="O15" s="119"/>
      <c r="P15" s="119"/>
      <c r="Q15" s="119"/>
      <c r="R15" s="119"/>
      <c r="S15" s="119"/>
      <c r="T15" s="119"/>
      <c r="U15" s="119"/>
      <c r="V15" s="119"/>
      <c r="W15" s="119"/>
      <c r="X15" s="119"/>
      <c r="Y15" s="119"/>
      <c r="Z15" s="119"/>
      <c r="AA15" s="119"/>
      <c r="AB15" s="119"/>
      <c r="AC15" s="119"/>
      <c r="AD15" s="119"/>
      <c r="AE15" s="119"/>
      <c r="AF15" s="119"/>
      <c r="AG15" s="119"/>
      <c r="AH15" s="119"/>
      <c r="AI15" s="119"/>
      <c r="AJ15" s="119"/>
      <c r="AK15" s="119"/>
      <c r="AL15" s="119"/>
      <c r="AM15" s="119"/>
      <c r="AN15" s="119"/>
      <c r="AO15" s="119"/>
      <c r="AP15" s="119"/>
      <c r="AQ15" s="119"/>
      <c r="AR15" s="116"/>
      <c r="AS15" s="101"/>
    </row>
    <row r="16" hidden="1">
      <c r="A16" s="327" t="s">
        <v>58</v>
      </c>
      <c r="B16" s="327">
        <f>VLOOKUP(A16,SILOMS!C:F,4,0)</f>
        <v>2737</v>
      </c>
      <c r="C16" s="331">
        <f>VLOOKUP(A16,SILOMS!O:Q,3,0)</f>
        <v>12.1875</v>
      </c>
      <c r="D16" s="323">
        <f t="shared" si="3"/>
        <v>1207.5</v>
      </c>
      <c r="E16" s="327">
        <f>VLOOKUP(B16,'Hora por anv'!B:D,3,0)</f>
        <v>49.72969697</v>
      </c>
      <c r="F16" s="329">
        <f>E16*'Hora por anv'!$H$1</f>
        <v>273.5133333</v>
      </c>
      <c r="G16" s="330">
        <f t="shared" si="1"/>
        <v>24.281266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9"/>
      <c r="N16" s="119"/>
      <c r="O16" s="119"/>
      <c r="P16" s="119"/>
      <c r="Q16" s="119"/>
      <c r="R16" s="119"/>
      <c r="S16" s="119"/>
      <c r="T16" s="119"/>
      <c r="U16" s="119"/>
      <c r="V16" s="119"/>
      <c r="W16" s="119"/>
      <c r="X16" s="119"/>
      <c r="Y16" s="119"/>
      <c r="Z16" s="119"/>
      <c r="AA16" s="119"/>
      <c r="AB16" s="119"/>
      <c r="AC16" s="119"/>
      <c r="AD16" s="119"/>
      <c r="AE16" s="119"/>
      <c r="AF16" s="119"/>
      <c r="AG16" s="119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6"/>
      <c r="AS16" s="101"/>
    </row>
    <row r="17" hidden="1">
      <c r="A17" s="334" t="s">
        <v>243</v>
      </c>
      <c r="B17" s="321" t="str">
        <f>VLOOKUP(A17,SILOMS!C:F,4,0)</f>
        <v>#N/A</v>
      </c>
      <c r="C17" s="327" t="str">
        <f>VLOOKUP(A17,SILOMS!O:Q,3,0)</f>
        <v>#N/A</v>
      </c>
      <c r="D17" s="323" t="str">
        <f t="shared" si="3"/>
        <v>#N/A</v>
      </c>
      <c r="E17" s="327" t="str">
        <f>VLOOKUP(B17,'Hora por anv'!B:D,3,0)</f>
        <v>#N/A</v>
      </c>
      <c r="F17" s="329" t="str">
        <f>E17*'Hora por anv'!$H$1</f>
        <v>#N/A</v>
      </c>
      <c r="G17" s="330" t="str">
        <f t="shared" si="1"/>
        <v>#N/A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9"/>
      <c r="N17" s="119"/>
      <c r="O17" s="119"/>
      <c r="P17" s="119"/>
      <c r="Q17" s="119"/>
      <c r="R17" s="119"/>
      <c r="S17" s="119"/>
      <c r="T17" s="119"/>
      <c r="U17" s="119"/>
      <c r="V17" s="119"/>
      <c r="W17" s="119"/>
      <c r="X17" s="119"/>
      <c r="Y17" s="119"/>
      <c r="Z17" s="119"/>
      <c r="AA17" s="119"/>
      <c r="AB17" s="119"/>
      <c r="AC17" s="119"/>
      <c r="AD17" s="119"/>
      <c r="AE17" s="119"/>
      <c r="AF17" s="119"/>
      <c r="AG17" s="119"/>
      <c r="AH17" s="119"/>
      <c r="AI17" s="119"/>
      <c r="AJ17" s="119"/>
      <c r="AK17" s="119"/>
      <c r="AL17" s="119"/>
      <c r="AM17" s="119"/>
      <c r="AN17" s="119"/>
      <c r="AO17" s="119"/>
      <c r="AP17" s="119"/>
      <c r="AQ17" s="119"/>
      <c r="AR17" s="116"/>
      <c r="AS17" s="101"/>
    </row>
    <row r="18" hidden="1">
      <c r="A18" s="327" t="s">
        <v>59</v>
      </c>
      <c r="B18" s="327" t="b">
        <f>VLOOKUP(A18,SILOMS!C:F,4,0)</f>
        <v>0</v>
      </c>
      <c r="C18" s="331">
        <f>VLOOKUP(A18,SILOMS!O:Q,3,0)</f>
        <v>186.6493056</v>
      </c>
      <c r="D18" s="323">
        <f t="shared" si="3"/>
        <v>-479.5833333</v>
      </c>
      <c r="E18" s="327" t="str">
        <f>VLOOKUP(B18,'Hora por anv'!B:D,3,0)</f>
        <v>#N/A</v>
      </c>
      <c r="F18" s="329" t="str">
        <f>E18*'Hora por anv'!$H$1</f>
        <v>#N/A</v>
      </c>
      <c r="G18" s="330" t="str">
        <f t="shared" si="1"/>
        <v>#N/A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9"/>
      <c r="N18" s="119"/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119"/>
      <c r="AD18" s="119"/>
      <c r="AE18" s="119"/>
      <c r="AF18" s="119"/>
      <c r="AG18" s="119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6"/>
      <c r="AS18" s="101"/>
    </row>
    <row r="19" hidden="1">
      <c r="A19" s="327" t="s">
        <v>60</v>
      </c>
      <c r="B19" s="327">
        <f>VLOOKUP(A19,SILOMS!C:F,4,0)</f>
        <v>2731</v>
      </c>
      <c r="C19" s="331">
        <f>VLOOKUP(A19,SILOMS!O:Q,3,0)</f>
        <v>14.79166667</v>
      </c>
      <c r="D19" s="323">
        <f t="shared" si="3"/>
        <v>1145</v>
      </c>
      <c r="E19" s="327">
        <f>VLOOKUP(B19,'Hora por anv'!B:D,3,0)</f>
        <v>21.29818182</v>
      </c>
      <c r="F19" s="329">
        <f>E19*'Hora por anv'!$H$1</f>
        <v>117.14</v>
      </c>
      <c r="G19" s="330">
        <f t="shared" si="1"/>
        <v>53.76045757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9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119"/>
      <c r="AD19" s="119"/>
      <c r="AE19" s="119"/>
      <c r="AF19" s="119"/>
      <c r="AG19" s="119"/>
      <c r="AH19" s="119"/>
      <c r="AI19" s="119"/>
      <c r="AJ19" s="119"/>
      <c r="AK19" s="119"/>
      <c r="AL19" s="119"/>
      <c r="AM19" s="119"/>
      <c r="AN19" s="119"/>
      <c r="AO19" s="119"/>
      <c r="AP19" s="119"/>
      <c r="AQ19" s="119"/>
      <c r="AR19" s="116"/>
      <c r="AS19" s="116"/>
    </row>
    <row r="20" hidden="1">
      <c r="A20" s="327" t="s">
        <v>61</v>
      </c>
      <c r="B20" s="327" t="b">
        <f>VLOOKUP(A20,SILOMS!C:F,4,0)</f>
        <v>0</v>
      </c>
      <c r="C20" s="331">
        <f>VLOOKUP(A20,SILOMS!O:Q,3,0)</f>
        <v>11.13194444</v>
      </c>
      <c r="D20" s="323">
        <f t="shared" si="3"/>
        <v>1232.833333</v>
      </c>
      <c r="E20" s="327" t="str">
        <f>VLOOKUP(B20,'Hora por anv'!B:D,3,0)</f>
        <v>#N/A</v>
      </c>
      <c r="F20" s="329" t="str">
        <f>E20*'Hora por anv'!$H$1</f>
        <v>#N/A</v>
      </c>
      <c r="G20" s="330" t="str">
        <f t="shared" si="1"/>
        <v>#N/A</v>
      </c>
      <c r="H20" s="118" t="s">
        <v>116</v>
      </c>
      <c r="I20" s="118" t="s">
        <v>116</v>
      </c>
      <c r="J20" s="118" t="s">
        <v>116</v>
      </c>
      <c r="K20" s="118" t="s">
        <v>116</v>
      </c>
      <c r="L20" s="118" t="s">
        <v>116</v>
      </c>
      <c r="M20" s="119"/>
      <c r="N20" s="119"/>
      <c r="O20" s="119"/>
      <c r="P20" s="119"/>
      <c r="Q20" s="119"/>
      <c r="R20" s="119"/>
      <c r="S20" s="119"/>
      <c r="T20" s="119"/>
      <c r="U20" s="119"/>
      <c r="V20" s="119"/>
      <c r="W20" s="119"/>
      <c r="X20" s="119"/>
      <c r="Y20" s="119"/>
      <c r="Z20" s="119"/>
      <c r="AA20" s="119"/>
      <c r="AB20" s="119"/>
      <c r="AC20" s="119"/>
      <c r="AD20" s="119"/>
      <c r="AE20" s="119"/>
      <c r="AF20" s="119"/>
      <c r="AG20" s="119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6"/>
      <c r="AS20" s="109"/>
    </row>
    <row r="21">
      <c r="A21" s="321" t="s">
        <v>89</v>
      </c>
      <c r="B21" s="321" t="b">
        <f>VLOOKUP(A21,SILOMS!C:F,4,0)</f>
        <v>0</v>
      </c>
      <c r="C21" s="322">
        <f>VLOOKUP(A21,SILOMS!O:Q,3,0)</f>
        <v>118.0347222</v>
      </c>
      <c r="D21" s="323">
        <f t="shared" si="3"/>
        <v>167.1666667</v>
      </c>
      <c r="E21" s="321" t="str">
        <f>VLOOKUP(B21,'Hora por anv'!B:D,3,0)</f>
        <v>#N/A</v>
      </c>
      <c r="F21" s="324" t="str">
        <f>E21*'Hora por anv'!$H$1</f>
        <v>#N/A</v>
      </c>
      <c r="G21" s="325" t="str">
        <f t="shared" si="1"/>
        <v>#N/A</v>
      </c>
      <c r="H21" s="85">
        <v>1.0</v>
      </c>
      <c r="I21" s="85">
        <v>1.0</v>
      </c>
      <c r="J21" s="85">
        <v>1.0</v>
      </c>
      <c r="K21" s="85"/>
      <c r="L21" s="85"/>
      <c r="M21" s="86"/>
      <c r="N21" s="86"/>
      <c r="O21" s="87"/>
      <c r="P21" s="87"/>
      <c r="Q21" s="87"/>
      <c r="R21" s="111"/>
      <c r="S21" s="87"/>
      <c r="T21" s="90"/>
      <c r="U21" s="90"/>
      <c r="V21" s="90"/>
      <c r="W21" s="90"/>
      <c r="X21" s="90"/>
      <c r="Y21" s="90"/>
      <c r="Z21" s="90"/>
      <c r="AA21" s="90"/>
      <c r="AB21" s="90"/>
      <c r="AC21" s="90"/>
      <c r="AD21" s="90"/>
      <c r="AE21" s="90"/>
      <c r="AF21" s="86"/>
      <c r="AG21" s="105" t="s">
        <v>123</v>
      </c>
      <c r="AH21" s="86"/>
      <c r="AI21" s="86"/>
      <c r="AJ21" s="86"/>
      <c r="AK21" s="86"/>
      <c r="AL21" s="86"/>
      <c r="AM21" s="86"/>
      <c r="AN21" s="86"/>
      <c r="AO21" s="86"/>
      <c r="AP21" s="86"/>
      <c r="AQ21" s="86"/>
      <c r="AR21" s="115"/>
      <c r="AS21" s="116"/>
    </row>
    <row r="22" hidden="1">
      <c r="A22" s="327" t="s">
        <v>65</v>
      </c>
      <c r="B22" s="327" t="b">
        <f>VLOOKUP(A22,SILOMS!C:F,4,0)</f>
        <v>0</v>
      </c>
      <c r="C22" s="331">
        <f>VLOOKUP(A22,SILOMS!O:Q,3,0)</f>
        <v>201.3506944</v>
      </c>
      <c r="D22" s="323">
        <f t="shared" si="3"/>
        <v>-832.4166667</v>
      </c>
      <c r="E22" s="327" t="str">
        <f>VLOOKUP(B22,'Hora por anv'!B:D,3,0)</f>
        <v>#N/A</v>
      </c>
      <c r="F22" s="329" t="str">
        <f>E22*'Hora por anv'!$H$1</f>
        <v>#N/A</v>
      </c>
      <c r="G22" s="330" t="str">
        <f t="shared" si="1"/>
        <v>#N/A</v>
      </c>
      <c r="H22" s="118">
        <v>1.0</v>
      </c>
      <c r="I22" s="118">
        <v>1.0</v>
      </c>
      <c r="J22" s="118">
        <v>1.0</v>
      </c>
      <c r="K22" s="118"/>
      <c r="L22" s="118"/>
      <c r="M22" s="119"/>
      <c r="N22" s="119"/>
      <c r="O22" s="119"/>
      <c r="P22" s="119"/>
      <c r="Q22" s="119"/>
      <c r="R22" s="119"/>
      <c r="S22" s="119"/>
      <c r="T22" s="119"/>
      <c r="U22" s="119"/>
      <c r="V22" s="119"/>
      <c r="W22" s="119"/>
      <c r="X22" s="119"/>
      <c r="Y22" s="119"/>
      <c r="Z22" s="119"/>
      <c r="AA22" s="119"/>
      <c r="AB22" s="119"/>
      <c r="AC22" s="119"/>
      <c r="AD22" s="119"/>
      <c r="AE22" s="119"/>
      <c r="AF22" s="119"/>
      <c r="AG22" s="119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6"/>
      <c r="AS22" s="109"/>
    </row>
    <row r="23">
      <c r="A23" s="321" t="s">
        <v>51</v>
      </c>
      <c r="B23" s="321">
        <f>VLOOKUP(A23,SILOMS!C:F,4,0)</f>
        <v>2733</v>
      </c>
      <c r="C23" s="322">
        <f>VLOOKUP(A23,SILOMS!O:Q,3,0)</f>
        <v>172.1493056</v>
      </c>
      <c r="D23" s="323">
        <f>IF(C23*24&lt;1500,1500-(C23*24),IF(C23*24&lt;3000,3000-(C23*24),4200-(C23*24)))
</f>
        <v>68.41666667</v>
      </c>
      <c r="E23" s="321">
        <f>VLOOKUP(B23,'Hora por anv'!B:D,3,0)</f>
        <v>21.29818182</v>
      </c>
      <c r="F23" s="324">
        <f>E23*'Hora por anv'!$H$1</f>
        <v>117.14</v>
      </c>
      <c r="G23" s="325">
        <f t="shared" si="1"/>
        <v>3.212324284</v>
      </c>
      <c r="H23" s="85">
        <v>1.0</v>
      </c>
      <c r="I23" s="85">
        <v>1.0</v>
      </c>
      <c r="J23" s="85">
        <v>1.0</v>
      </c>
      <c r="K23" s="85"/>
      <c r="L23" s="85"/>
      <c r="M23" s="86"/>
      <c r="N23" s="86"/>
      <c r="O23" s="87"/>
      <c r="P23" s="87"/>
      <c r="Q23" s="87"/>
      <c r="R23" s="87"/>
      <c r="S23" s="87"/>
      <c r="T23" s="90"/>
      <c r="U23" s="90"/>
      <c r="V23" s="90"/>
      <c r="W23" s="90"/>
      <c r="X23" s="90"/>
      <c r="Y23" s="90"/>
      <c r="Z23" s="90"/>
      <c r="AA23" s="91" t="s">
        <v>20</v>
      </c>
      <c r="AB23" s="90"/>
      <c r="AC23" s="90"/>
      <c r="AD23" s="90"/>
      <c r="AE23" s="90"/>
      <c r="AF23" s="86"/>
      <c r="AG23" s="86"/>
      <c r="AH23" s="86"/>
      <c r="AI23" s="86"/>
      <c r="AJ23" s="86"/>
      <c r="AK23" s="86"/>
      <c r="AL23" s="86"/>
      <c r="AM23" s="86"/>
      <c r="AN23" s="86"/>
      <c r="AO23" s="86"/>
      <c r="AP23" s="86"/>
      <c r="AQ23" s="86"/>
      <c r="AR23" s="109"/>
      <c r="AS23" s="109"/>
    </row>
    <row r="24">
      <c r="A24" s="321" t="s">
        <v>80</v>
      </c>
      <c r="B24" s="321">
        <f>VLOOKUP(A24,SILOMS!C:F,4,0)</f>
        <v>2723</v>
      </c>
      <c r="C24" s="322">
        <f>VLOOKUP(A24,SILOMS!O:Q,3,0)</f>
        <v>117.9444444</v>
      </c>
      <c r="D24" s="323">
        <f t="shared" ref="D24:D26" si="4">IF(C24*24&lt;1500,1500-(C24*24),IF(C24*24&lt;3000,3000-(C24*24),4000-(C24*24)))
</f>
        <v>169.3333333</v>
      </c>
      <c r="E24" s="321">
        <f>VLOOKUP(B24,'Hora por anv'!B:D,3,0)</f>
        <v>52.33272727</v>
      </c>
      <c r="F24" s="324">
        <f>E24*'Hora por anv'!$H$1</f>
        <v>287.83</v>
      </c>
      <c r="G24" s="325">
        <f t="shared" si="1"/>
        <v>3.235706262</v>
      </c>
      <c r="H24" s="85">
        <v>1.0</v>
      </c>
      <c r="I24" s="85">
        <v>1.0</v>
      </c>
      <c r="J24" s="85">
        <v>1.0</v>
      </c>
      <c r="K24" s="85"/>
      <c r="L24" s="85"/>
      <c r="M24" s="86"/>
      <c r="N24" s="86"/>
      <c r="O24" s="87"/>
      <c r="P24" s="87"/>
      <c r="Q24" s="87"/>
      <c r="R24" s="87"/>
      <c r="S24" s="87"/>
      <c r="T24" s="90"/>
      <c r="U24" s="90"/>
      <c r="V24" s="90"/>
      <c r="W24" s="147"/>
      <c r="X24" s="90"/>
      <c r="Y24" s="90"/>
      <c r="Z24" s="90"/>
      <c r="AA24" s="90"/>
      <c r="AB24" s="90"/>
      <c r="AC24" s="90"/>
      <c r="AD24" s="90"/>
      <c r="AE24" s="90"/>
      <c r="AF24" s="86"/>
      <c r="AG24" s="86"/>
      <c r="AH24" s="105" t="s">
        <v>123</v>
      </c>
      <c r="AI24" s="86"/>
      <c r="AJ24" s="86"/>
      <c r="AK24" s="86"/>
      <c r="AL24" s="86"/>
      <c r="AM24" s="86"/>
      <c r="AN24" s="86"/>
      <c r="AO24" s="86"/>
      <c r="AP24" s="86"/>
      <c r="AQ24" s="86"/>
      <c r="AR24" s="109"/>
      <c r="AS24" s="116"/>
    </row>
    <row r="25" hidden="1">
      <c r="A25" s="333" t="s">
        <v>68</v>
      </c>
      <c r="B25" s="327" t="b">
        <f>VLOOKUP(A25,SILOMS!C:F,4,0)</f>
        <v>0</v>
      </c>
      <c r="C25" s="331">
        <f>VLOOKUP(A25,SILOMS!O:Q,3,0)</f>
        <v>0</v>
      </c>
      <c r="D25" s="323">
        <f t="shared" si="4"/>
        <v>1500</v>
      </c>
      <c r="E25" s="327" t="str">
        <f>VLOOKUP(B25,'Hora por anv'!B:D,3,0)</f>
        <v>#N/A</v>
      </c>
      <c r="F25" s="329" t="str">
        <f>E25*'Hora por anv'!$H$1</f>
        <v>#N/A</v>
      </c>
      <c r="G25" s="330" t="str">
        <f t="shared" si="1"/>
        <v>#N/A</v>
      </c>
      <c r="H25" s="118">
        <v>1.0</v>
      </c>
      <c r="I25" s="118">
        <v>1.0</v>
      </c>
      <c r="J25" s="118">
        <v>1.0</v>
      </c>
      <c r="K25" s="118"/>
      <c r="L25" s="118"/>
      <c r="M25" s="119"/>
      <c r="N25" s="119"/>
      <c r="O25" s="119"/>
      <c r="P25" s="119"/>
      <c r="Q25" s="119"/>
      <c r="R25" s="119"/>
      <c r="S25" s="119"/>
      <c r="T25" s="119"/>
      <c r="U25" s="119"/>
      <c r="V25" s="119"/>
      <c r="W25" s="119"/>
      <c r="X25" s="119"/>
      <c r="Y25" s="119"/>
      <c r="Z25" s="119"/>
      <c r="AA25" s="119"/>
      <c r="AB25" s="119"/>
      <c r="AC25" s="119"/>
      <c r="AD25" s="119"/>
      <c r="AE25" s="119"/>
      <c r="AF25" s="119"/>
      <c r="AG25" s="119"/>
      <c r="AH25" s="119"/>
      <c r="AI25" s="119"/>
      <c r="AJ25" s="119"/>
      <c r="AK25" s="119"/>
      <c r="AL25" s="119"/>
      <c r="AM25" s="119"/>
      <c r="AN25" s="119"/>
      <c r="AO25" s="119"/>
      <c r="AP25" s="119"/>
      <c r="AQ25" s="119"/>
      <c r="AR25" s="137"/>
      <c r="AS25" s="109"/>
    </row>
    <row r="26">
      <c r="A26" s="321" t="s">
        <v>57</v>
      </c>
      <c r="B26" s="321" t="b">
        <f>VLOOKUP(A26,SILOMS!C:F,4,0)</f>
        <v>0</v>
      </c>
      <c r="C26" s="335">
        <f>VLOOKUP(A26,SILOMS!O:Q,3,0)</f>
        <v>5.954861111</v>
      </c>
      <c r="D26" s="323">
        <f t="shared" si="4"/>
        <v>1357.083333</v>
      </c>
      <c r="E26" s="321" t="str">
        <f>VLOOKUP(B26,'Hora por anv'!B:D,3,0)</f>
        <v>#N/A</v>
      </c>
      <c r="F26" s="324" t="str">
        <f>E26*'Hora por anv'!$H$1</f>
        <v>#N/A</v>
      </c>
      <c r="G26" s="325" t="str">
        <f t="shared" si="1"/>
        <v>#N/A</v>
      </c>
      <c r="H26" s="85">
        <v>1.0</v>
      </c>
      <c r="I26" s="85">
        <v>1.0</v>
      </c>
      <c r="J26" s="85">
        <v>1.0</v>
      </c>
      <c r="K26" s="85"/>
      <c r="L26" s="85"/>
      <c r="M26" s="86"/>
      <c r="N26" s="86"/>
      <c r="O26" s="87"/>
      <c r="P26" s="87"/>
      <c r="Q26" s="87"/>
      <c r="R26" s="87"/>
      <c r="S26" s="87"/>
      <c r="T26" s="90"/>
      <c r="U26" s="90"/>
      <c r="V26" s="90"/>
      <c r="W26" s="90"/>
      <c r="X26" s="90"/>
      <c r="Y26" s="90"/>
      <c r="Z26" s="90"/>
      <c r="AA26" s="147"/>
      <c r="AB26" s="90"/>
      <c r="AC26" s="90"/>
      <c r="AD26" s="90"/>
      <c r="AE26" s="90"/>
      <c r="AF26" s="86"/>
      <c r="AG26" s="86"/>
      <c r="AH26" s="86"/>
      <c r="AI26" s="86"/>
      <c r="AJ26" s="86"/>
      <c r="AK26" s="86"/>
      <c r="AL26" s="86"/>
      <c r="AM26" s="86"/>
      <c r="AN26" s="86"/>
      <c r="AO26" s="86"/>
      <c r="AP26" s="86"/>
      <c r="AQ26" s="86"/>
      <c r="AR26" s="97"/>
      <c r="AS26" s="109"/>
    </row>
    <row r="27">
      <c r="A27" s="102" t="s">
        <v>35</v>
      </c>
      <c r="B27" s="321">
        <f>VLOOKUP(A27,SILOMS!C:F,4,0)</f>
        <v>2703</v>
      </c>
      <c r="C27" s="322">
        <f>VLOOKUP(A27,SILOMS!O:Q,3,0)</f>
        <v>171.5520833</v>
      </c>
      <c r="D27" s="323">
        <f t="shared" ref="D27:D28" si="5">IF(C27*24&lt;1500,1500-(C27*24),IF(C27*24&lt;3000,3000-(C27*24),4200-(C27*24)))
</f>
        <v>82.75</v>
      </c>
      <c r="E27" s="321">
        <f>VLOOKUP(B27,'Hora por anv'!B:D,3,0)</f>
        <v>39.70818182</v>
      </c>
      <c r="F27" s="324">
        <f>E27*'Hora por anv'!$H$1</f>
        <v>218.395</v>
      </c>
      <c r="G27" s="325">
        <f t="shared" si="1"/>
        <v>2.083953387</v>
      </c>
      <c r="H27" s="85">
        <v>1.0</v>
      </c>
      <c r="I27" s="85">
        <v>1.0</v>
      </c>
      <c r="J27" s="85">
        <v>1.0</v>
      </c>
      <c r="K27" s="85"/>
      <c r="L27" s="85"/>
      <c r="M27" s="86"/>
      <c r="N27" s="86"/>
      <c r="O27" s="87"/>
      <c r="P27" s="87"/>
      <c r="Q27" s="87"/>
      <c r="R27" s="87"/>
      <c r="S27" s="87"/>
      <c r="T27" s="90"/>
      <c r="U27" s="90"/>
      <c r="V27" s="90"/>
      <c r="W27" s="90"/>
      <c r="X27" s="90"/>
      <c r="Y27" s="90"/>
      <c r="Z27" s="90"/>
      <c r="AA27" s="90"/>
      <c r="AB27" s="90"/>
      <c r="AC27" s="90"/>
      <c r="AD27" s="90"/>
      <c r="AE27" s="90"/>
      <c r="AF27" s="86"/>
      <c r="AG27" s="86"/>
      <c r="AH27" s="86"/>
      <c r="AI27" s="86"/>
      <c r="AJ27" s="86"/>
      <c r="AK27" s="91" t="s">
        <v>20</v>
      </c>
      <c r="AL27" s="86"/>
      <c r="AM27" s="86"/>
      <c r="AO27" s="86"/>
      <c r="AP27" s="86"/>
      <c r="AQ27" s="86"/>
      <c r="AR27" s="97"/>
      <c r="AS27" s="109"/>
    </row>
    <row r="28">
      <c r="A28" s="336" t="s">
        <v>76</v>
      </c>
      <c r="B28" s="321">
        <f>VLOOKUP(A28,SILOMS!C:F,4,0)</f>
        <v>2722</v>
      </c>
      <c r="C28" s="322">
        <f>VLOOKUP(A28,SILOMS!O:Q,3,0)</f>
        <v>169.96875</v>
      </c>
      <c r="D28" s="323">
        <f t="shared" si="5"/>
        <v>120.75</v>
      </c>
      <c r="E28" s="321">
        <f>VLOOKUP(B28,'Hora por anv'!B:D,3,0)</f>
        <v>58.87090909</v>
      </c>
      <c r="F28" s="324">
        <f>E28*'Hora por anv'!$H$1</f>
        <v>323.79</v>
      </c>
      <c r="G28" s="325">
        <f t="shared" si="1"/>
        <v>2.051097934</v>
      </c>
      <c r="H28" s="85">
        <v>1.0</v>
      </c>
      <c r="I28" s="85">
        <v>1.0</v>
      </c>
      <c r="J28" s="85">
        <v>1.0</v>
      </c>
      <c r="K28" s="85"/>
      <c r="L28" s="85"/>
      <c r="M28" s="86"/>
      <c r="N28" s="86"/>
      <c r="O28" s="87"/>
      <c r="P28" s="87"/>
      <c r="Q28" s="87"/>
      <c r="R28" s="87"/>
      <c r="S28" s="87"/>
      <c r="T28" s="90"/>
      <c r="U28" s="90"/>
      <c r="V28" s="90"/>
      <c r="W28" s="90"/>
      <c r="X28" s="90"/>
      <c r="Y28" s="90"/>
      <c r="Z28" s="90"/>
      <c r="AA28" s="90"/>
      <c r="AB28" s="90"/>
      <c r="AC28" s="90"/>
      <c r="AD28" s="90"/>
      <c r="AE28" s="90"/>
      <c r="AF28" s="86"/>
      <c r="AH28" s="86"/>
      <c r="AI28" s="86"/>
      <c r="AJ28" s="86"/>
      <c r="AK28" s="91" t="s">
        <v>20</v>
      </c>
      <c r="AL28" s="86"/>
      <c r="AM28" s="86"/>
      <c r="AN28" s="86"/>
      <c r="AO28" s="86"/>
      <c r="AP28" s="86"/>
      <c r="AQ28" s="86"/>
      <c r="AR28" s="109"/>
      <c r="AS28" s="109"/>
    </row>
    <row r="29">
      <c r="A29" s="337" t="s">
        <v>74</v>
      </c>
      <c r="B29" s="321">
        <f>VLOOKUP(A29,SILOMS!C:F,4,0)</f>
        <v>2739</v>
      </c>
      <c r="C29" s="322">
        <f>VLOOKUP(A29,SILOMS!O:Q,3,0)</f>
        <v>49.80555556</v>
      </c>
      <c r="D29" s="323">
        <f t="shared" ref="D29:D30" si="6">IF(C29*24&lt;1500,1500-(C29*24),IF(C29*24&lt;3000,3000-(C29*24),4000-(C29*24)))
</f>
        <v>304.6666667</v>
      </c>
      <c r="E29" s="321">
        <f>VLOOKUP(B29,'Hora por anv'!B:D,3,0)</f>
        <v>21.29818182</v>
      </c>
      <c r="F29" s="324">
        <f>E29*'Hora por anv'!$H$1</f>
        <v>117.14</v>
      </c>
      <c r="G29" s="325">
        <f t="shared" si="1"/>
        <v>14.30482044</v>
      </c>
      <c r="H29" s="85">
        <v>1.0</v>
      </c>
      <c r="I29" s="85">
        <v>1.0</v>
      </c>
      <c r="J29" s="85">
        <v>1.0</v>
      </c>
      <c r="K29" s="85"/>
      <c r="L29" s="85"/>
      <c r="M29" s="86"/>
      <c r="N29" s="86"/>
      <c r="O29" s="87"/>
      <c r="P29" s="87"/>
      <c r="Q29" s="87"/>
      <c r="R29" s="87"/>
      <c r="S29" s="87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  <c r="AE29" s="90"/>
      <c r="AF29" s="86"/>
      <c r="AG29" s="86"/>
      <c r="AH29" s="86"/>
      <c r="AI29" s="86"/>
      <c r="AJ29" s="86"/>
      <c r="AK29" s="86"/>
      <c r="AL29" s="86"/>
      <c r="AM29" s="86"/>
      <c r="AN29" s="86"/>
      <c r="AO29" s="105" t="s">
        <v>123</v>
      </c>
      <c r="AP29" s="86"/>
      <c r="AQ29" s="86"/>
      <c r="AR29" s="109"/>
      <c r="AS29" s="142"/>
    </row>
    <row r="30" hidden="1">
      <c r="A30" s="338" t="s">
        <v>75</v>
      </c>
      <c r="B30" s="327">
        <f>VLOOKUP(A30,SILOMS!C:F,4,0)</f>
        <v>2702</v>
      </c>
      <c r="C30" s="331">
        <f>VLOOKUP(A30,SILOMS!O:Q,3,0)</f>
        <v>19.86458333</v>
      </c>
      <c r="D30" s="323">
        <f t="shared" si="6"/>
        <v>1023.25</v>
      </c>
      <c r="E30" s="327">
        <f>VLOOKUP(B30,'Hora por anv'!B:D,3,0)</f>
        <v>39.70818182</v>
      </c>
      <c r="F30" s="329">
        <f>E30*'Hora por anv'!$H$1</f>
        <v>218.395</v>
      </c>
      <c r="G30" s="330">
        <f t="shared" si="1"/>
        <v>25.76924838</v>
      </c>
      <c r="H30" s="118">
        <v>1.0</v>
      </c>
      <c r="I30" s="118">
        <v>1.0</v>
      </c>
      <c r="J30" s="118">
        <v>1.0</v>
      </c>
      <c r="K30" s="118"/>
      <c r="L30" s="118"/>
      <c r="M30" s="119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119"/>
      <c r="AD30" s="119"/>
      <c r="AE30" s="119"/>
      <c r="AF30" s="119"/>
      <c r="AG30" s="119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6"/>
      <c r="AS30" s="109"/>
    </row>
    <row r="31">
      <c r="A31" s="336" t="s">
        <v>78</v>
      </c>
      <c r="B31" s="321">
        <f>VLOOKUP(A31,SILOMS!C:F,4,0)</f>
        <v>2732</v>
      </c>
      <c r="C31" s="322">
        <f>VLOOKUP(A31,SILOMS!O:Q,3,0)</f>
        <v>161.1944444</v>
      </c>
      <c r="D31" s="323">
        <f>IF(C31*24&lt;1500,1500-(C31*24),IF(C31*24&lt;3000,3000-(C31*24),4200-(C31*24)))
</f>
        <v>331.3333333</v>
      </c>
      <c r="E31" s="321">
        <f>VLOOKUP(B31,'Hora por anv'!B:D,3,0)</f>
        <v>49.72969697</v>
      </c>
      <c r="F31" s="324">
        <f>E31*'Hora por anv'!$H$1</f>
        <v>273.5133333</v>
      </c>
      <c r="G31" s="325">
        <f t="shared" si="1"/>
        <v>6.662685549</v>
      </c>
      <c r="H31" s="85" t="s">
        <v>116</v>
      </c>
      <c r="I31" s="85" t="s">
        <v>116</v>
      </c>
      <c r="J31" s="85" t="s">
        <v>116</v>
      </c>
      <c r="K31" s="103" t="s">
        <v>116</v>
      </c>
      <c r="L31" s="103" t="s">
        <v>116</v>
      </c>
      <c r="M31" s="86"/>
      <c r="N31" s="86"/>
      <c r="O31" s="87"/>
      <c r="P31" s="87"/>
      <c r="Q31" s="87"/>
      <c r="R31" s="87"/>
      <c r="S31" s="87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  <c r="AE31" s="91" t="s">
        <v>20</v>
      </c>
      <c r="AF31" s="86"/>
      <c r="AG31" s="86"/>
      <c r="AH31" s="86"/>
      <c r="AI31" s="86"/>
      <c r="AJ31" s="86"/>
      <c r="AK31" s="86"/>
      <c r="AL31" s="86"/>
      <c r="AM31" s="86"/>
      <c r="AN31" s="86"/>
      <c r="AO31" s="86"/>
      <c r="AP31" s="86"/>
      <c r="AQ31" s="86"/>
      <c r="AR31" s="115"/>
      <c r="AS31" s="101"/>
    </row>
    <row r="32" hidden="1">
      <c r="A32" s="327" t="s">
        <v>77</v>
      </c>
      <c r="B32" s="327" t="b">
        <f>VLOOKUP(A32,SILOMS!C:F,4,0)</f>
        <v>0</v>
      </c>
      <c r="C32" s="331">
        <f>VLOOKUP(A32,SILOMS!O:Q,3,0)</f>
        <v>139.4548611</v>
      </c>
      <c r="D32" s="323">
        <f t="shared" ref="D32:D35" si="7">IF(C32*24&lt;1500,1500-(C32*24),IF(C32*24&lt;3000,3000-(C32*24),4000-(C32*24)))
</f>
        <v>653.0833333</v>
      </c>
      <c r="E32" s="327" t="str">
        <f>VLOOKUP(B32,'Hora por anv'!B:D,3,0)</f>
        <v>#N/A</v>
      </c>
      <c r="F32" s="329" t="str">
        <f>E32*'Hora por anv'!$H$1</f>
        <v>#N/A</v>
      </c>
      <c r="G32" s="330" t="str">
        <f t="shared" si="1"/>
        <v>#N/A</v>
      </c>
      <c r="H32" s="118" t="s">
        <v>116</v>
      </c>
      <c r="I32" s="118" t="s">
        <v>116</v>
      </c>
      <c r="J32" s="118" t="s">
        <v>116</v>
      </c>
      <c r="K32" s="118" t="s">
        <v>116</v>
      </c>
      <c r="L32" s="118" t="s">
        <v>116</v>
      </c>
      <c r="M32" s="119"/>
      <c r="N32" s="119"/>
      <c r="O32" s="119"/>
      <c r="P32" s="119"/>
      <c r="Q32" s="119"/>
      <c r="R32" s="119"/>
      <c r="S32" s="119"/>
      <c r="T32" s="119"/>
      <c r="U32" s="119"/>
      <c r="V32" s="119"/>
      <c r="W32" s="119"/>
      <c r="X32" s="119"/>
      <c r="Y32" s="119"/>
      <c r="Z32" s="119"/>
      <c r="AA32" s="119"/>
      <c r="AB32" s="119"/>
      <c r="AC32" s="119"/>
      <c r="AD32" s="119"/>
      <c r="AE32" s="119"/>
      <c r="AF32" s="119"/>
      <c r="AG32" s="119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6"/>
      <c r="AS32" s="109"/>
    </row>
    <row r="33">
      <c r="A33" s="80" t="s">
        <v>47</v>
      </c>
      <c r="B33" s="321">
        <f>VLOOKUP(A33,SILOMS!C:F,4,0)</f>
        <v>2740</v>
      </c>
      <c r="C33" s="322">
        <f>VLOOKUP(A33,SILOMS!O:Q,3,0)</f>
        <v>134.8680556</v>
      </c>
      <c r="D33" s="323">
        <f t="shared" si="7"/>
        <v>763.1666667</v>
      </c>
      <c r="E33" s="321">
        <f>VLOOKUP(B33,'Hora por anv'!B:D,3,0)</f>
        <v>49.72969697</v>
      </c>
      <c r="F33" s="324">
        <f>E33*'Hora por anv'!$H$1</f>
        <v>273.5133333</v>
      </c>
      <c r="G33" s="325">
        <f t="shared" si="1"/>
        <v>15.34629634</v>
      </c>
      <c r="H33" s="85">
        <v>1.0</v>
      </c>
      <c r="I33" s="85">
        <v>1.0</v>
      </c>
      <c r="J33" s="85">
        <v>1.0</v>
      </c>
      <c r="K33" s="85"/>
      <c r="L33" s="85"/>
      <c r="M33" s="86"/>
      <c r="N33" s="86"/>
      <c r="O33" s="87"/>
      <c r="P33" s="87"/>
      <c r="Q33" s="87"/>
      <c r="R33" s="87"/>
      <c r="S33" s="87"/>
      <c r="T33" s="90"/>
      <c r="U33" s="90"/>
      <c r="V33" s="90"/>
      <c r="W33" s="90"/>
      <c r="X33" s="90"/>
      <c r="Y33" s="90"/>
      <c r="Z33" s="90"/>
      <c r="AA33" s="105" t="s">
        <v>123</v>
      </c>
      <c r="AB33" s="90"/>
      <c r="AC33" s="90"/>
      <c r="AD33" s="90"/>
      <c r="AE33" s="90"/>
      <c r="AF33" s="86"/>
      <c r="AG33" s="86"/>
      <c r="AH33" s="86"/>
      <c r="AI33" s="86"/>
      <c r="AJ33" s="86"/>
      <c r="AK33" s="86"/>
      <c r="AL33" s="86"/>
      <c r="AM33" s="86"/>
      <c r="AN33" s="86"/>
      <c r="AO33" s="86"/>
      <c r="AP33" s="86"/>
      <c r="AQ33" s="86"/>
      <c r="AR33" s="97"/>
      <c r="AS33" s="109"/>
    </row>
    <row r="34">
      <c r="A34" s="321" t="s">
        <v>93</v>
      </c>
      <c r="B34" s="321">
        <f>VLOOKUP(A34,SILOMS!C:F,4,0)</f>
        <v>2708</v>
      </c>
      <c r="C34" s="322">
        <f>VLOOKUP(A34,SILOMS!O:Q,3,0)</f>
        <v>93.46875</v>
      </c>
      <c r="D34" s="323">
        <f t="shared" si="7"/>
        <v>756.75</v>
      </c>
      <c r="E34" s="321">
        <f>VLOOKUP(B34,'Hora por anv'!B:D,3,0)</f>
        <v>39.70818182</v>
      </c>
      <c r="F34" s="324">
        <f>E34*'Hora por anv'!$H$1</f>
        <v>218.395</v>
      </c>
      <c r="G34" s="325">
        <f t="shared" si="1"/>
        <v>19.05778521</v>
      </c>
      <c r="H34" s="85">
        <v>1.0</v>
      </c>
      <c r="I34" s="85">
        <v>1.0</v>
      </c>
      <c r="J34" s="85">
        <v>1.0</v>
      </c>
      <c r="K34" s="85"/>
      <c r="L34" s="85"/>
      <c r="M34" s="86"/>
      <c r="N34" s="86"/>
      <c r="O34" s="87"/>
      <c r="P34" s="87"/>
      <c r="Q34" s="87"/>
      <c r="R34" s="87"/>
      <c r="S34" s="87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  <c r="AE34" s="90"/>
      <c r="AF34" s="86"/>
      <c r="AG34" s="86"/>
      <c r="AH34" s="86"/>
      <c r="AI34" s="86"/>
      <c r="AJ34" s="86"/>
      <c r="AK34" s="86"/>
      <c r="AL34" s="86"/>
      <c r="AM34" s="86"/>
      <c r="AN34" s="86"/>
      <c r="AO34" s="86"/>
      <c r="AP34" s="86"/>
      <c r="AQ34" s="86"/>
      <c r="AR34" s="115"/>
      <c r="AS34" s="101"/>
    </row>
    <row r="35" hidden="1">
      <c r="A35" s="327" t="s">
        <v>81</v>
      </c>
      <c r="B35" s="327" t="b">
        <f>VLOOKUP(A35,SILOMS!C:F,4,0)</f>
        <v>0</v>
      </c>
      <c r="C35" s="331">
        <f>VLOOKUP(A35,SILOMS!O:Q,3,0)</f>
        <v>20.08680556</v>
      </c>
      <c r="D35" s="323">
        <f t="shared" si="7"/>
        <v>1017.916667</v>
      </c>
      <c r="E35" s="327" t="str">
        <f>VLOOKUP(B35,'Hora por anv'!B:D,3,0)</f>
        <v>#N/A</v>
      </c>
      <c r="F35" s="329" t="str">
        <f>E35*'Hora por anv'!$H$1</f>
        <v>#N/A</v>
      </c>
      <c r="G35" s="330" t="str">
        <f t="shared" si="1"/>
        <v>#N/A</v>
      </c>
      <c r="H35" s="118" t="s">
        <v>116</v>
      </c>
      <c r="I35" s="118" t="s">
        <v>116</v>
      </c>
      <c r="J35" s="118" t="s">
        <v>116</v>
      </c>
      <c r="K35" s="118" t="s">
        <v>116</v>
      </c>
      <c r="L35" s="118" t="s">
        <v>116</v>
      </c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  <c r="AA35" s="119"/>
      <c r="AB35" s="119"/>
      <c r="AC35" s="119"/>
      <c r="AD35" s="119"/>
      <c r="AE35" s="119"/>
      <c r="AF35" s="119"/>
      <c r="AG35" s="119"/>
      <c r="AH35" s="119"/>
      <c r="AI35" s="119"/>
      <c r="AJ35" s="119"/>
      <c r="AK35" s="119"/>
      <c r="AL35" s="119"/>
      <c r="AM35" s="119"/>
      <c r="AN35" s="119"/>
      <c r="AO35" s="119"/>
      <c r="AP35" s="119"/>
      <c r="AQ35" s="119"/>
      <c r="AR35" s="116"/>
      <c r="AS35" s="109"/>
    </row>
    <row r="36">
      <c r="A36" s="102" t="s">
        <v>92</v>
      </c>
      <c r="B36" s="321">
        <f>VLOOKUP(A36,SILOMS!C:F,4,0)</f>
        <v>2736</v>
      </c>
      <c r="C36" s="322">
        <f>VLOOKUP(A36,SILOMS!O:Q,3,0)</f>
        <v>162.0625</v>
      </c>
      <c r="D36" s="323">
        <f t="shared" ref="D36:D38" si="8">IF(C36*24&lt;1500,1500-(C36*24),IF(C36*24&lt;3000,3000-(C36*24),4200-(C36*24)))
</f>
        <v>310.5</v>
      </c>
      <c r="E36" s="321">
        <f>VLOOKUP(B36,'Hora por anv'!B:D,3,0)</f>
        <v>49.72969697</v>
      </c>
      <c r="F36" s="324">
        <f>E36*'Hora por anv'!$H$1</f>
        <v>273.5133333</v>
      </c>
      <c r="G36" s="325">
        <f t="shared" si="1"/>
        <v>6.243754113</v>
      </c>
      <c r="H36" s="85">
        <v>1.0</v>
      </c>
      <c r="I36" s="85">
        <v>1.0</v>
      </c>
      <c r="J36" s="85">
        <v>1.0</v>
      </c>
      <c r="K36" s="85"/>
      <c r="L36" s="85"/>
      <c r="M36" s="86"/>
      <c r="N36" s="86"/>
      <c r="O36" s="87"/>
      <c r="P36" s="87"/>
      <c r="Q36" s="87"/>
      <c r="R36" s="87"/>
      <c r="S36" s="87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  <c r="AE36" s="90"/>
      <c r="AF36" s="86"/>
      <c r="AG36" s="86"/>
      <c r="AH36" s="86"/>
      <c r="AI36" s="86"/>
      <c r="AJ36" s="86"/>
      <c r="AL36" s="86"/>
      <c r="AM36" s="86"/>
      <c r="AN36" s="86"/>
      <c r="AO36" s="86"/>
      <c r="AP36" s="86"/>
      <c r="AQ36" s="91" t="s">
        <v>20</v>
      </c>
      <c r="AR36" s="109"/>
      <c r="AS36" s="109"/>
    </row>
    <row r="37">
      <c r="A37" s="102" t="s">
        <v>66</v>
      </c>
      <c r="B37" s="321" t="b">
        <f>VLOOKUP(A37,SILOMS!C:F,4,0)</f>
        <v>0</v>
      </c>
      <c r="C37" s="322">
        <f>VLOOKUP(A37,SILOMS!O:Q,3,0)</f>
        <v>185.4131944</v>
      </c>
      <c r="D37" s="323">
        <f t="shared" si="8"/>
        <v>-249.9166667</v>
      </c>
      <c r="E37" s="321" t="str">
        <f>VLOOKUP(B37,'Hora por anv'!B:D,3,0)</f>
        <v>#N/A</v>
      </c>
      <c r="F37" s="324" t="str">
        <f>E37*'Hora por anv'!$H$1</f>
        <v>#N/A</v>
      </c>
      <c r="G37" s="325" t="str">
        <f t="shared" si="1"/>
        <v>#N/A</v>
      </c>
      <c r="H37" s="85" t="s">
        <v>116</v>
      </c>
      <c r="I37" s="85" t="s">
        <v>116</v>
      </c>
      <c r="J37" s="85" t="s">
        <v>116</v>
      </c>
      <c r="K37" s="85" t="s">
        <v>116</v>
      </c>
      <c r="L37" s="85" t="s">
        <v>116</v>
      </c>
      <c r="M37" s="86"/>
      <c r="N37" s="86"/>
      <c r="O37" s="87"/>
      <c r="P37" s="87"/>
      <c r="Q37" s="87"/>
      <c r="R37" s="87"/>
      <c r="S37" s="87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  <c r="AE37" s="90"/>
      <c r="AF37" s="86"/>
      <c r="AG37" s="86"/>
      <c r="AH37" s="86"/>
      <c r="AI37" s="86"/>
      <c r="AJ37" s="86"/>
      <c r="AK37" s="86"/>
      <c r="AL37" s="91" t="s">
        <v>20</v>
      </c>
      <c r="AM37" s="86"/>
      <c r="AN37" s="86"/>
      <c r="AO37" s="86"/>
      <c r="AP37" s="86"/>
      <c r="AQ37" s="86"/>
      <c r="AR37" s="109"/>
      <c r="AS37" s="109"/>
    </row>
    <row r="38">
      <c r="A38" s="102" t="s">
        <v>84</v>
      </c>
      <c r="B38" s="321">
        <f>VLOOKUP(A38,SILOMS!C:F,4,0)</f>
        <v>2743</v>
      </c>
      <c r="C38" s="322">
        <f>VLOOKUP(A38,SILOMS!O:Q,3,0)</f>
        <v>181.0763889</v>
      </c>
      <c r="D38" s="323">
        <f t="shared" si="8"/>
        <v>-145.8333333</v>
      </c>
      <c r="E38" s="321">
        <f>VLOOKUP(B38,'Hora por anv'!B:D,3,0)</f>
        <v>93.5</v>
      </c>
      <c r="F38" s="324">
        <f>E38*'Hora por anv'!$H$1</f>
        <v>514.25</v>
      </c>
      <c r="G38" s="325">
        <f t="shared" si="1"/>
        <v>-1.559714795</v>
      </c>
      <c r="H38" s="85">
        <v>1.0</v>
      </c>
      <c r="I38" s="85">
        <v>1.0</v>
      </c>
      <c r="J38" s="85">
        <v>1.0</v>
      </c>
      <c r="K38" s="85"/>
      <c r="L38" s="85"/>
      <c r="M38" s="86"/>
      <c r="N38" s="86"/>
      <c r="O38" s="87"/>
      <c r="P38" s="87"/>
      <c r="Q38" s="87"/>
      <c r="R38" s="87"/>
      <c r="S38" s="87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  <c r="AE38" s="90"/>
      <c r="AF38" s="86"/>
      <c r="AG38" s="86"/>
      <c r="AH38" s="86"/>
      <c r="AI38" s="86"/>
      <c r="AJ38" s="86"/>
      <c r="AK38" s="86"/>
      <c r="AL38" s="91" t="s">
        <v>20</v>
      </c>
      <c r="AM38" s="86"/>
      <c r="AN38" s="86"/>
      <c r="AO38" s="86"/>
      <c r="AP38" s="86"/>
      <c r="AQ38" s="86"/>
      <c r="AR38" s="115"/>
      <c r="AS38" s="101"/>
    </row>
    <row r="39" hidden="1">
      <c r="A39" s="327" t="s">
        <v>88</v>
      </c>
      <c r="B39" s="327" t="b">
        <f>VLOOKUP(A39,SILOMS!C:F,4,0)</f>
        <v>0</v>
      </c>
      <c r="C39" s="331">
        <f>VLOOKUP(A39,SILOMS!O:Q,3,0)</f>
        <v>75.78819444</v>
      </c>
      <c r="D39" s="323">
        <f t="shared" ref="D39:D42" si="9">IF(C39*24&lt;1500,1500-(C39*24),IF(C39*24&lt;3000,3000-(C39*24),4000-(C39*24)))
</f>
        <v>1181.083333</v>
      </c>
      <c r="E39" s="327" t="str">
        <f>VLOOKUP(B39,'Hora por anv'!B:D,3,0)</f>
        <v>#N/A</v>
      </c>
      <c r="F39" s="329" t="str">
        <f>E39*'Hora por anv'!$H$1</f>
        <v>#N/A</v>
      </c>
      <c r="G39" s="330" t="str">
        <f t="shared" si="1"/>
        <v>#N/A</v>
      </c>
      <c r="H39" s="118" t="s">
        <v>116</v>
      </c>
      <c r="I39" s="118" t="s">
        <v>116</v>
      </c>
      <c r="J39" s="118" t="s">
        <v>116</v>
      </c>
      <c r="K39" s="118" t="s">
        <v>116</v>
      </c>
      <c r="L39" s="118" t="s">
        <v>116</v>
      </c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  <c r="AA39" s="119"/>
      <c r="AB39" s="119"/>
      <c r="AC39" s="119"/>
      <c r="AD39" s="119"/>
      <c r="AE39" s="119"/>
      <c r="AF39" s="119"/>
      <c r="AG39" s="119"/>
      <c r="AH39" s="119"/>
      <c r="AI39" s="119"/>
      <c r="AJ39" s="119"/>
      <c r="AK39" s="119"/>
      <c r="AL39" s="119"/>
      <c r="AM39" s="119"/>
      <c r="AN39" s="119"/>
      <c r="AO39" s="119"/>
      <c r="AP39" s="119"/>
      <c r="AQ39" s="119"/>
      <c r="AR39" s="116"/>
      <c r="AS39" s="109"/>
    </row>
    <row r="40">
      <c r="A40" s="80" t="s">
        <v>87</v>
      </c>
      <c r="B40" s="321">
        <f>VLOOKUP(A40,SILOMS!C:F,4,0)</f>
        <v>2720</v>
      </c>
      <c r="C40" s="322">
        <f>VLOOKUP(A40,SILOMS!O:Q,3,0)</f>
        <v>132.3576389</v>
      </c>
      <c r="D40" s="323">
        <f t="shared" si="9"/>
        <v>823.4166667</v>
      </c>
      <c r="E40" s="321">
        <f>VLOOKUP(B40,'Hora por anv'!B:D,3,0)</f>
        <v>49.75727273</v>
      </c>
      <c r="F40" s="324">
        <f>E40*'Hora por anv'!$H$1</f>
        <v>273.665</v>
      </c>
      <c r="G40" s="325">
        <f t="shared" si="1"/>
        <v>16.5486696</v>
      </c>
      <c r="H40" s="85">
        <v>1.0</v>
      </c>
      <c r="I40" s="85">
        <v>1.0</v>
      </c>
      <c r="J40" s="85">
        <v>1.0</v>
      </c>
      <c r="K40" s="85" t="s">
        <v>116</v>
      </c>
      <c r="L40" s="85" t="s">
        <v>116</v>
      </c>
      <c r="M40" s="86"/>
      <c r="N40" s="86"/>
      <c r="O40" s="87"/>
      <c r="P40" s="87"/>
      <c r="Q40" s="87"/>
      <c r="R40" s="87"/>
      <c r="S40" s="87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  <c r="AE40" s="90"/>
      <c r="AF40" s="86"/>
      <c r="AG40" s="86"/>
      <c r="AH40" s="86"/>
      <c r="AI40" s="86"/>
      <c r="AJ40" s="105" t="s">
        <v>123</v>
      </c>
      <c r="AK40" s="86"/>
      <c r="AL40" s="86"/>
      <c r="AM40" s="86"/>
      <c r="AN40" s="86"/>
      <c r="AO40" s="86"/>
      <c r="AP40" s="86"/>
      <c r="AQ40" s="86"/>
      <c r="AR40" s="97"/>
      <c r="AS40" s="109"/>
    </row>
    <row r="41">
      <c r="A41" s="80" t="s">
        <v>70</v>
      </c>
      <c r="B41" s="321">
        <f>VLOOKUP(A41,SILOMS!C:F,4,0)</f>
        <v>2741</v>
      </c>
      <c r="C41" s="322">
        <f>VLOOKUP(A41,SILOMS!O:Q,3,0)</f>
        <v>128.9722222</v>
      </c>
      <c r="D41" s="323">
        <f t="shared" si="9"/>
        <v>904.6666667</v>
      </c>
      <c r="E41" s="321">
        <f>VLOOKUP(B41,'Hora por anv'!B:D,3,0)</f>
        <v>49.72969697</v>
      </c>
      <c r="F41" s="324">
        <f>E41*'Hora por anv'!$H$1</f>
        <v>273.5133333</v>
      </c>
      <c r="G41" s="325">
        <f t="shared" si="1"/>
        <v>18.19167865</v>
      </c>
      <c r="H41" s="85">
        <v>1.0</v>
      </c>
      <c r="I41" s="85">
        <v>1.0</v>
      </c>
      <c r="J41" s="85">
        <v>1.0</v>
      </c>
      <c r="K41" s="85"/>
      <c r="L41" s="85"/>
      <c r="M41" s="119"/>
      <c r="N41" s="86"/>
      <c r="O41" s="111"/>
      <c r="P41" s="87"/>
      <c r="Q41" s="87"/>
      <c r="R41" s="87"/>
      <c r="S41" s="87"/>
      <c r="T41" s="90"/>
      <c r="U41" s="105" t="s">
        <v>123</v>
      </c>
      <c r="V41" s="90"/>
      <c r="W41" s="90"/>
      <c r="X41" s="90"/>
      <c r="Y41" s="90"/>
      <c r="Z41" s="90"/>
      <c r="AA41" s="90"/>
      <c r="AB41" s="90"/>
      <c r="AC41" s="90"/>
      <c r="AD41" s="90"/>
      <c r="AE41" s="90"/>
      <c r="AF41" s="86"/>
      <c r="AG41" s="86"/>
      <c r="AH41" s="86"/>
      <c r="AI41" s="86"/>
      <c r="AJ41" s="86"/>
      <c r="AK41" s="86"/>
      <c r="AL41" s="86"/>
      <c r="AM41" s="86"/>
      <c r="AN41" s="86"/>
      <c r="AO41" s="86"/>
      <c r="AP41" s="86"/>
      <c r="AQ41" s="86"/>
      <c r="AR41" s="86"/>
      <c r="AS41" s="109"/>
    </row>
    <row r="42">
      <c r="A42" s="339" t="s">
        <v>86</v>
      </c>
      <c r="B42" s="340">
        <f>VLOOKUP(A42,SILOMS!C:F,4,0)</f>
        <v>2709</v>
      </c>
      <c r="C42" s="341">
        <f>VLOOKUP(A42,SILOMS!O:Q,3,0)</f>
        <v>113.4201389</v>
      </c>
      <c r="D42" s="323">
        <f t="shared" si="9"/>
        <v>277.9166667</v>
      </c>
      <c r="E42" s="340">
        <f>VLOOKUP(B42,'Hora por anv'!B:D,3,0)</f>
        <v>49.75727273</v>
      </c>
      <c r="F42" s="342">
        <f>E42*'Hora por anv'!$H$1</f>
        <v>273.665</v>
      </c>
      <c r="G42" s="343">
        <f t="shared" si="1"/>
        <v>5.585448145</v>
      </c>
      <c r="H42" s="85">
        <v>1.0</v>
      </c>
      <c r="I42" s="85">
        <v>1.0</v>
      </c>
      <c r="J42" s="85">
        <v>1.0</v>
      </c>
      <c r="K42" s="85"/>
      <c r="L42" s="85"/>
      <c r="M42" s="86"/>
      <c r="N42" s="86"/>
      <c r="O42" s="87"/>
      <c r="P42" s="87"/>
      <c r="Q42" s="87"/>
      <c r="R42" s="87"/>
      <c r="S42" s="87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  <c r="AE42" s="90"/>
      <c r="AF42" s="86"/>
      <c r="AG42" s="86"/>
      <c r="AH42" s="86"/>
      <c r="AI42" s="86"/>
      <c r="AJ42" s="86"/>
      <c r="AK42" s="86"/>
      <c r="AL42" s="86"/>
      <c r="AM42" s="86"/>
      <c r="AN42" s="86"/>
      <c r="AO42" s="86"/>
      <c r="AP42" s="86"/>
      <c r="AQ42" s="86"/>
      <c r="AR42" s="97"/>
      <c r="AS42" s="109"/>
    </row>
    <row r="43">
      <c r="A43" s="7"/>
      <c r="B43" s="7"/>
      <c r="C43" s="7"/>
      <c r="D43" s="176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7"/>
      <c r="AR43" s="7"/>
      <c r="AS43" s="177"/>
    </row>
    <row r="44">
      <c r="A44" s="7"/>
      <c r="B44" s="7"/>
      <c r="C44" s="7"/>
      <c r="D44" s="176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7"/>
      <c r="AR44" s="7"/>
      <c r="AS44" s="7"/>
    </row>
    <row r="45">
      <c r="A45" s="7"/>
      <c r="B45" s="7"/>
      <c r="C45" s="7"/>
      <c r="D45" s="176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7"/>
      <c r="AR45" s="7"/>
      <c r="AS45" s="7"/>
    </row>
    <row r="46">
      <c r="A46" s="178" t="s">
        <v>20</v>
      </c>
      <c r="B46" s="178" t="s">
        <v>123</v>
      </c>
      <c r="C46" s="9"/>
      <c r="D46" s="179"/>
      <c r="E46" s="9"/>
      <c r="F46" s="9"/>
      <c r="G46" s="9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7"/>
      <c r="AR46" s="7"/>
      <c r="AS46" s="7"/>
    </row>
    <row r="47">
      <c r="A47" s="180">
        <v>4000.0</v>
      </c>
      <c r="B47" s="178">
        <v>1500.0</v>
      </c>
      <c r="C47" s="9"/>
      <c r="D47" s="179"/>
      <c r="E47" s="9"/>
      <c r="F47" s="9"/>
      <c r="G47" s="9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/>
      <c r="AR47" s="7"/>
      <c r="AS47" s="7"/>
    </row>
    <row r="48">
      <c r="A48" s="7"/>
      <c r="B48" s="9" t="s">
        <v>157</v>
      </c>
      <c r="C48" s="9"/>
      <c r="D48" s="179"/>
      <c r="E48" s="9"/>
      <c r="F48" s="9"/>
      <c r="G48" s="9"/>
      <c r="H48" s="7"/>
      <c r="I48" s="7"/>
      <c r="J48" s="7"/>
      <c r="K48" s="7"/>
      <c r="L48" s="7"/>
      <c r="M48" s="7"/>
      <c r="N48" s="7"/>
      <c r="O48" s="7"/>
      <c r="P48" s="181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7"/>
      <c r="AR48" s="7"/>
      <c r="AS48" s="7"/>
    </row>
    <row r="49">
      <c r="A49" s="7"/>
      <c r="B49" s="7"/>
      <c r="C49" s="7"/>
      <c r="D49" s="176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7"/>
      <c r="AR49" s="7"/>
      <c r="AS49" s="7"/>
    </row>
    <row r="50">
      <c r="A50" s="7"/>
      <c r="B50" s="7"/>
      <c r="C50" s="7"/>
      <c r="D50" s="176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7"/>
      <c r="AR50" s="7"/>
      <c r="AS50" s="7"/>
    </row>
    <row r="51">
      <c r="A51" s="7"/>
      <c r="B51" s="7"/>
      <c r="C51" s="7"/>
      <c r="D51" s="176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7"/>
      <c r="AR51" s="7"/>
      <c r="AS51" s="7"/>
    </row>
    <row r="52">
      <c r="A52" s="7"/>
      <c r="B52" s="7"/>
      <c r="C52" s="7"/>
      <c r="D52" s="176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7"/>
      <c r="AR52" s="7"/>
      <c r="AS52" s="7"/>
    </row>
    <row r="53">
      <c r="A53" s="7"/>
      <c r="B53" s="7"/>
      <c r="C53" s="7"/>
      <c r="D53" s="176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7"/>
      <c r="AR53" s="7"/>
      <c r="AS53" s="7"/>
    </row>
    <row r="54">
      <c r="A54" s="7"/>
      <c r="B54" s="7"/>
      <c r="C54" s="7"/>
      <c r="D54" s="176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7"/>
      <c r="AR54" s="7"/>
      <c r="AS54" s="7"/>
    </row>
    <row r="55">
      <c r="A55" s="7"/>
      <c r="B55" s="7"/>
      <c r="C55" s="7"/>
      <c r="D55" s="176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7"/>
      <c r="AR55" s="7"/>
      <c r="AS55" s="7"/>
    </row>
    <row r="56">
      <c r="A56" s="7"/>
      <c r="B56" s="7"/>
      <c r="C56" s="7"/>
      <c r="D56" s="176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/>
      <c r="AR56" s="7"/>
      <c r="AS56" s="7"/>
    </row>
    <row r="57">
      <c r="A57" s="7"/>
      <c r="B57" s="7"/>
      <c r="C57" s="7"/>
      <c r="D57" s="176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/>
      <c r="AR57" s="7"/>
      <c r="AS57" s="7"/>
    </row>
    <row r="58">
      <c r="A58" s="7"/>
      <c r="B58" s="7"/>
      <c r="C58" s="7"/>
      <c r="D58" s="176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/>
      <c r="AR58" s="7"/>
      <c r="AS58" s="7"/>
    </row>
    <row r="59">
      <c r="A59" s="7"/>
      <c r="B59" s="7"/>
      <c r="C59" s="7"/>
      <c r="D59" s="176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/>
      <c r="AR59" s="7"/>
      <c r="AS59" s="7"/>
    </row>
    <row r="60">
      <c r="A60" s="7"/>
      <c r="B60" s="7"/>
      <c r="C60" s="7"/>
      <c r="D60" s="176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7"/>
      <c r="AR60" s="7"/>
      <c r="AS60" s="7"/>
    </row>
    <row r="61">
      <c r="A61" s="7"/>
      <c r="B61" s="7"/>
      <c r="C61" s="7"/>
      <c r="D61" s="176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7"/>
      <c r="AR61" s="7"/>
      <c r="AS61" s="7"/>
    </row>
    <row r="62">
      <c r="A62" s="7"/>
      <c r="B62" s="7"/>
      <c r="C62" s="7"/>
      <c r="D62" s="176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/>
      <c r="AR62" s="7"/>
      <c r="AS62" s="7"/>
    </row>
    <row r="63">
      <c r="A63" s="7"/>
      <c r="B63" s="7"/>
      <c r="C63" s="7"/>
      <c r="D63" s="176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/>
      <c r="AR63" s="7"/>
      <c r="AS63" s="7"/>
    </row>
    <row r="64">
      <c r="A64" s="7"/>
      <c r="B64" s="7"/>
      <c r="C64" s="7"/>
      <c r="D64" s="176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7"/>
      <c r="AR64" s="7"/>
      <c r="AS64" s="7"/>
    </row>
    <row r="65">
      <c r="A65" s="7"/>
      <c r="B65" s="7"/>
      <c r="C65" s="7"/>
      <c r="D65" s="176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7"/>
      <c r="AR65" s="7"/>
      <c r="AS65" s="7"/>
    </row>
    <row r="66">
      <c r="A66" s="7"/>
      <c r="B66" s="7"/>
      <c r="C66" s="7"/>
      <c r="D66" s="176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7"/>
      <c r="AR66" s="7"/>
      <c r="AS66" s="7"/>
    </row>
    <row r="67">
      <c r="A67" s="7"/>
      <c r="B67" s="7"/>
      <c r="C67" s="7"/>
      <c r="D67" s="176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7"/>
      <c r="AR67" s="7"/>
      <c r="AS67" s="7"/>
    </row>
    <row r="68">
      <c r="A68" s="7"/>
      <c r="B68" s="7"/>
      <c r="C68" s="7"/>
      <c r="D68" s="176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7"/>
      <c r="AR68" s="7"/>
      <c r="AS68" s="7"/>
    </row>
    <row r="69">
      <c r="A69" s="7"/>
      <c r="B69" s="7"/>
      <c r="C69" s="7"/>
      <c r="D69" s="176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</row>
    <row r="70">
      <c r="A70" s="7"/>
      <c r="B70" s="7"/>
      <c r="C70" s="7"/>
      <c r="D70" s="176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/>
      <c r="AR70" s="7"/>
      <c r="AS70" s="7"/>
    </row>
    <row r="71">
      <c r="A71" s="7"/>
      <c r="B71" s="7"/>
      <c r="C71" s="7"/>
      <c r="D71" s="176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/>
      <c r="AR71" s="7"/>
      <c r="AS71" s="7"/>
    </row>
    <row r="72">
      <c r="A72" s="7"/>
      <c r="B72" s="7"/>
      <c r="C72" s="7"/>
      <c r="D72" s="176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7"/>
      <c r="AR72" s="7"/>
      <c r="AS72" s="7"/>
    </row>
    <row r="73">
      <c r="A73" s="7"/>
      <c r="B73" s="7"/>
      <c r="C73" s="7"/>
      <c r="D73" s="176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7"/>
      <c r="AR73" s="7"/>
      <c r="AS73" s="7"/>
    </row>
    <row r="74">
      <c r="A74" s="7"/>
      <c r="B74" s="7"/>
      <c r="C74" s="7"/>
      <c r="D74" s="176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</row>
    <row r="75">
      <c r="A75" s="7"/>
      <c r="B75" s="7"/>
      <c r="C75" s="7"/>
      <c r="D75" s="176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7"/>
      <c r="AR75" s="7"/>
      <c r="AS75" s="7"/>
    </row>
    <row r="76">
      <c r="A76" s="7"/>
      <c r="B76" s="7"/>
      <c r="C76" s="7"/>
      <c r="D76" s="176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7"/>
      <c r="AR76" s="7"/>
      <c r="AS76" s="7"/>
    </row>
    <row r="77">
      <c r="A77" s="7"/>
      <c r="B77" s="7"/>
      <c r="C77" s="7"/>
      <c r="D77" s="176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7"/>
      <c r="AR77" s="7"/>
      <c r="AS77" s="7"/>
    </row>
    <row r="78">
      <c r="A78" s="7"/>
      <c r="B78" s="7"/>
      <c r="C78" s="7"/>
      <c r="D78" s="176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/>
      <c r="AR78" s="7"/>
      <c r="AS78" s="7"/>
    </row>
    <row r="79">
      <c r="A79" s="7"/>
      <c r="B79" s="7"/>
      <c r="C79" s="7"/>
      <c r="D79" s="176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7"/>
      <c r="AR79" s="7"/>
      <c r="AS79" s="7"/>
    </row>
    <row r="80">
      <c r="A80" s="7"/>
      <c r="B80" s="7"/>
      <c r="C80" s="7"/>
      <c r="D80" s="176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/>
      <c r="AR80" s="7"/>
      <c r="AS80" s="7"/>
    </row>
    <row r="81">
      <c r="A81" s="7"/>
      <c r="B81" s="7"/>
      <c r="C81" s="7"/>
      <c r="D81" s="176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</row>
    <row r="82">
      <c r="A82" s="7"/>
      <c r="B82" s="7"/>
      <c r="C82" s="7"/>
      <c r="D82" s="176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</row>
    <row r="83">
      <c r="A83" s="7"/>
      <c r="B83" s="7"/>
      <c r="C83" s="7"/>
      <c r="D83" s="176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7"/>
      <c r="AR83" s="7"/>
      <c r="AS83" s="7"/>
    </row>
    <row r="84">
      <c r="A84" s="7"/>
      <c r="B84" s="7"/>
      <c r="C84" s="7"/>
      <c r="D84" s="176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</row>
    <row r="85">
      <c r="A85" s="7"/>
      <c r="B85" s="7"/>
      <c r="C85" s="7"/>
      <c r="D85" s="176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</row>
    <row r="86">
      <c r="A86" s="7"/>
      <c r="B86" s="7"/>
      <c r="C86" s="7"/>
      <c r="D86" s="176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</row>
    <row r="87">
      <c r="A87" s="7"/>
      <c r="B87" s="7"/>
      <c r="C87" s="7"/>
      <c r="D87" s="176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</row>
    <row r="88">
      <c r="A88" s="7"/>
      <c r="B88" s="7"/>
      <c r="C88" s="7"/>
      <c r="D88" s="176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</row>
    <row r="89">
      <c r="A89" s="7"/>
      <c r="B89" s="7"/>
      <c r="C89" s="7"/>
      <c r="D89" s="176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</row>
    <row r="90">
      <c r="A90" s="7"/>
      <c r="B90" s="7"/>
      <c r="C90" s="7"/>
      <c r="D90" s="176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</row>
    <row r="91">
      <c r="A91" s="7"/>
      <c r="B91" s="7"/>
      <c r="C91" s="7"/>
      <c r="D91" s="176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</row>
    <row r="92">
      <c r="A92" s="7"/>
      <c r="B92" s="7"/>
      <c r="C92" s="7"/>
      <c r="D92" s="176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</row>
    <row r="93">
      <c r="A93" s="7"/>
      <c r="B93" s="7"/>
      <c r="C93" s="7"/>
      <c r="D93" s="176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</row>
    <row r="94">
      <c r="A94" s="7"/>
      <c r="B94" s="7"/>
      <c r="C94" s="7"/>
      <c r="D94" s="176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</row>
    <row r="95">
      <c r="A95" s="7"/>
      <c r="B95" s="7"/>
      <c r="C95" s="7"/>
      <c r="D95" s="176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</row>
    <row r="96">
      <c r="A96" s="7"/>
      <c r="B96" s="7"/>
      <c r="C96" s="7"/>
      <c r="D96" s="176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</row>
    <row r="97">
      <c r="A97" s="7"/>
      <c r="B97" s="7"/>
      <c r="C97" s="7"/>
      <c r="D97" s="176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</row>
    <row r="98">
      <c r="A98" s="7"/>
      <c r="B98" s="7"/>
      <c r="C98" s="7"/>
      <c r="D98" s="176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</row>
    <row r="99">
      <c r="A99" s="7"/>
      <c r="B99" s="7"/>
      <c r="C99" s="7"/>
      <c r="D99" s="176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</row>
    <row r="100">
      <c r="A100" s="7"/>
      <c r="B100" s="7"/>
      <c r="C100" s="7"/>
      <c r="D100" s="176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</row>
    <row r="101">
      <c r="A101" s="7"/>
      <c r="B101" s="7"/>
      <c r="C101" s="7"/>
      <c r="D101" s="176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</row>
    <row r="102">
      <c r="A102" s="7"/>
      <c r="B102" s="7"/>
      <c r="C102" s="7"/>
      <c r="D102" s="176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</row>
    <row r="103">
      <c r="A103" s="7"/>
      <c r="B103" s="7"/>
      <c r="C103" s="7"/>
      <c r="D103" s="176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</row>
    <row r="104">
      <c r="A104" s="7"/>
      <c r="B104" s="7"/>
      <c r="C104" s="7"/>
      <c r="D104" s="176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</row>
    <row r="105">
      <c r="A105" s="7"/>
      <c r="B105" s="7"/>
      <c r="C105" s="7"/>
      <c r="D105" s="176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</row>
    <row r="106">
      <c r="A106" s="7"/>
      <c r="B106" s="7"/>
      <c r="C106" s="7"/>
      <c r="D106" s="176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</row>
    <row r="107">
      <c r="A107" s="7"/>
      <c r="B107" s="7"/>
      <c r="C107" s="7"/>
      <c r="D107" s="176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</row>
    <row r="108">
      <c r="A108" s="7"/>
      <c r="B108" s="7"/>
      <c r="C108" s="7"/>
      <c r="D108" s="176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</row>
    <row r="109">
      <c r="A109" s="7"/>
      <c r="B109" s="7"/>
      <c r="C109" s="7"/>
      <c r="D109" s="176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</row>
    <row r="110">
      <c r="A110" s="7"/>
      <c r="B110" s="7"/>
      <c r="C110" s="7"/>
      <c r="D110" s="176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</row>
    <row r="111">
      <c r="A111" s="7"/>
      <c r="B111" s="7"/>
      <c r="C111" s="7"/>
      <c r="D111" s="176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</row>
    <row r="112">
      <c r="A112" s="7"/>
      <c r="B112" s="7"/>
      <c r="C112" s="7"/>
      <c r="D112" s="176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</row>
    <row r="113">
      <c r="A113" s="7"/>
      <c r="B113" s="7"/>
      <c r="C113" s="7"/>
      <c r="D113" s="176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</row>
    <row r="114">
      <c r="A114" s="7"/>
      <c r="B114" s="7"/>
      <c r="C114" s="7"/>
      <c r="D114" s="176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</row>
    <row r="115">
      <c r="A115" s="7"/>
      <c r="B115" s="7"/>
      <c r="C115" s="7"/>
      <c r="D115" s="176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</row>
    <row r="116">
      <c r="A116" s="7"/>
      <c r="B116" s="7"/>
      <c r="C116" s="7"/>
      <c r="D116" s="176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</row>
    <row r="117">
      <c r="A117" s="7"/>
      <c r="B117" s="7"/>
      <c r="C117" s="7"/>
      <c r="D117" s="176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</row>
    <row r="118">
      <c r="A118" s="7"/>
      <c r="B118" s="7"/>
      <c r="C118" s="7"/>
      <c r="D118" s="176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</row>
    <row r="119">
      <c r="A119" s="7"/>
      <c r="B119" s="7"/>
      <c r="C119" s="7"/>
      <c r="D119" s="176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</row>
    <row r="120">
      <c r="A120" s="7"/>
      <c r="B120" s="7"/>
      <c r="C120" s="7"/>
      <c r="D120" s="176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</row>
    <row r="121">
      <c r="A121" s="7"/>
      <c r="B121" s="7"/>
      <c r="C121" s="7"/>
      <c r="D121" s="176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</row>
    <row r="122">
      <c r="A122" s="7"/>
      <c r="B122" s="7"/>
      <c r="C122" s="7"/>
      <c r="D122" s="176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</row>
    <row r="123">
      <c r="A123" s="7"/>
      <c r="B123" s="7"/>
      <c r="C123" s="7"/>
      <c r="D123" s="176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</row>
    <row r="124">
      <c r="A124" s="7"/>
      <c r="B124" s="7"/>
      <c r="C124" s="7"/>
      <c r="D124" s="176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</row>
    <row r="125">
      <c r="A125" s="7"/>
      <c r="B125" s="7"/>
      <c r="C125" s="7"/>
      <c r="D125" s="176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</row>
    <row r="126">
      <c r="A126" s="7"/>
      <c r="B126" s="7"/>
      <c r="C126" s="7"/>
      <c r="D126" s="176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</row>
    <row r="127">
      <c r="A127" s="7"/>
      <c r="B127" s="7"/>
      <c r="C127" s="7"/>
      <c r="D127" s="176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</row>
    <row r="128">
      <c r="A128" s="7"/>
      <c r="B128" s="7"/>
      <c r="C128" s="7"/>
      <c r="D128" s="176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</row>
    <row r="129">
      <c r="A129" s="7"/>
      <c r="B129" s="7"/>
      <c r="C129" s="7"/>
      <c r="D129" s="176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</row>
    <row r="130">
      <c r="A130" s="7"/>
      <c r="B130" s="7"/>
      <c r="C130" s="7"/>
      <c r="D130" s="176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</row>
    <row r="131">
      <c r="A131" s="7"/>
      <c r="B131" s="7"/>
      <c r="C131" s="7"/>
      <c r="D131" s="176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</row>
    <row r="132">
      <c r="A132" s="7"/>
      <c r="B132" s="7"/>
      <c r="C132" s="7"/>
      <c r="D132" s="176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</row>
    <row r="133">
      <c r="A133" s="7"/>
      <c r="B133" s="7"/>
      <c r="C133" s="7"/>
      <c r="D133" s="176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</row>
    <row r="134">
      <c r="A134" s="7"/>
      <c r="B134" s="7"/>
      <c r="C134" s="7"/>
      <c r="D134" s="176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</row>
    <row r="135">
      <c r="A135" s="7"/>
      <c r="B135" s="7"/>
      <c r="C135" s="7"/>
      <c r="D135" s="176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</row>
    <row r="136">
      <c r="A136" s="7"/>
      <c r="B136" s="7"/>
      <c r="C136" s="7"/>
      <c r="D136" s="176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</row>
    <row r="137">
      <c r="A137" s="7"/>
      <c r="B137" s="7"/>
      <c r="C137" s="7"/>
      <c r="D137" s="176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</row>
    <row r="138">
      <c r="A138" s="7"/>
      <c r="B138" s="7"/>
      <c r="C138" s="7"/>
      <c r="D138" s="176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</row>
    <row r="139">
      <c r="A139" s="7"/>
      <c r="B139" s="7"/>
      <c r="C139" s="7"/>
      <c r="D139" s="176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</row>
    <row r="140">
      <c r="A140" s="7"/>
      <c r="B140" s="7"/>
      <c r="C140" s="7"/>
      <c r="D140" s="176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</row>
    <row r="141">
      <c r="A141" s="7"/>
      <c r="B141" s="7"/>
      <c r="C141" s="7"/>
      <c r="D141" s="176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</row>
    <row r="142">
      <c r="A142" s="7"/>
      <c r="B142" s="7"/>
      <c r="C142" s="7"/>
      <c r="D142" s="176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</row>
    <row r="143">
      <c r="A143" s="7"/>
      <c r="B143" s="7"/>
      <c r="C143" s="7"/>
      <c r="D143" s="176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</row>
    <row r="144">
      <c r="A144" s="7"/>
      <c r="B144" s="7"/>
      <c r="C144" s="7"/>
      <c r="D144" s="176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</row>
    <row r="145">
      <c r="A145" s="7"/>
      <c r="B145" s="7"/>
      <c r="C145" s="7"/>
      <c r="D145" s="176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</row>
    <row r="146">
      <c r="A146" s="7"/>
      <c r="B146" s="7"/>
      <c r="C146" s="7"/>
      <c r="D146" s="176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</row>
    <row r="147">
      <c r="A147" s="7"/>
      <c r="B147" s="7"/>
      <c r="C147" s="7"/>
      <c r="D147" s="176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</row>
    <row r="148">
      <c r="A148" s="7"/>
      <c r="B148" s="7"/>
      <c r="C148" s="7"/>
      <c r="D148" s="176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</row>
    <row r="149">
      <c r="A149" s="7"/>
      <c r="B149" s="7"/>
      <c r="C149" s="7"/>
      <c r="D149" s="176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</row>
    <row r="150">
      <c r="A150" s="7"/>
      <c r="B150" s="7"/>
      <c r="C150" s="7"/>
      <c r="D150" s="176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</row>
    <row r="151">
      <c r="A151" s="7"/>
      <c r="B151" s="7"/>
      <c r="C151" s="7"/>
      <c r="D151" s="176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</row>
    <row r="152">
      <c r="A152" s="7"/>
      <c r="B152" s="7"/>
      <c r="C152" s="7"/>
      <c r="D152" s="176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</row>
    <row r="153">
      <c r="A153" s="7"/>
      <c r="B153" s="7"/>
      <c r="C153" s="7"/>
      <c r="D153" s="176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</row>
    <row r="154">
      <c r="A154" s="7"/>
      <c r="B154" s="7"/>
      <c r="C154" s="7"/>
      <c r="D154" s="176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</row>
    <row r="155">
      <c r="A155" s="7"/>
      <c r="B155" s="7"/>
      <c r="C155" s="7"/>
      <c r="D155" s="176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</row>
    <row r="156">
      <c r="A156" s="7"/>
      <c r="B156" s="7"/>
      <c r="C156" s="7"/>
      <c r="D156" s="176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</row>
    <row r="157">
      <c r="A157" s="7"/>
      <c r="B157" s="7"/>
      <c r="C157" s="7"/>
      <c r="D157" s="176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</row>
    <row r="158">
      <c r="A158" s="7"/>
      <c r="B158" s="7"/>
      <c r="C158" s="7"/>
      <c r="D158" s="176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</row>
    <row r="159">
      <c r="A159" s="7"/>
      <c r="B159" s="7"/>
      <c r="C159" s="7"/>
      <c r="D159" s="176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</row>
    <row r="160">
      <c r="A160" s="7"/>
      <c r="B160" s="7"/>
      <c r="C160" s="7"/>
      <c r="D160" s="176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</row>
    <row r="161">
      <c r="A161" s="7"/>
      <c r="B161" s="7"/>
      <c r="C161" s="7"/>
      <c r="D161" s="176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</row>
    <row r="162">
      <c r="A162" s="7"/>
      <c r="B162" s="7"/>
      <c r="C162" s="7"/>
      <c r="D162" s="176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</row>
    <row r="163">
      <c r="A163" s="7"/>
      <c r="B163" s="7"/>
      <c r="C163" s="7"/>
      <c r="D163" s="176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</row>
    <row r="164">
      <c r="A164" s="7"/>
      <c r="B164" s="7"/>
      <c r="C164" s="7"/>
      <c r="D164" s="176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</row>
    <row r="165">
      <c r="A165" s="7"/>
      <c r="B165" s="7"/>
      <c r="C165" s="7"/>
      <c r="D165" s="176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</row>
    <row r="166">
      <c r="A166" s="7"/>
      <c r="B166" s="7"/>
      <c r="C166" s="7"/>
      <c r="D166" s="176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</row>
    <row r="167">
      <c r="A167" s="7"/>
      <c r="B167" s="7"/>
      <c r="C167" s="7"/>
      <c r="D167" s="176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</row>
    <row r="168">
      <c r="A168" s="7"/>
      <c r="B168" s="7"/>
      <c r="C168" s="7"/>
      <c r="D168" s="176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</row>
    <row r="169">
      <c r="A169" s="7"/>
      <c r="B169" s="7"/>
      <c r="C169" s="7"/>
      <c r="D169" s="176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</row>
    <row r="170">
      <c r="A170" s="7"/>
      <c r="B170" s="7"/>
      <c r="C170" s="7"/>
      <c r="D170" s="176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</row>
    <row r="171">
      <c r="A171" s="7"/>
      <c r="B171" s="7"/>
      <c r="C171" s="7"/>
      <c r="D171" s="176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</row>
    <row r="172">
      <c r="A172" s="7"/>
      <c r="B172" s="7"/>
      <c r="C172" s="7"/>
      <c r="D172" s="176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</row>
    <row r="173">
      <c r="A173" s="7"/>
      <c r="B173" s="7"/>
      <c r="C173" s="7"/>
      <c r="D173" s="176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</row>
    <row r="174">
      <c r="A174" s="7"/>
      <c r="B174" s="7"/>
      <c r="C174" s="7"/>
      <c r="D174" s="176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</row>
    <row r="175">
      <c r="A175" s="7"/>
      <c r="B175" s="7"/>
      <c r="C175" s="7"/>
      <c r="D175" s="176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</row>
    <row r="176">
      <c r="A176" s="7"/>
      <c r="B176" s="7"/>
      <c r="C176" s="7"/>
      <c r="D176" s="176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</row>
    <row r="177">
      <c r="A177" s="7"/>
      <c r="B177" s="7"/>
      <c r="C177" s="7"/>
      <c r="D177" s="176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</row>
    <row r="178">
      <c r="A178" s="7"/>
      <c r="B178" s="7"/>
      <c r="C178" s="7"/>
      <c r="D178" s="176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</row>
    <row r="179">
      <c r="A179" s="7"/>
      <c r="B179" s="7"/>
      <c r="C179" s="7"/>
      <c r="D179" s="176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</row>
    <row r="180">
      <c r="A180" s="7"/>
      <c r="B180" s="7"/>
      <c r="C180" s="7"/>
      <c r="D180" s="176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</row>
    <row r="181">
      <c r="A181" s="7"/>
      <c r="B181" s="7"/>
      <c r="C181" s="7"/>
      <c r="D181" s="176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</row>
    <row r="182">
      <c r="A182" s="7"/>
      <c r="B182" s="7"/>
      <c r="C182" s="7"/>
      <c r="D182" s="176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</row>
    <row r="183">
      <c r="A183" s="7"/>
      <c r="B183" s="7"/>
      <c r="C183" s="7"/>
      <c r="D183" s="176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</row>
    <row r="184">
      <c r="A184" s="7"/>
      <c r="B184" s="7"/>
      <c r="C184" s="7"/>
      <c r="D184" s="176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</row>
    <row r="185">
      <c r="A185" s="7"/>
      <c r="B185" s="7"/>
      <c r="C185" s="7"/>
      <c r="D185" s="176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</row>
    <row r="186">
      <c r="A186" s="7"/>
      <c r="B186" s="7"/>
      <c r="C186" s="7"/>
      <c r="D186" s="176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</row>
    <row r="187">
      <c r="A187" s="7"/>
      <c r="B187" s="7"/>
      <c r="C187" s="7"/>
      <c r="D187" s="176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</row>
    <row r="188">
      <c r="A188" s="7"/>
      <c r="B188" s="7"/>
      <c r="C188" s="7"/>
      <c r="D188" s="176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</row>
    <row r="189">
      <c r="A189" s="7"/>
      <c r="B189" s="7"/>
      <c r="C189" s="7"/>
      <c r="D189" s="176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</row>
    <row r="190">
      <c r="A190" s="7"/>
      <c r="B190" s="7"/>
      <c r="C190" s="7"/>
      <c r="D190" s="176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</row>
    <row r="191">
      <c r="A191" s="7"/>
      <c r="B191" s="7"/>
      <c r="C191" s="7"/>
      <c r="D191" s="176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</row>
    <row r="192">
      <c r="A192" s="7"/>
      <c r="B192" s="7"/>
      <c r="C192" s="7"/>
      <c r="D192" s="176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</row>
    <row r="193">
      <c r="A193" s="7"/>
      <c r="B193" s="7"/>
      <c r="C193" s="7"/>
      <c r="D193" s="176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</row>
    <row r="194">
      <c r="A194" s="7"/>
      <c r="B194" s="7"/>
      <c r="C194" s="7"/>
      <c r="D194" s="176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</row>
    <row r="195">
      <c r="A195" s="7"/>
      <c r="B195" s="7"/>
      <c r="C195" s="7"/>
      <c r="D195" s="176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</row>
    <row r="196">
      <c r="A196" s="7"/>
      <c r="B196" s="7"/>
      <c r="C196" s="7"/>
      <c r="D196" s="176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</row>
    <row r="197">
      <c r="A197" s="7"/>
      <c r="B197" s="7"/>
      <c r="C197" s="7"/>
      <c r="D197" s="176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</row>
    <row r="198">
      <c r="A198" s="7"/>
      <c r="B198" s="7"/>
      <c r="C198" s="7"/>
      <c r="D198" s="176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</row>
    <row r="199">
      <c r="A199" s="7"/>
      <c r="B199" s="7"/>
      <c r="C199" s="7"/>
      <c r="D199" s="176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</row>
    <row r="200">
      <c r="A200" s="7"/>
      <c r="B200" s="7"/>
      <c r="C200" s="7"/>
      <c r="D200" s="176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</row>
    <row r="201">
      <c r="A201" s="7"/>
      <c r="B201" s="7"/>
      <c r="C201" s="7"/>
      <c r="D201" s="176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</row>
    <row r="202">
      <c r="A202" s="7"/>
      <c r="B202" s="7"/>
      <c r="C202" s="7"/>
      <c r="D202" s="176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</row>
    <row r="203">
      <c r="A203" s="7"/>
      <c r="B203" s="7"/>
      <c r="C203" s="7"/>
      <c r="D203" s="176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</row>
    <row r="204">
      <c r="A204" s="7"/>
      <c r="B204" s="7"/>
      <c r="C204" s="7"/>
      <c r="D204" s="176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</row>
    <row r="205">
      <c r="A205" s="7"/>
      <c r="B205" s="7"/>
      <c r="C205" s="7"/>
      <c r="D205" s="176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</row>
    <row r="206">
      <c r="A206" s="7"/>
      <c r="B206" s="7"/>
      <c r="C206" s="7"/>
      <c r="D206" s="176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</row>
    <row r="207">
      <c r="A207" s="7"/>
      <c r="B207" s="7"/>
      <c r="C207" s="7"/>
      <c r="D207" s="176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</row>
    <row r="208">
      <c r="A208" s="7"/>
      <c r="B208" s="7"/>
      <c r="C208" s="7"/>
      <c r="D208" s="176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</row>
    <row r="209">
      <c r="A209" s="7"/>
      <c r="B209" s="7"/>
      <c r="C209" s="7"/>
      <c r="D209" s="176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</row>
    <row r="210">
      <c r="A210" s="7"/>
      <c r="B210" s="7"/>
      <c r="C210" s="7"/>
      <c r="D210" s="176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</row>
    <row r="211">
      <c r="A211" s="7"/>
      <c r="B211" s="7"/>
      <c r="C211" s="7"/>
      <c r="D211" s="176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</row>
    <row r="212">
      <c r="A212" s="7"/>
      <c r="B212" s="7"/>
      <c r="C212" s="7"/>
      <c r="D212" s="176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</row>
    <row r="213">
      <c r="A213" s="7"/>
      <c r="B213" s="7"/>
      <c r="C213" s="7"/>
      <c r="D213" s="176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</row>
    <row r="214">
      <c r="A214" s="7"/>
      <c r="B214" s="7"/>
      <c r="C214" s="7"/>
      <c r="D214" s="176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</row>
    <row r="215">
      <c r="A215" s="7"/>
      <c r="B215" s="7"/>
      <c r="C215" s="7"/>
      <c r="D215" s="176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</row>
    <row r="216">
      <c r="A216" s="7"/>
      <c r="B216" s="7"/>
      <c r="C216" s="7"/>
      <c r="D216" s="176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</row>
    <row r="217">
      <c r="A217" s="7"/>
      <c r="B217" s="7"/>
      <c r="C217" s="7"/>
      <c r="D217" s="176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</row>
    <row r="218">
      <c r="A218" s="7"/>
      <c r="B218" s="7"/>
      <c r="C218" s="7"/>
      <c r="D218" s="176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</row>
    <row r="219">
      <c r="A219" s="7"/>
      <c r="B219" s="7"/>
      <c r="C219" s="7"/>
      <c r="D219" s="176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</row>
    <row r="220">
      <c r="A220" s="7"/>
      <c r="B220" s="7"/>
      <c r="C220" s="7"/>
      <c r="D220" s="176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</row>
    <row r="221">
      <c r="A221" s="7"/>
      <c r="B221" s="7"/>
      <c r="C221" s="7"/>
      <c r="D221" s="176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</row>
    <row r="222">
      <c r="A222" s="7"/>
      <c r="B222" s="7"/>
      <c r="C222" s="7"/>
      <c r="D222" s="176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</row>
    <row r="223">
      <c r="A223" s="7"/>
      <c r="B223" s="7"/>
      <c r="C223" s="7"/>
      <c r="D223" s="176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</row>
    <row r="224">
      <c r="A224" s="7"/>
      <c r="B224" s="7"/>
      <c r="C224" s="7"/>
      <c r="D224" s="176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</row>
    <row r="225">
      <c r="A225" s="7"/>
      <c r="B225" s="7"/>
      <c r="C225" s="7"/>
      <c r="D225" s="176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</row>
    <row r="226">
      <c r="A226" s="7"/>
      <c r="B226" s="7"/>
      <c r="C226" s="7"/>
      <c r="D226" s="176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</row>
    <row r="227">
      <c r="A227" s="7"/>
      <c r="B227" s="7"/>
      <c r="C227" s="7"/>
      <c r="D227" s="176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</row>
    <row r="228">
      <c r="A228" s="7"/>
      <c r="B228" s="7"/>
      <c r="C228" s="7"/>
      <c r="D228" s="176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</row>
    <row r="229">
      <c r="A229" s="7"/>
      <c r="B229" s="7"/>
      <c r="C229" s="7"/>
      <c r="D229" s="176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</row>
    <row r="230">
      <c r="A230" s="7"/>
      <c r="B230" s="7"/>
      <c r="C230" s="7"/>
      <c r="D230" s="176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</row>
    <row r="231">
      <c r="A231" s="7"/>
      <c r="B231" s="7"/>
      <c r="C231" s="7"/>
      <c r="D231" s="176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</row>
    <row r="232">
      <c r="A232" s="7"/>
      <c r="B232" s="7"/>
      <c r="C232" s="7"/>
      <c r="D232" s="176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</row>
    <row r="233">
      <c r="A233" s="7"/>
      <c r="B233" s="7"/>
      <c r="C233" s="7"/>
      <c r="D233" s="176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</row>
    <row r="234">
      <c r="A234" s="7"/>
      <c r="B234" s="7"/>
      <c r="C234" s="7"/>
      <c r="D234" s="176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</row>
    <row r="235">
      <c r="A235" s="7"/>
      <c r="B235" s="7"/>
      <c r="C235" s="7"/>
      <c r="D235" s="176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</row>
    <row r="236">
      <c r="A236" s="7"/>
      <c r="B236" s="7"/>
      <c r="C236" s="7"/>
      <c r="D236" s="176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</row>
    <row r="237">
      <c r="A237" s="7"/>
      <c r="B237" s="7"/>
      <c r="C237" s="7"/>
      <c r="D237" s="176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</row>
    <row r="238">
      <c r="A238" s="7"/>
      <c r="B238" s="7"/>
      <c r="C238" s="7"/>
      <c r="D238" s="176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</row>
    <row r="239">
      <c r="A239" s="7"/>
      <c r="B239" s="7"/>
      <c r="C239" s="7"/>
      <c r="D239" s="176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</row>
    <row r="240">
      <c r="A240" s="7"/>
      <c r="B240" s="7"/>
      <c r="C240" s="7"/>
      <c r="D240" s="176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</row>
    <row r="241">
      <c r="A241" s="7"/>
      <c r="B241" s="7"/>
      <c r="C241" s="7"/>
      <c r="D241" s="176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</row>
    <row r="242">
      <c r="A242" s="7"/>
      <c r="B242" s="7"/>
      <c r="C242" s="7"/>
      <c r="D242" s="176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</row>
    <row r="243">
      <c r="A243" s="7"/>
      <c r="B243" s="7"/>
      <c r="C243" s="7"/>
      <c r="D243" s="176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</row>
    <row r="244">
      <c r="A244" s="7"/>
      <c r="B244" s="7"/>
      <c r="C244" s="7"/>
      <c r="D244" s="176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</row>
    <row r="245">
      <c r="A245" s="7"/>
      <c r="B245" s="7"/>
      <c r="C245" s="7"/>
      <c r="D245" s="176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</row>
    <row r="246">
      <c r="A246" s="7"/>
      <c r="B246" s="7"/>
      <c r="C246" s="7"/>
      <c r="D246" s="176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</row>
    <row r="247">
      <c r="A247" s="7"/>
      <c r="B247" s="7"/>
      <c r="C247" s="7"/>
      <c r="D247" s="176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</row>
    <row r="248">
      <c r="A248" s="7"/>
      <c r="B248" s="7"/>
      <c r="C248" s="7"/>
      <c r="D248" s="176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</row>
    <row r="249">
      <c r="A249" s="7"/>
      <c r="B249" s="7"/>
      <c r="C249" s="7"/>
      <c r="D249" s="176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</row>
    <row r="250">
      <c r="A250" s="7"/>
      <c r="B250" s="7"/>
      <c r="C250" s="7"/>
      <c r="D250" s="176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</row>
    <row r="251">
      <c r="A251" s="7"/>
      <c r="B251" s="7"/>
      <c r="C251" s="7"/>
      <c r="D251" s="176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</row>
    <row r="252">
      <c r="A252" s="7"/>
      <c r="B252" s="7"/>
      <c r="C252" s="7"/>
      <c r="D252" s="176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</row>
    <row r="253">
      <c r="A253" s="7"/>
      <c r="B253" s="7"/>
      <c r="C253" s="7"/>
      <c r="D253" s="176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</row>
    <row r="254">
      <c r="A254" s="7"/>
      <c r="B254" s="7"/>
      <c r="C254" s="7"/>
      <c r="D254" s="176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</row>
    <row r="255">
      <c r="A255" s="7"/>
      <c r="B255" s="7"/>
      <c r="C255" s="7"/>
      <c r="D255" s="176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</row>
    <row r="256">
      <c r="A256" s="7"/>
      <c r="B256" s="7"/>
      <c r="C256" s="7"/>
      <c r="D256" s="176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</row>
    <row r="257">
      <c r="A257" s="7"/>
      <c r="B257" s="7"/>
      <c r="C257" s="7"/>
      <c r="D257" s="176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</row>
    <row r="258">
      <c r="A258" s="7"/>
      <c r="B258" s="7"/>
      <c r="C258" s="7"/>
      <c r="D258" s="176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</row>
    <row r="259">
      <c r="A259" s="7"/>
      <c r="B259" s="7"/>
      <c r="C259" s="7"/>
      <c r="D259" s="176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</row>
    <row r="260">
      <c r="A260" s="7"/>
      <c r="B260" s="7"/>
      <c r="C260" s="7"/>
      <c r="D260" s="176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</row>
    <row r="261">
      <c r="A261" s="7"/>
      <c r="B261" s="7"/>
      <c r="C261" s="7"/>
      <c r="D261" s="176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</row>
    <row r="262">
      <c r="A262" s="7"/>
      <c r="B262" s="7"/>
      <c r="C262" s="7"/>
      <c r="D262" s="176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</row>
    <row r="263">
      <c r="A263" s="7"/>
      <c r="B263" s="7"/>
      <c r="C263" s="7"/>
      <c r="D263" s="176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</row>
    <row r="264">
      <c r="A264" s="7"/>
      <c r="B264" s="7"/>
      <c r="C264" s="7"/>
      <c r="D264" s="176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</row>
    <row r="265">
      <c r="A265" s="7"/>
      <c r="B265" s="7"/>
      <c r="C265" s="7"/>
      <c r="D265" s="176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</row>
    <row r="266">
      <c r="A266" s="7"/>
      <c r="B266" s="7"/>
      <c r="C266" s="7"/>
      <c r="D266" s="176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</row>
    <row r="267">
      <c r="A267" s="7"/>
      <c r="B267" s="7"/>
      <c r="C267" s="7"/>
      <c r="D267" s="176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</row>
    <row r="268">
      <c r="A268" s="7"/>
      <c r="B268" s="7"/>
      <c r="C268" s="7"/>
      <c r="D268" s="176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</row>
    <row r="269">
      <c r="A269" s="7"/>
      <c r="B269" s="7"/>
      <c r="C269" s="7"/>
      <c r="D269" s="176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</row>
    <row r="270">
      <c r="A270" s="7"/>
      <c r="B270" s="7"/>
      <c r="C270" s="7"/>
      <c r="D270" s="176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</row>
    <row r="271">
      <c r="A271" s="7"/>
      <c r="B271" s="7"/>
      <c r="C271" s="7"/>
      <c r="D271" s="176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</row>
    <row r="272">
      <c r="A272" s="7"/>
      <c r="B272" s="7"/>
      <c r="C272" s="7"/>
      <c r="D272" s="176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</row>
    <row r="273">
      <c r="A273" s="7"/>
      <c r="B273" s="7"/>
      <c r="C273" s="7"/>
      <c r="D273" s="176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</row>
    <row r="274">
      <c r="A274" s="7"/>
      <c r="B274" s="7"/>
      <c r="C274" s="7"/>
      <c r="D274" s="176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</row>
    <row r="275">
      <c r="A275" s="7"/>
      <c r="B275" s="7"/>
      <c r="C275" s="7"/>
      <c r="D275" s="176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</row>
    <row r="276">
      <c r="A276" s="7"/>
      <c r="B276" s="7"/>
      <c r="C276" s="7"/>
      <c r="D276" s="176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</row>
    <row r="277">
      <c r="A277" s="7"/>
      <c r="B277" s="7"/>
      <c r="C277" s="7"/>
      <c r="D277" s="176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</row>
    <row r="278">
      <c r="A278" s="7"/>
      <c r="B278" s="7"/>
      <c r="C278" s="7"/>
      <c r="D278" s="176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</row>
    <row r="279">
      <c r="A279" s="7"/>
      <c r="B279" s="7"/>
      <c r="C279" s="7"/>
      <c r="D279" s="176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</row>
    <row r="280">
      <c r="A280" s="7"/>
      <c r="B280" s="7"/>
      <c r="C280" s="7"/>
      <c r="D280" s="176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</row>
    <row r="281">
      <c r="A281" s="7"/>
      <c r="B281" s="7"/>
      <c r="C281" s="7"/>
      <c r="D281" s="176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</row>
    <row r="282">
      <c r="A282" s="7"/>
      <c r="B282" s="7"/>
      <c r="C282" s="7"/>
      <c r="D282" s="176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</row>
    <row r="283">
      <c r="A283" s="7"/>
      <c r="B283" s="7"/>
      <c r="C283" s="7"/>
      <c r="D283" s="176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</row>
    <row r="284">
      <c r="A284" s="7"/>
      <c r="B284" s="7"/>
      <c r="C284" s="7"/>
      <c r="D284" s="176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</row>
    <row r="285">
      <c r="A285" s="7"/>
      <c r="B285" s="7"/>
      <c r="C285" s="7"/>
      <c r="D285" s="176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</row>
    <row r="286">
      <c r="A286" s="7"/>
      <c r="B286" s="7"/>
      <c r="C286" s="7"/>
      <c r="D286" s="176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</row>
    <row r="287">
      <c r="A287" s="7"/>
      <c r="B287" s="7"/>
      <c r="C287" s="7"/>
      <c r="D287" s="176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</row>
    <row r="288">
      <c r="A288" s="7"/>
      <c r="B288" s="7"/>
      <c r="C288" s="7"/>
      <c r="D288" s="176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</row>
    <row r="289">
      <c r="A289" s="7"/>
      <c r="B289" s="7"/>
      <c r="C289" s="7"/>
      <c r="D289" s="176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</row>
    <row r="290">
      <c r="A290" s="7"/>
      <c r="B290" s="7"/>
      <c r="C290" s="7"/>
      <c r="D290" s="176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</row>
    <row r="291">
      <c r="A291" s="7"/>
      <c r="B291" s="7"/>
      <c r="C291" s="7"/>
      <c r="D291" s="176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</row>
    <row r="292">
      <c r="A292" s="7"/>
      <c r="B292" s="7"/>
      <c r="C292" s="7"/>
      <c r="D292" s="176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</row>
    <row r="293">
      <c r="A293" s="7"/>
      <c r="B293" s="7"/>
      <c r="C293" s="7"/>
      <c r="D293" s="176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</row>
    <row r="294">
      <c r="A294" s="7"/>
      <c r="B294" s="7"/>
      <c r="C294" s="7"/>
      <c r="D294" s="176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</row>
    <row r="295">
      <c r="A295" s="7"/>
      <c r="B295" s="7"/>
      <c r="C295" s="7"/>
      <c r="D295" s="176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</row>
    <row r="296">
      <c r="A296" s="7"/>
      <c r="B296" s="7"/>
      <c r="C296" s="7"/>
      <c r="D296" s="176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</row>
    <row r="297">
      <c r="A297" s="7"/>
      <c r="B297" s="7"/>
      <c r="C297" s="7"/>
      <c r="D297" s="176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</row>
    <row r="298">
      <c r="A298" s="7"/>
      <c r="B298" s="7"/>
      <c r="C298" s="7"/>
      <c r="D298" s="176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</row>
    <row r="299">
      <c r="A299" s="7"/>
      <c r="B299" s="7"/>
      <c r="C299" s="7"/>
      <c r="D299" s="176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</row>
    <row r="300">
      <c r="A300" s="7"/>
      <c r="B300" s="7"/>
      <c r="C300" s="7"/>
      <c r="D300" s="176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</row>
    <row r="301">
      <c r="A301" s="7"/>
      <c r="B301" s="7"/>
      <c r="C301" s="7"/>
      <c r="D301" s="176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</row>
    <row r="302">
      <c r="A302" s="7"/>
      <c r="B302" s="7"/>
      <c r="C302" s="7"/>
      <c r="D302" s="176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</row>
    <row r="303">
      <c r="A303" s="7"/>
      <c r="B303" s="7"/>
      <c r="C303" s="7"/>
      <c r="D303" s="176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</row>
    <row r="304">
      <c r="A304" s="7"/>
      <c r="B304" s="7"/>
      <c r="C304" s="7"/>
      <c r="D304" s="176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</row>
    <row r="305">
      <c r="A305" s="7"/>
      <c r="B305" s="7"/>
      <c r="C305" s="7"/>
      <c r="D305" s="176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</row>
    <row r="306">
      <c r="A306" s="7"/>
      <c r="B306" s="7"/>
      <c r="C306" s="7"/>
      <c r="D306" s="176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</row>
    <row r="307">
      <c r="A307" s="7"/>
      <c r="B307" s="7"/>
      <c r="C307" s="7"/>
      <c r="D307" s="176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</row>
    <row r="308">
      <c r="A308" s="7"/>
      <c r="B308" s="7"/>
      <c r="C308" s="7"/>
      <c r="D308" s="176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</row>
    <row r="309">
      <c r="A309" s="7"/>
      <c r="B309" s="7"/>
      <c r="C309" s="7"/>
      <c r="D309" s="176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</row>
    <row r="310">
      <c r="A310" s="7"/>
      <c r="B310" s="7"/>
      <c r="C310" s="7"/>
      <c r="D310" s="176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</row>
    <row r="311">
      <c r="A311" s="7"/>
      <c r="B311" s="7"/>
      <c r="C311" s="7"/>
      <c r="D311" s="176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</row>
    <row r="312">
      <c r="A312" s="7"/>
      <c r="B312" s="7"/>
      <c r="C312" s="7"/>
      <c r="D312" s="176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</row>
    <row r="313">
      <c r="A313" s="7"/>
      <c r="B313" s="7"/>
      <c r="C313" s="7"/>
      <c r="D313" s="176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</row>
    <row r="314">
      <c r="A314" s="7"/>
      <c r="B314" s="7"/>
      <c r="C314" s="7"/>
      <c r="D314" s="176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</row>
    <row r="315">
      <c r="A315" s="7"/>
      <c r="B315" s="7"/>
      <c r="C315" s="7"/>
      <c r="D315" s="176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</row>
    <row r="316">
      <c r="A316" s="7"/>
      <c r="B316" s="7"/>
      <c r="C316" s="7"/>
      <c r="D316" s="176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</row>
    <row r="317">
      <c r="A317" s="7"/>
      <c r="B317" s="7"/>
      <c r="C317" s="7"/>
      <c r="D317" s="176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</row>
    <row r="318">
      <c r="A318" s="7"/>
      <c r="B318" s="7"/>
      <c r="C318" s="7"/>
      <c r="D318" s="176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</row>
    <row r="319">
      <c r="A319" s="7"/>
      <c r="B319" s="7"/>
      <c r="C319" s="7"/>
      <c r="D319" s="176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</row>
    <row r="320">
      <c r="A320" s="7"/>
      <c r="B320" s="7"/>
      <c r="C320" s="7"/>
      <c r="D320" s="176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</row>
    <row r="321">
      <c r="A321" s="7"/>
      <c r="B321" s="7"/>
      <c r="C321" s="7"/>
      <c r="D321" s="176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</row>
    <row r="322">
      <c r="A322" s="7"/>
      <c r="B322" s="7"/>
      <c r="C322" s="7"/>
      <c r="D322" s="176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</row>
    <row r="323">
      <c r="A323" s="7"/>
      <c r="B323" s="7"/>
      <c r="C323" s="7"/>
      <c r="D323" s="176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</row>
    <row r="324">
      <c r="A324" s="7"/>
      <c r="B324" s="7"/>
      <c r="C324" s="7"/>
      <c r="D324" s="176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</row>
    <row r="325">
      <c r="A325" s="7"/>
      <c r="B325" s="7"/>
      <c r="C325" s="7"/>
      <c r="D325" s="176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</row>
    <row r="326">
      <c r="A326" s="7"/>
      <c r="B326" s="7"/>
      <c r="C326" s="7"/>
      <c r="D326" s="176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</row>
    <row r="327">
      <c r="A327" s="7"/>
      <c r="B327" s="7"/>
      <c r="C327" s="7"/>
      <c r="D327" s="176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</row>
    <row r="328">
      <c r="A328" s="7"/>
      <c r="B328" s="7"/>
      <c r="C328" s="7"/>
      <c r="D328" s="176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</row>
    <row r="329">
      <c r="A329" s="7"/>
      <c r="B329" s="7"/>
      <c r="C329" s="7"/>
      <c r="D329" s="176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</row>
    <row r="330">
      <c r="A330" s="7"/>
      <c r="B330" s="7"/>
      <c r="C330" s="7"/>
      <c r="D330" s="176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</row>
    <row r="331">
      <c r="A331" s="7"/>
      <c r="B331" s="7"/>
      <c r="C331" s="7"/>
      <c r="D331" s="176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</row>
    <row r="332">
      <c r="A332" s="7"/>
      <c r="B332" s="7"/>
      <c r="C332" s="7"/>
      <c r="D332" s="176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</row>
    <row r="333">
      <c r="A333" s="7"/>
      <c r="B333" s="7"/>
      <c r="C333" s="7"/>
      <c r="D333" s="176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</row>
    <row r="334">
      <c r="A334" s="7"/>
      <c r="B334" s="7"/>
      <c r="C334" s="7"/>
      <c r="D334" s="176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</row>
    <row r="335">
      <c r="A335" s="7"/>
      <c r="B335" s="7"/>
      <c r="C335" s="7"/>
      <c r="D335" s="176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</row>
    <row r="336">
      <c r="A336" s="7"/>
      <c r="B336" s="7"/>
      <c r="C336" s="7"/>
      <c r="D336" s="176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</row>
    <row r="337">
      <c r="A337" s="7"/>
      <c r="B337" s="7"/>
      <c r="C337" s="7"/>
      <c r="D337" s="176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</row>
    <row r="338">
      <c r="A338" s="7"/>
      <c r="B338" s="7"/>
      <c r="C338" s="7"/>
      <c r="D338" s="176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</row>
    <row r="339">
      <c r="A339" s="7"/>
      <c r="B339" s="7"/>
      <c r="C339" s="7"/>
      <c r="D339" s="176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</row>
    <row r="340">
      <c r="A340" s="7"/>
      <c r="B340" s="7"/>
      <c r="C340" s="7"/>
      <c r="D340" s="176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</row>
    <row r="341">
      <c r="A341" s="7"/>
      <c r="B341" s="7"/>
      <c r="C341" s="7"/>
      <c r="D341" s="176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</row>
    <row r="342">
      <c r="A342" s="7"/>
      <c r="B342" s="7"/>
      <c r="C342" s="7"/>
      <c r="D342" s="176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</row>
    <row r="343">
      <c r="A343" s="7"/>
      <c r="B343" s="7"/>
      <c r="C343" s="7"/>
      <c r="D343" s="176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</row>
    <row r="344">
      <c r="A344" s="7"/>
      <c r="B344" s="7"/>
      <c r="C344" s="7"/>
      <c r="D344" s="176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</row>
    <row r="345">
      <c r="A345" s="7"/>
      <c r="B345" s="7"/>
      <c r="C345" s="7"/>
      <c r="D345" s="176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</row>
    <row r="346">
      <c r="A346" s="7"/>
      <c r="B346" s="7"/>
      <c r="C346" s="7"/>
      <c r="D346" s="176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</row>
    <row r="347">
      <c r="A347" s="7"/>
      <c r="B347" s="7"/>
      <c r="C347" s="7"/>
      <c r="D347" s="176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</row>
    <row r="348">
      <c r="A348" s="7"/>
      <c r="B348" s="7"/>
      <c r="C348" s="7"/>
      <c r="D348" s="176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</row>
    <row r="349">
      <c r="A349" s="7"/>
      <c r="B349" s="7"/>
      <c r="C349" s="7"/>
      <c r="D349" s="176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</row>
    <row r="350">
      <c r="A350" s="7"/>
      <c r="B350" s="7"/>
      <c r="C350" s="7"/>
      <c r="D350" s="176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</row>
    <row r="351">
      <c r="A351" s="7"/>
      <c r="B351" s="7"/>
      <c r="C351" s="7"/>
      <c r="D351" s="176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</row>
    <row r="352">
      <c r="A352" s="7"/>
      <c r="B352" s="7"/>
      <c r="C352" s="7"/>
      <c r="D352" s="176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</row>
    <row r="353">
      <c r="A353" s="7"/>
      <c r="B353" s="7"/>
      <c r="C353" s="7"/>
      <c r="D353" s="176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</row>
    <row r="354">
      <c r="A354" s="7"/>
      <c r="B354" s="7"/>
      <c r="C354" s="7"/>
      <c r="D354" s="176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</row>
    <row r="355">
      <c r="A355" s="7"/>
      <c r="B355" s="7"/>
      <c r="C355" s="7"/>
      <c r="D355" s="176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</row>
    <row r="356">
      <c r="A356" s="7"/>
      <c r="B356" s="7"/>
      <c r="C356" s="7"/>
      <c r="D356" s="176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</row>
    <row r="357">
      <c r="A357" s="7"/>
      <c r="B357" s="7"/>
      <c r="C357" s="7"/>
      <c r="D357" s="176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</row>
    <row r="358">
      <c r="A358" s="7"/>
      <c r="B358" s="7"/>
      <c r="C358" s="7"/>
      <c r="D358" s="176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</row>
    <row r="359">
      <c r="A359" s="7"/>
      <c r="B359" s="7"/>
      <c r="C359" s="7"/>
      <c r="D359" s="176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</row>
    <row r="360">
      <c r="A360" s="7"/>
      <c r="B360" s="7"/>
      <c r="C360" s="7"/>
      <c r="D360" s="176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</row>
    <row r="361">
      <c r="A361" s="7"/>
      <c r="B361" s="7"/>
      <c r="C361" s="7"/>
      <c r="D361" s="176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</row>
    <row r="362">
      <c r="A362" s="7"/>
      <c r="B362" s="7"/>
      <c r="C362" s="7"/>
      <c r="D362" s="176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</row>
    <row r="363">
      <c r="A363" s="7"/>
      <c r="B363" s="7"/>
      <c r="C363" s="7"/>
      <c r="D363" s="176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</row>
    <row r="364">
      <c r="A364" s="7"/>
      <c r="B364" s="7"/>
      <c r="C364" s="7"/>
      <c r="D364" s="176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</row>
    <row r="365">
      <c r="A365" s="7"/>
      <c r="B365" s="7"/>
      <c r="C365" s="7"/>
      <c r="D365" s="176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</row>
    <row r="366">
      <c r="A366" s="7"/>
      <c r="B366" s="7"/>
      <c r="C366" s="7"/>
      <c r="D366" s="176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</row>
    <row r="367">
      <c r="A367" s="7"/>
      <c r="B367" s="7"/>
      <c r="C367" s="7"/>
      <c r="D367" s="176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</row>
    <row r="368">
      <c r="A368" s="7"/>
      <c r="B368" s="7"/>
      <c r="C368" s="7"/>
      <c r="D368" s="176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</row>
    <row r="369">
      <c r="A369" s="7"/>
      <c r="B369" s="7"/>
      <c r="C369" s="7"/>
      <c r="D369" s="176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</row>
    <row r="370">
      <c r="A370" s="7"/>
      <c r="B370" s="7"/>
      <c r="C370" s="7"/>
      <c r="D370" s="176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</row>
    <row r="371">
      <c r="A371" s="7"/>
      <c r="B371" s="7"/>
      <c r="C371" s="7"/>
      <c r="D371" s="176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</row>
    <row r="372">
      <c r="A372" s="7"/>
      <c r="B372" s="7"/>
      <c r="C372" s="7"/>
      <c r="D372" s="176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</row>
    <row r="373">
      <c r="A373" s="7"/>
      <c r="B373" s="7"/>
      <c r="C373" s="7"/>
      <c r="D373" s="176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</row>
    <row r="374">
      <c r="A374" s="7"/>
      <c r="B374" s="7"/>
      <c r="C374" s="7"/>
      <c r="D374" s="176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</row>
    <row r="375">
      <c r="A375" s="7"/>
      <c r="B375" s="7"/>
      <c r="C375" s="7"/>
      <c r="D375" s="176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</row>
    <row r="376">
      <c r="A376" s="7"/>
      <c r="B376" s="7"/>
      <c r="C376" s="7"/>
      <c r="D376" s="176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</row>
    <row r="377">
      <c r="A377" s="7"/>
      <c r="B377" s="7"/>
      <c r="C377" s="7"/>
      <c r="D377" s="176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</row>
    <row r="378">
      <c r="A378" s="7"/>
      <c r="B378" s="7"/>
      <c r="C378" s="7"/>
      <c r="D378" s="176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</row>
    <row r="379">
      <c r="A379" s="7"/>
      <c r="B379" s="7"/>
      <c r="C379" s="7"/>
      <c r="D379" s="176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</row>
    <row r="380">
      <c r="A380" s="7"/>
      <c r="B380" s="7"/>
      <c r="C380" s="7"/>
      <c r="D380" s="176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</row>
    <row r="381">
      <c r="A381" s="7"/>
      <c r="B381" s="7"/>
      <c r="C381" s="7"/>
      <c r="D381" s="176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</row>
    <row r="382">
      <c r="A382" s="7"/>
      <c r="B382" s="7"/>
      <c r="C382" s="7"/>
      <c r="D382" s="176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</row>
    <row r="383">
      <c r="A383" s="7"/>
      <c r="B383" s="7"/>
      <c r="C383" s="7"/>
      <c r="D383" s="176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</row>
    <row r="384">
      <c r="A384" s="7"/>
      <c r="B384" s="7"/>
      <c r="C384" s="7"/>
      <c r="D384" s="176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</row>
    <row r="385">
      <c r="A385" s="7"/>
      <c r="B385" s="7"/>
      <c r="C385" s="7"/>
      <c r="D385" s="176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</row>
    <row r="386">
      <c r="A386" s="7"/>
      <c r="B386" s="7"/>
      <c r="C386" s="7"/>
      <c r="D386" s="176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</row>
    <row r="387">
      <c r="A387" s="7"/>
      <c r="B387" s="7"/>
      <c r="C387" s="7"/>
      <c r="D387" s="176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</row>
    <row r="388">
      <c r="A388" s="7"/>
      <c r="B388" s="7"/>
      <c r="C388" s="7"/>
      <c r="D388" s="176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</row>
    <row r="389">
      <c r="A389" s="7"/>
      <c r="B389" s="7"/>
      <c r="C389" s="7"/>
      <c r="D389" s="176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</row>
    <row r="390">
      <c r="A390" s="7"/>
      <c r="B390" s="7"/>
      <c r="C390" s="7"/>
      <c r="D390" s="176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</row>
    <row r="391">
      <c r="A391" s="7"/>
      <c r="B391" s="7"/>
      <c r="C391" s="7"/>
      <c r="D391" s="176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</row>
    <row r="392">
      <c r="A392" s="7"/>
      <c r="B392" s="7"/>
      <c r="C392" s="7"/>
      <c r="D392" s="176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</row>
    <row r="393">
      <c r="A393" s="7"/>
      <c r="B393" s="7"/>
      <c r="C393" s="7"/>
      <c r="D393" s="176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</row>
    <row r="394">
      <c r="A394" s="7"/>
      <c r="B394" s="7"/>
      <c r="C394" s="7"/>
      <c r="D394" s="176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</row>
    <row r="395">
      <c r="A395" s="7"/>
      <c r="B395" s="7"/>
      <c r="C395" s="7"/>
      <c r="D395" s="176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</row>
    <row r="396">
      <c r="A396" s="7"/>
      <c r="B396" s="7"/>
      <c r="C396" s="7"/>
      <c r="D396" s="176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</row>
    <row r="397">
      <c r="A397" s="7"/>
      <c r="B397" s="7"/>
      <c r="C397" s="7"/>
      <c r="D397" s="176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</row>
    <row r="398">
      <c r="A398" s="7"/>
      <c r="B398" s="7"/>
      <c r="C398" s="7"/>
      <c r="D398" s="176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</row>
    <row r="399">
      <c r="A399" s="7"/>
      <c r="B399" s="7"/>
      <c r="C399" s="7"/>
      <c r="D399" s="176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</row>
    <row r="400">
      <c r="A400" s="7"/>
      <c r="B400" s="7"/>
      <c r="C400" s="7"/>
      <c r="D400" s="176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</row>
    <row r="401">
      <c r="A401" s="7"/>
      <c r="B401" s="7"/>
      <c r="C401" s="7"/>
      <c r="D401" s="176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</row>
    <row r="402">
      <c r="A402" s="7"/>
      <c r="B402" s="7"/>
      <c r="C402" s="7"/>
      <c r="D402" s="176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</row>
    <row r="403">
      <c r="A403" s="7"/>
      <c r="B403" s="7"/>
      <c r="C403" s="7"/>
      <c r="D403" s="176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</row>
    <row r="404">
      <c r="A404" s="7"/>
      <c r="B404" s="7"/>
      <c r="C404" s="7"/>
      <c r="D404" s="176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</row>
    <row r="405">
      <c r="A405" s="7"/>
      <c r="B405" s="7"/>
      <c r="C405" s="7"/>
      <c r="D405" s="176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</row>
    <row r="406">
      <c r="A406" s="7"/>
      <c r="B406" s="7"/>
      <c r="C406" s="7"/>
      <c r="D406" s="176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</row>
    <row r="407">
      <c r="A407" s="7"/>
      <c r="B407" s="7"/>
      <c r="C407" s="7"/>
      <c r="D407" s="176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</row>
    <row r="408">
      <c r="A408" s="7"/>
      <c r="B408" s="7"/>
      <c r="C408" s="7"/>
      <c r="D408" s="176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</row>
    <row r="409">
      <c r="A409" s="7"/>
      <c r="B409" s="7"/>
      <c r="C409" s="7"/>
      <c r="D409" s="176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</row>
    <row r="410">
      <c r="A410" s="7"/>
      <c r="B410" s="7"/>
      <c r="C410" s="7"/>
      <c r="D410" s="176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</row>
    <row r="411">
      <c r="A411" s="7"/>
      <c r="B411" s="7"/>
      <c r="C411" s="7"/>
      <c r="D411" s="176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</row>
    <row r="412">
      <c r="A412" s="7"/>
      <c r="B412" s="7"/>
      <c r="C412" s="7"/>
      <c r="D412" s="176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</row>
    <row r="413">
      <c r="A413" s="7"/>
      <c r="B413" s="7"/>
      <c r="C413" s="7"/>
      <c r="D413" s="176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</row>
    <row r="414">
      <c r="A414" s="7"/>
      <c r="B414" s="7"/>
      <c r="C414" s="7"/>
      <c r="D414" s="176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</row>
    <row r="415">
      <c r="A415" s="7"/>
      <c r="B415" s="7"/>
      <c r="C415" s="7"/>
      <c r="D415" s="176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</row>
    <row r="416">
      <c r="A416" s="7"/>
      <c r="B416" s="7"/>
      <c r="C416" s="7"/>
      <c r="D416" s="176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</row>
    <row r="417">
      <c r="A417" s="7"/>
      <c r="B417" s="7"/>
      <c r="C417" s="7"/>
      <c r="D417" s="176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</row>
    <row r="418">
      <c r="A418" s="7"/>
      <c r="B418" s="7"/>
      <c r="C418" s="7"/>
      <c r="D418" s="176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</row>
    <row r="419">
      <c r="A419" s="7"/>
      <c r="B419" s="7"/>
      <c r="C419" s="7"/>
      <c r="D419" s="176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</row>
    <row r="420">
      <c r="A420" s="7"/>
      <c r="B420" s="7"/>
      <c r="C420" s="7"/>
      <c r="D420" s="176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</row>
    <row r="421">
      <c r="A421" s="7"/>
      <c r="B421" s="7"/>
      <c r="C421" s="7"/>
      <c r="D421" s="176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</row>
    <row r="422">
      <c r="A422" s="7"/>
      <c r="B422" s="7"/>
      <c r="C422" s="7"/>
      <c r="D422" s="176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</row>
    <row r="423">
      <c r="A423" s="7"/>
      <c r="B423" s="7"/>
      <c r="C423" s="7"/>
      <c r="D423" s="176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</row>
    <row r="424">
      <c r="A424" s="7"/>
      <c r="B424" s="7"/>
      <c r="C424" s="7"/>
      <c r="D424" s="176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</row>
    <row r="425">
      <c r="A425" s="7"/>
      <c r="B425" s="7"/>
      <c r="C425" s="7"/>
      <c r="D425" s="176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</row>
    <row r="426">
      <c r="A426" s="7"/>
      <c r="B426" s="7"/>
      <c r="C426" s="7"/>
      <c r="D426" s="176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</row>
    <row r="427">
      <c r="A427" s="7"/>
      <c r="B427" s="7"/>
      <c r="C427" s="7"/>
      <c r="D427" s="176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</row>
    <row r="428">
      <c r="A428" s="7"/>
      <c r="B428" s="7"/>
      <c r="C428" s="7"/>
      <c r="D428" s="176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</row>
    <row r="429">
      <c r="A429" s="7"/>
      <c r="B429" s="7"/>
      <c r="C429" s="7"/>
      <c r="D429" s="176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</row>
    <row r="430">
      <c r="A430" s="7"/>
      <c r="B430" s="7"/>
      <c r="C430" s="7"/>
      <c r="D430" s="176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</row>
    <row r="431">
      <c r="A431" s="7"/>
      <c r="B431" s="7"/>
      <c r="C431" s="7"/>
      <c r="D431" s="176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</row>
    <row r="432">
      <c r="A432" s="7"/>
      <c r="B432" s="7"/>
      <c r="C432" s="7"/>
      <c r="D432" s="176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</row>
    <row r="433">
      <c r="A433" s="7"/>
      <c r="B433" s="7"/>
      <c r="C433" s="7"/>
      <c r="D433" s="176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</row>
    <row r="434">
      <c r="A434" s="7"/>
      <c r="B434" s="7"/>
      <c r="C434" s="7"/>
      <c r="D434" s="176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</row>
    <row r="435">
      <c r="A435" s="7"/>
      <c r="B435" s="7"/>
      <c r="C435" s="7"/>
      <c r="D435" s="176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</row>
    <row r="436">
      <c r="A436" s="7"/>
      <c r="B436" s="7"/>
      <c r="C436" s="7"/>
      <c r="D436" s="176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</row>
    <row r="437">
      <c r="A437" s="7"/>
      <c r="B437" s="7"/>
      <c r="C437" s="7"/>
      <c r="D437" s="176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</row>
    <row r="438">
      <c r="A438" s="7"/>
      <c r="B438" s="7"/>
      <c r="C438" s="7"/>
      <c r="D438" s="176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</row>
    <row r="439">
      <c r="A439" s="7"/>
      <c r="B439" s="7"/>
      <c r="C439" s="7"/>
      <c r="D439" s="176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</row>
    <row r="440">
      <c r="A440" s="7"/>
      <c r="B440" s="7"/>
      <c r="C440" s="7"/>
      <c r="D440" s="176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</row>
    <row r="441">
      <c r="A441" s="7"/>
      <c r="B441" s="7"/>
      <c r="C441" s="7"/>
      <c r="D441" s="176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</row>
    <row r="442">
      <c r="A442" s="7"/>
      <c r="B442" s="7"/>
      <c r="C442" s="7"/>
      <c r="D442" s="176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</row>
    <row r="443">
      <c r="A443" s="7"/>
      <c r="B443" s="7"/>
      <c r="C443" s="7"/>
      <c r="D443" s="176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</row>
    <row r="444">
      <c r="A444" s="7"/>
      <c r="B444" s="7"/>
      <c r="C444" s="7"/>
      <c r="D444" s="176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</row>
    <row r="445">
      <c r="A445" s="7"/>
      <c r="B445" s="7"/>
      <c r="C445" s="7"/>
      <c r="D445" s="176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</row>
    <row r="446">
      <c r="A446" s="7"/>
      <c r="B446" s="7"/>
      <c r="C446" s="7"/>
      <c r="D446" s="176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</row>
    <row r="447">
      <c r="A447" s="7"/>
      <c r="B447" s="7"/>
      <c r="C447" s="7"/>
      <c r="D447" s="176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</row>
    <row r="448">
      <c r="A448" s="7"/>
      <c r="B448" s="7"/>
      <c r="C448" s="7"/>
      <c r="D448" s="176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</row>
    <row r="449">
      <c r="A449" s="7"/>
      <c r="B449" s="7"/>
      <c r="C449" s="7"/>
      <c r="D449" s="176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</row>
    <row r="450">
      <c r="A450" s="7"/>
      <c r="B450" s="7"/>
      <c r="C450" s="7"/>
      <c r="D450" s="176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</row>
    <row r="451">
      <c r="A451" s="7"/>
      <c r="B451" s="7"/>
      <c r="C451" s="7"/>
      <c r="D451" s="176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</row>
    <row r="452">
      <c r="A452" s="7"/>
      <c r="B452" s="7"/>
      <c r="C452" s="7"/>
      <c r="D452" s="176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</row>
    <row r="453">
      <c r="A453" s="7"/>
      <c r="B453" s="7"/>
      <c r="C453" s="7"/>
      <c r="D453" s="176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</row>
    <row r="454">
      <c r="A454" s="7"/>
      <c r="B454" s="7"/>
      <c r="C454" s="7"/>
      <c r="D454" s="176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</row>
    <row r="455">
      <c r="A455" s="7"/>
      <c r="B455" s="7"/>
      <c r="C455" s="7"/>
      <c r="D455" s="176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</row>
    <row r="456">
      <c r="A456" s="7"/>
      <c r="B456" s="7"/>
      <c r="C456" s="7"/>
      <c r="D456" s="176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</row>
    <row r="457">
      <c r="A457" s="7"/>
      <c r="B457" s="7"/>
      <c r="C457" s="7"/>
      <c r="D457" s="176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</row>
    <row r="458">
      <c r="A458" s="7"/>
      <c r="B458" s="7"/>
      <c r="C458" s="7"/>
      <c r="D458" s="176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</row>
    <row r="459">
      <c r="A459" s="7"/>
      <c r="B459" s="7"/>
      <c r="C459" s="7"/>
      <c r="D459" s="176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</row>
    <row r="460">
      <c r="A460" s="7"/>
      <c r="B460" s="7"/>
      <c r="C460" s="7"/>
      <c r="D460" s="176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</row>
    <row r="461">
      <c r="A461" s="7"/>
      <c r="B461" s="7"/>
      <c r="C461" s="7"/>
      <c r="D461" s="176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</row>
    <row r="462">
      <c r="A462" s="7"/>
      <c r="B462" s="7"/>
      <c r="C462" s="7"/>
      <c r="D462" s="176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</row>
    <row r="463">
      <c r="A463" s="7"/>
      <c r="B463" s="7"/>
      <c r="C463" s="7"/>
      <c r="D463" s="176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</row>
    <row r="464">
      <c r="A464" s="7"/>
      <c r="B464" s="7"/>
      <c r="C464" s="7"/>
      <c r="D464" s="176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</row>
    <row r="465">
      <c r="A465" s="7"/>
      <c r="B465" s="7"/>
      <c r="C465" s="7"/>
      <c r="D465" s="176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</row>
    <row r="466">
      <c r="A466" s="7"/>
      <c r="B466" s="7"/>
      <c r="C466" s="7"/>
      <c r="D466" s="176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</row>
    <row r="467">
      <c r="A467" s="7"/>
      <c r="B467" s="7"/>
      <c r="C467" s="7"/>
      <c r="D467" s="176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</row>
    <row r="468">
      <c r="A468" s="7"/>
      <c r="B468" s="7"/>
      <c r="C468" s="7"/>
      <c r="D468" s="176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</row>
    <row r="469">
      <c r="A469" s="7"/>
      <c r="B469" s="7"/>
      <c r="C469" s="7"/>
      <c r="D469" s="176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</row>
    <row r="470">
      <c r="A470" s="7"/>
      <c r="B470" s="7"/>
      <c r="C470" s="7"/>
      <c r="D470" s="176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</row>
    <row r="471">
      <c r="A471" s="7"/>
      <c r="B471" s="7"/>
      <c r="C471" s="7"/>
      <c r="D471" s="176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</row>
    <row r="472">
      <c r="A472" s="7"/>
      <c r="B472" s="7"/>
      <c r="C472" s="7"/>
      <c r="D472" s="176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</row>
    <row r="473">
      <c r="A473" s="7"/>
      <c r="B473" s="7"/>
      <c r="C473" s="7"/>
      <c r="D473" s="176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</row>
    <row r="474">
      <c r="A474" s="7"/>
      <c r="B474" s="7"/>
      <c r="C474" s="7"/>
      <c r="D474" s="176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</row>
    <row r="475">
      <c r="A475" s="7"/>
      <c r="B475" s="7"/>
      <c r="C475" s="7"/>
      <c r="D475" s="176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</row>
    <row r="476">
      <c r="A476" s="7"/>
      <c r="B476" s="7"/>
      <c r="C476" s="7"/>
      <c r="D476" s="176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</row>
    <row r="477">
      <c r="A477" s="7"/>
      <c r="B477" s="7"/>
      <c r="C477" s="7"/>
      <c r="D477" s="176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</row>
    <row r="478">
      <c r="A478" s="7"/>
      <c r="B478" s="7"/>
      <c r="C478" s="7"/>
      <c r="D478" s="176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</row>
    <row r="479">
      <c r="A479" s="7"/>
      <c r="B479" s="7"/>
      <c r="C479" s="7"/>
      <c r="D479" s="176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</row>
    <row r="480">
      <c r="A480" s="7"/>
      <c r="B480" s="7"/>
      <c r="C480" s="7"/>
      <c r="D480" s="176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</row>
    <row r="481">
      <c r="A481" s="7"/>
      <c r="B481" s="7"/>
      <c r="C481" s="7"/>
      <c r="D481" s="176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</row>
    <row r="482">
      <c r="A482" s="7"/>
      <c r="B482" s="7"/>
      <c r="C482" s="7"/>
      <c r="D482" s="176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</row>
    <row r="483">
      <c r="A483" s="7"/>
      <c r="B483" s="7"/>
      <c r="C483" s="7"/>
      <c r="D483" s="176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</row>
    <row r="484">
      <c r="A484" s="7"/>
      <c r="B484" s="7"/>
      <c r="C484" s="7"/>
      <c r="D484" s="176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</row>
    <row r="485">
      <c r="A485" s="7"/>
      <c r="B485" s="7"/>
      <c r="C485" s="7"/>
      <c r="D485" s="176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</row>
    <row r="486">
      <c r="A486" s="7"/>
      <c r="B486" s="7"/>
      <c r="C486" s="7"/>
      <c r="D486" s="176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</row>
    <row r="487">
      <c r="A487" s="7"/>
      <c r="B487" s="7"/>
      <c r="C487" s="7"/>
      <c r="D487" s="176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</row>
    <row r="488">
      <c r="A488" s="7"/>
      <c r="B488" s="7"/>
      <c r="C488" s="7"/>
      <c r="D488" s="176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</row>
    <row r="489">
      <c r="A489" s="7"/>
      <c r="B489" s="7"/>
      <c r="C489" s="7"/>
      <c r="D489" s="176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</row>
    <row r="490">
      <c r="A490" s="7"/>
      <c r="B490" s="7"/>
      <c r="C490" s="7"/>
      <c r="D490" s="176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</row>
    <row r="491">
      <c r="A491" s="7"/>
      <c r="B491" s="7"/>
      <c r="C491" s="7"/>
      <c r="D491" s="176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</row>
    <row r="492">
      <c r="A492" s="7"/>
      <c r="B492" s="7"/>
      <c r="C492" s="7"/>
      <c r="D492" s="176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</row>
    <row r="493">
      <c r="A493" s="7"/>
      <c r="B493" s="7"/>
      <c r="C493" s="7"/>
      <c r="D493" s="176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</row>
    <row r="494">
      <c r="A494" s="7"/>
      <c r="B494" s="7"/>
      <c r="C494" s="7"/>
      <c r="D494" s="176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</row>
    <row r="495">
      <c r="A495" s="7"/>
      <c r="B495" s="7"/>
      <c r="C495" s="7"/>
      <c r="D495" s="176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</row>
    <row r="496">
      <c r="A496" s="7"/>
      <c r="B496" s="7"/>
      <c r="C496" s="7"/>
      <c r="D496" s="176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</row>
    <row r="497">
      <c r="A497" s="7"/>
      <c r="B497" s="7"/>
      <c r="C497" s="7"/>
      <c r="D497" s="176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</row>
    <row r="498">
      <c r="A498" s="7"/>
      <c r="B498" s="7"/>
      <c r="C498" s="7"/>
      <c r="D498" s="176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</row>
    <row r="499">
      <c r="A499" s="7"/>
      <c r="B499" s="7"/>
      <c r="C499" s="7"/>
      <c r="D499" s="176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</row>
    <row r="500">
      <c r="A500" s="7"/>
      <c r="B500" s="7"/>
      <c r="C500" s="7"/>
      <c r="D500" s="176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</row>
    <row r="501">
      <c r="A501" s="7"/>
      <c r="B501" s="7"/>
      <c r="C501" s="7"/>
      <c r="D501" s="176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</row>
    <row r="502">
      <c r="A502" s="7"/>
      <c r="B502" s="7"/>
      <c r="C502" s="7"/>
      <c r="D502" s="176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</row>
    <row r="503">
      <c r="A503" s="7"/>
      <c r="B503" s="7"/>
      <c r="C503" s="7"/>
      <c r="D503" s="176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</row>
    <row r="504">
      <c r="A504" s="7"/>
      <c r="B504" s="7"/>
      <c r="C504" s="7"/>
      <c r="D504" s="176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</row>
    <row r="505">
      <c r="A505" s="7"/>
      <c r="B505" s="7"/>
      <c r="C505" s="7"/>
      <c r="D505" s="176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</row>
    <row r="506">
      <c r="A506" s="7"/>
      <c r="B506" s="7"/>
      <c r="C506" s="7"/>
      <c r="D506" s="176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</row>
    <row r="507">
      <c r="A507" s="7"/>
      <c r="B507" s="7"/>
      <c r="C507" s="7"/>
      <c r="D507" s="176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</row>
    <row r="508">
      <c r="A508" s="7"/>
      <c r="B508" s="7"/>
      <c r="C508" s="7"/>
      <c r="D508" s="176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</row>
    <row r="509">
      <c r="A509" s="7"/>
      <c r="B509" s="7"/>
      <c r="C509" s="7"/>
      <c r="D509" s="176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</row>
    <row r="510">
      <c r="A510" s="7"/>
      <c r="B510" s="7"/>
      <c r="C510" s="7"/>
      <c r="D510" s="176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</row>
    <row r="511">
      <c r="A511" s="7"/>
      <c r="B511" s="7"/>
      <c r="C511" s="7"/>
      <c r="D511" s="176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</row>
    <row r="512">
      <c r="A512" s="7"/>
      <c r="B512" s="7"/>
      <c r="C512" s="7"/>
      <c r="D512" s="176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</row>
    <row r="513">
      <c r="A513" s="7"/>
      <c r="B513" s="7"/>
      <c r="C513" s="7"/>
      <c r="D513" s="176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</row>
    <row r="514">
      <c r="A514" s="7"/>
      <c r="B514" s="7"/>
      <c r="C514" s="7"/>
      <c r="D514" s="176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</row>
    <row r="515">
      <c r="A515" s="7"/>
      <c r="B515" s="7"/>
      <c r="C515" s="7"/>
      <c r="D515" s="176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</row>
    <row r="516">
      <c r="A516" s="7"/>
      <c r="B516" s="7"/>
      <c r="C516" s="7"/>
      <c r="D516" s="176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</row>
    <row r="517">
      <c r="A517" s="7"/>
      <c r="B517" s="7"/>
      <c r="C517" s="7"/>
      <c r="D517" s="176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</row>
    <row r="518">
      <c r="A518" s="7"/>
      <c r="B518" s="7"/>
      <c r="C518" s="7"/>
      <c r="D518" s="176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</row>
    <row r="519">
      <c r="A519" s="7"/>
      <c r="B519" s="7"/>
      <c r="C519" s="7"/>
      <c r="D519" s="176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</row>
    <row r="520">
      <c r="A520" s="7"/>
      <c r="B520" s="7"/>
      <c r="C520" s="7"/>
      <c r="D520" s="176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</row>
    <row r="521">
      <c r="A521" s="7"/>
      <c r="B521" s="7"/>
      <c r="C521" s="7"/>
      <c r="D521" s="176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</row>
    <row r="522">
      <c r="A522" s="7"/>
      <c r="B522" s="7"/>
      <c r="C522" s="7"/>
      <c r="D522" s="176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</row>
    <row r="523">
      <c r="A523" s="7"/>
      <c r="B523" s="7"/>
      <c r="C523" s="7"/>
      <c r="D523" s="176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</row>
    <row r="524">
      <c r="A524" s="7"/>
      <c r="B524" s="7"/>
      <c r="C524" s="7"/>
      <c r="D524" s="176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</row>
    <row r="525">
      <c r="A525" s="7"/>
      <c r="B525" s="7"/>
      <c r="C525" s="7"/>
      <c r="D525" s="176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</row>
    <row r="526">
      <c r="A526" s="7"/>
      <c r="B526" s="7"/>
      <c r="C526" s="7"/>
      <c r="D526" s="176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</row>
    <row r="527">
      <c r="A527" s="7"/>
      <c r="B527" s="7"/>
      <c r="C527" s="7"/>
      <c r="D527" s="176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</row>
    <row r="528">
      <c r="A528" s="7"/>
      <c r="B528" s="7"/>
      <c r="C528" s="7"/>
      <c r="D528" s="176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</row>
    <row r="529">
      <c r="A529" s="7"/>
      <c r="B529" s="7"/>
      <c r="C529" s="7"/>
      <c r="D529" s="176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</row>
    <row r="530">
      <c r="A530" s="7"/>
      <c r="B530" s="7"/>
      <c r="C530" s="7"/>
      <c r="D530" s="176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</row>
    <row r="531">
      <c r="A531" s="7"/>
      <c r="B531" s="7"/>
      <c r="C531" s="7"/>
      <c r="D531" s="176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</row>
    <row r="532">
      <c r="A532" s="7"/>
      <c r="B532" s="7"/>
      <c r="C532" s="7"/>
      <c r="D532" s="176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</row>
    <row r="533">
      <c r="A533" s="7"/>
      <c r="B533" s="7"/>
      <c r="C533" s="7"/>
      <c r="D533" s="176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</row>
    <row r="534">
      <c r="A534" s="7"/>
      <c r="B534" s="7"/>
      <c r="C534" s="7"/>
      <c r="D534" s="176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</row>
    <row r="535">
      <c r="A535" s="7"/>
      <c r="B535" s="7"/>
      <c r="C535" s="7"/>
      <c r="D535" s="176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</row>
    <row r="536">
      <c r="A536" s="7"/>
      <c r="B536" s="7"/>
      <c r="C536" s="7"/>
      <c r="D536" s="176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</row>
    <row r="537">
      <c r="A537" s="7"/>
      <c r="B537" s="7"/>
      <c r="C537" s="7"/>
      <c r="D537" s="176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</row>
    <row r="538">
      <c r="A538" s="7"/>
      <c r="B538" s="7"/>
      <c r="C538" s="7"/>
      <c r="D538" s="176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</row>
    <row r="539">
      <c r="A539" s="7"/>
      <c r="B539" s="7"/>
      <c r="C539" s="7"/>
      <c r="D539" s="176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</row>
    <row r="540">
      <c r="A540" s="7"/>
      <c r="B540" s="7"/>
      <c r="C540" s="7"/>
      <c r="D540" s="176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</row>
    <row r="541">
      <c r="A541" s="7"/>
      <c r="B541" s="7"/>
      <c r="C541" s="7"/>
      <c r="D541" s="176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</row>
    <row r="542">
      <c r="A542" s="7"/>
      <c r="B542" s="7"/>
      <c r="C542" s="7"/>
      <c r="D542" s="176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</row>
    <row r="543">
      <c r="A543" s="7"/>
      <c r="B543" s="7"/>
      <c r="C543" s="7"/>
      <c r="D543" s="176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</row>
    <row r="544">
      <c r="A544" s="7"/>
      <c r="B544" s="7"/>
      <c r="C544" s="7"/>
      <c r="D544" s="176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</row>
    <row r="545">
      <c r="A545" s="7"/>
      <c r="B545" s="7"/>
      <c r="C545" s="7"/>
      <c r="D545" s="176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</row>
    <row r="546">
      <c r="A546" s="7"/>
      <c r="B546" s="7"/>
      <c r="C546" s="7"/>
      <c r="D546" s="176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</row>
    <row r="547">
      <c r="A547" s="7"/>
      <c r="B547" s="7"/>
      <c r="C547" s="7"/>
      <c r="D547" s="176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</row>
    <row r="548">
      <c r="A548" s="7"/>
      <c r="B548" s="7"/>
      <c r="C548" s="7"/>
      <c r="D548" s="176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</row>
    <row r="549">
      <c r="A549" s="7"/>
      <c r="B549" s="7"/>
      <c r="C549" s="7"/>
      <c r="D549" s="176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</row>
    <row r="550">
      <c r="A550" s="7"/>
      <c r="B550" s="7"/>
      <c r="C550" s="7"/>
      <c r="D550" s="176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</row>
    <row r="551">
      <c r="A551" s="7"/>
      <c r="B551" s="7"/>
      <c r="C551" s="7"/>
      <c r="D551" s="176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</row>
    <row r="552">
      <c r="A552" s="7"/>
      <c r="B552" s="7"/>
      <c r="C552" s="7"/>
      <c r="D552" s="176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</row>
    <row r="553">
      <c r="A553" s="7"/>
      <c r="B553" s="7"/>
      <c r="C553" s="7"/>
      <c r="D553" s="176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</row>
    <row r="554">
      <c r="A554" s="7"/>
      <c r="B554" s="7"/>
      <c r="C554" s="7"/>
      <c r="D554" s="176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</row>
    <row r="555">
      <c r="A555" s="7"/>
      <c r="B555" s="7"/>
      <c r="C555" s="7"/>
      <c r="D555" s="176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</row>
    <row r="556">
      <c r="A556" s="7"/>
      <c r="B556" s="7"/>
      <c r="C556" s="7"/>
      <c r="D556" s="176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</row>
    <row r="557">
      <c r="A557" s="7"/>
      <c r="B557" s="7"/>
      <c r="C557" s="7"/>
      <c r="D557" s="176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</row>
    <row r="558">
      <c r="A558" s="7"/>
      <c r="B558" s="7"/>
      <c r="C558" s="7"/>
      <c r="D558" s="176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</row>
    <row r="559">
      <c r="A559" s="7"/>
      <c r="B559" s="7"/>
      <c r="C559" s="7"/>
      <c r="D559" s="176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</row>
    <row r="560">
      <c r="A560" s="7"/>
      <c r="B560" s="7"/>
      <c r="C560" s="7"/>
      <c r="D560" s="176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</row>
    <row r="561">
      <c r="A561" s="7"/>
      <c r="B561" s="7"/>
      <c r="C561" s="7"/>
      <c r="D561" s="176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</row>
    <row r="562">
      <c r="A562" s="7"/>
      <c r="B562" s="7"/>
      <c r="C562" s="7"/>
      <c r="D562" s="176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</row>
    <row r="563">
      <c r="A563" s="7"/>
      <c r="B563" s="7"/>
      <c r="C563" s="7"/>
      <c r="D563" s="176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</row>
    <row r="564">
      <c r="A564" s="7"/>
      <c r="B564" s="7"/>
      <c r="C564" s="7"/>
      <c r="D564" s="176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</row>
    <row r="565">
      <c r="A565" s="7"/>
      <c r="B565" s="7"/>
      <c r="C565" s="7"/>
      <c r="D565" s="176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</row>
    <row r="566">
      <c r="A566" s="7"/>
      <c r="B566" s="7"/>
      <c r="C566" s="7"/>
      <c r="D566" s="176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</row>
    <row r="567">
      <c r="A567" s="7"/>
      <c r="B567" s="7"/>
      <c r="C567" s="7"/>
      <c r="D567" s="176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</row>
    <row r="568">
      <c r="A568" s="7"/>
      <c r="B568" s="7"/>
      <c r="C568" s="7"/>
      <c r="D568" s="176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</row>
    <row r="569">
      <c r="A569" s="7"/>
      <c r="B569" s="7"/>
      <c r="C569" s="7"/>
      <c r="D569" s="176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</row>
    <row r="570">
      <c r="A570" s="7"/>
      <c r="B570" s="7"/>
      <c r="C570" s="7"/>
      <c r="D570" s="176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</row>
    <row r="571">
      <c r="A571" s="7"/>
      <c r="B571" s="7"/>
      <c r="C571" s="7"/>
      <c r="D571" s="176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</row>
    <row r="572">
      <c r="A572" s="7"/>
      <c r="B572" s="7"/>
      <c r="C572" s="7"/>
      <c r="D572" s="176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</row>
    <row r="573">
      <c r="A573" s="7"/>
      <c r="B573" s="7"/>
      <c r="C573" s="7"/>
      <c r="D573" s="176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</row>
    <row r="574">
      <c r="A574" s="7"/>
      <c r="B574" s="7"/>
      <c r="C574" s="7"/>
      <c r="D574" s="176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</row>
    <row r="575">
      <c r="A575" s="7"/>
      <c r="B575" s="7"/>
      <c r="C575" s="7"/>
      <c r="D575" s="176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</row>
    <row r="576">
      <c r="A576" s="7"/>
      <c r="B576" s="7"/>
      <c r="C576" s="7"/>
      <c r="D576" s="176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</row>
    <row r="577">
      <c r="A577" s="7"/>
      <c r="B577" s="7"/>
      <c r="C577" s="7"/>
      <c r="D577" s="176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</row>
    <row r="578">
      <c r="A578" s="7"/>
      <c r="B578" s="7"/>
      <c r="C578" s="7"/>
      <c r="D578" s="176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</row>
    <row r="579">
      <c r="A579" s="7"/>
      <c r="B579" s="7"/>
      <c r="C579" s="7"/>
      <c r="D579" s="176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</row>
    <row r="580">
      <c r="A580" s="7"/>
      <c r="B580" s="7"/>
      <c r="C580" s="7"/>
      <c r="D580" s="176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</row>
    <row r="581">
      <c r="A581" s="7"/>
      <c r="B581" s="7"/>
      <c r="C581" s="7"/>
      <c r="D581" s="176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</row>
    <row r="582">
      <c r="A582" s="7"/>
      <c r="B582" s="7"/>
      <c r="C582" s="7"/>
      <c r="D582" s="176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</row>
    <row r="583">
      <c r="A583" s="7"/>
      <c r="B583" s="7"/>
      <c r="C583" s="7"/>
      <c r="D583" s="176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</row>
    <row r="584">
      <c r="A584" s="7"/>
      <c r="B584" s="7"/>
      <c r="C584" s="7"/>
      <c r="D584" s="176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</row>
    <row r="585">
      <c r="A585" s="7"/>
      <c r="B585" s="7"/>
      <c r="C585" s="7"/>
      <c r="D585" s="176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</row>
    <row r="586">
      <c r="A586" s="7"/>
      <c r="B586" s="7"/>
      <c r="C586" s="7"/>
      <c r="D586" s="176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</row>
    <row r="587">
      <c r="A587" s="7"/>
      <c r="B587" s="7"/>
      <c r="C587" s="7"/>
      <c r="D587" s="176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</row>
    <row r="588">
      <c r="A588" s="7"/>
      <c r="B588" s="7"/>
      <c r="C588" s="7"/>
      <c r="D588" s="176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</row>
    <row r="589">
      <c r="A589" s="7"/>
      <c r="B589" s="7"/>
      <c r="C589" s="7"/>
      <c r="D589" s="176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</row>
    <row r="590">
      <c r="A590" s="7"/>
      <c r="B590" s="7"/>
      <c r="C590" s="7"/>
      <c r="D590" s="176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</row>
    <row r="591">
      <c r="A591" s="7"/>
      <c r="B591" s="7"/>
      <c r="C591" s="7"/>
      <c r="D591" s="176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</row>
    <row r="592">
      <c r="A592" s="7"/>
      <c r="B592" s="7"/>
      <c r="C592" s="7"/>
      <c r="D592" s="176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</row>
    <row r="593">
      <c r="A593" s="7"/>
      <c r="B593" s="7"/>
      <c r="C593" s="7"/>
      <c r="D593" s="176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</row>
    <row r="594">
      <c r="A594" s="7"/>
      <c r="B594" s="7"/>
      <c r="C594" s="7"/>
      <c r="D594" s="176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</row>
    <row r="595">
      <c r="A595" s="7"/>
      <c r="B595" s="7"/>
      <c r="C595" s="7"/>
      <c r="D595" s="176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</row>
    <row r="596">
      <c r="A596" s="7"/>
      <c r="B596" s="7"/>
      <c r="C596" s="7"/>
      <c r="D596" s="176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</row>
    <row r="597">
      <c r="A597" s="7"/>
      <c r="B597" s="7"/>
      <c r="C597" s="7"/>
      <c r="D597" s="176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</row>
    <row r="598">
      <c r="A598" s="7"/>
      <c r="B598" s="7"/>
      <c r="C598" s="7"/>
      <c r="D598" s="176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</row>
    <row r="599">
      <c r="A599" s="7"/>
      <c r="B599" s="7"/>
      <c r="C599" s="7"/>
      <c r="D599" s="176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</row>
    <row r="600">
      <c r="A600" s="7"/>
      <c r="B600" s="7"/>
      <c r="C600" s="7"/>
      <c r="D600" s="176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</row>
    <row r="601">
      <c r="A601" s="7"/>
      <c r="B601" s="7"/>
      <c r="C601" s="7"/>
      <c r="D601" s="176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</row>
    <row r="602">
      <c r="A602" s="7"/>
      <c r="B602" s="7"/>
      <c r="C602" s="7"/>
      <c r="D602" s="176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</row>
    <row r="603">
      <c r="A603" s="7"/>
      <c r="B603" s="7"/>
      <c r="C603" s="7"/>
      <c r="D603" s="176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</row>
    <row r="604">
      <c r="A604" s="7"/>
      <c r="B604" s="7"/>
      <c r="C604" s="7"/>
      <c r="D604" s="176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</row>
    <row r="605">
      <c r="A605" s="7"/>
      <c r="B605" s="7"/>
      <c r="C605" s="7"/>
      <c r="D605" s="176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</row>
    <row r="606">
      <c r="A606" s="7"/>
      <c r="B606" s="7"/>
      <c r="C606" s="7"/>
      <c r="D606" s="176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</row>
    <row r="607">
      <c r="A607" s="7"/>
      <c r="B607" s="7"/>
      <c r="C607" s="7"/>
      <c r="D607" s="176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</row>
    <row r="608">
      <c r="A608" s="7"/>
      <c r="B608" s="7"/>
      <c r="C608" s="7"/>
      <c r="D608" s="176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</row>
    <row r="609">
      <c r="A609" s="7"/>
      <c r="B609" s="7"/>
      <c r="C609" s="7"/>
      <c r="D609" s="176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</row>
    <row r="610">
      <c r="A610" s="7"/>
      <c r="B610" s="7"/>
      <c r="C610" s="7"/>
      <c r="D610" s="176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</row>
    <row r="611">
      <c r="A611" s="7"/>
      <c r="B611" s="7"/>
      <c r="C611" s="7"/>
      <c r="D611" s="176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</row>
    <row r="612">
      <c r="A612" s="7"/>
      <c r="B612" s="7"/>
      <c r="C612" s="7"/>
      <c r="D612" s="176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</row>
    <row r="613">
      <c r="A613" s="7"/>
      <c r="B613" s="7"/>
      <c r="C613" s="7"/>
      <c r="D613" s="176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</row>
    <row r="614">
      <c r="A614" s="7"/>
      <c r="B614" s="7"/>
      <c r="C614" s="7"/>
      <c r="D614" s="176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</row>
    <row r="615">
      <c r="A615" s="7"/>
      <c r="B615" s="7"/>
      <c r="C615" s="7"/>
      <c r="D615" s="176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</row>
    <row r="616">
      <c r="A616" s="7"/>
      <c r="B616" s="7"/>
      <c r="C616" s="7"/>
      <c r="D616" s="176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</row>
    <row r="617">
      <c r="A617" s="7"/>
      <c r="B617" s="7"/>
      <c r="C617" s="7"/>
      <c r="D617" s="176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</row>
    <row r="618">
      <c r="A618" s="7"/>
      <c r="B618" s="7"/>
      <c r="C618" s="7"/>
      <c r="D618" s="176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</row>
    <row r="619">
      <c r="A619" s="7"/>
      <c r="B619" s="7"/>
      <c r="C619" s="7"/>
      <c r="D619" s="176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</row>
    <row r="620">
      <c r="A620" s="7"/>
      <c r="B620" s="7"/>
      <c r="C620" s="7"/>
      <c r="D620" s="176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</row>
    <row r="621">
      <c r="A621" s="7"/>
      <c r="B621" s="7"/>
      <c r="C621" s="7"/>
      <c r="D621" s="176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</row>
    <row r="622">
      <c r="A622" s="7"/>
      <c r="B622" s="7"/>
      <c r="C622" s="7"/>
      <c r="D622" s="176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</row>
    <row r="623">
      <c r="A623" s="7"/>
      <c r="B623" s="7"/>
      <c r="C623" s="7"/>
      <c r="D623" s="176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</row>
    <row r="624">
      <c r="A624" s="7"/>
      <c r="B624" s="7"/>
      <c r="C624" s="7"/>
      <c r="D624" s="176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</row>
    <row r="625">
      <c r="A625" s="7"/>
      <c r="B625" s="7"/>
      <c r="C625" s="7"/>
      <c r="D625" s="176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</row>
    <row r="626">
      <c r="A626" s="7"/>
      <c r="B626" s="7"/>
      <c r="C626" s="7"/>
      <c r="D626" s="176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</row>
    <row r="627">
      <c r="A627" s="7"/>
      <c r="B627" s="7"/>
      <c r="C627" s="7"/>
      <c r="D627" s="176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</row>
    <row r="628">
      <c r="A628" s="7"/>
      <c r="B628" s="7"/>
      <c r="C628" s="7"/>
      <c r="D628" s="176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</row>
    <row r="629">
      <c r="A629" s="7"/>
      <c r="B629" s="7"/>
      <c r="C629" s="7"/>
      <c r="D629" s="176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</row>
    <row r="630">
      <c r="A630" s="7"/>
      <c r="B630" s="7"/>
      <c r="C630" s="7"/>
      <c r="D630" s="176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</row>
    <row r="631">
      <c r="A631" s="7"/>
      <c r="B631" s="7"/>
      <c r="C631" s="7"/>
      <c r="D631" s="176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</row>
    <row r="632">
      <c r="A632" s="7"/>
      <c r="B632" s="7"/>
      <c r="C632" s="7"/>
      <c r="D632" s="176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</row>
    <row r="633">
      <c r="A633" s="7"/>
      <c r="B633" s="7"/>
      <c r="C633" s="7"/>
      <c r="D633" s="176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</row>
    <row r="634">
      <c r="A634" s="7"/>
      <c r="B634" s="7"/>
      <c r="C634" s="7"/>
      <c r="D634" s="176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</row>
    <row r="635">
      <c r="A635" s="7"/>
      <c r="B635" s="7"/>
      <c r="C635" s="7"/>
      <c r="D635" s="176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</row>
    <row r="636">
      <c r="A636" s="7"/>
      <c r="B636" s="7"/>
      <c r="C636" s="7"/>
      <c r="D636" s="176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</row>
    <row r="637">
      <c r="A637" s="7"/>
      <c r="B637" s="7"/>
      <c r="C637" s="7"/>
      <c r="D637" s="176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</row>
    <row r="638">
      <c r="A638" s="7"/>
      <c r="B638" s="7"/>
      <c r="C638" s="7"/>
      <c r="D638" s="176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</row>
    <row r="639">
      <c r="A639" s="7"/>
      <c r="B639" s="7"/>
      <c r="C639" s="7"/>
      <c r="D639" s="176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</row>
    <row r="640">
      <c r="A640" s="7"/>
      <c r="B640" s="7"/>
      <c r="C640" s="7"/>
      <c r="D640" s="176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</row>
    <row r="641">
      <c r="A641" s="7"/>
      <c r="B641" s="7"/>
      <c r="C641" s="7"/>
      <c r="D641" s="176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</row>
    <row r="642">
      <c r="A642" s="7"/>
      <c r="B642" s="7"/>
      <c r="C642" s="7"/>
      <c r="D642" s="176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</row>
    <row r="643">
      <c r="A643" s="7"/>
      <c r="B643" s="7"/>
      <c r="C643" s="7"/>
      <c r="D643" s="176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</row>
    <row r="644">
      <c r="A644" s="7"/>
      <c r="B644" s="7"/>
      <c r="C644" s="7"/>
      <c r="D644" s="176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</row>
    <row r="645">
      <c r="A645" s="7"/>
      <c r="B645" s="7"/>
      <c r="C645" s="7"/>
      <c r="D645" s="176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</row>
    <row r="646">
      <c r="A646" s="7"/>
      <c r="B646" s="7"/>
      <c r="C646" s="7"/>
      <c r="D646" s="176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</row>
    <row r="647">
      <c r="A647" s="7"/>
      <c r="B647" s="7"/>
      <c r="C647" s="7"/>
      <c r="D647" s="176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</row>
    <row r="648">
      <c r="A648" s="7"/>
      <c r="B648" s="7"/>
      <c r="C648" s="7"/>
      <c r="D648" s="176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</row>
    <row r="649">
      <c r="A649" s="7"/>
      <c r="B649" s="7"/>
      <c r="C649" s="7"/>
      <c r="D649" s="176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</row>
    <row r="650">
      <c r="A650" s="7"/>
      <c r="B650" s="7"/>
      <c r="C650" s="7"/>
      <c r="D650" s="176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</row>
    <row r="651">
      <c r="A651" s="7"/>
      <c r="B651" s="7"/>
      <c r="C651" s="7"/>
      <c r="D651" s="176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</row>
    <row r="652">
      <c r="A652" s="7"/>
      <c r="B652" s="7"/>
      <c r="C652" s="7"/>
      <c r="D652" s="176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</row>
    <row r="653">
      <c r="A653" s="7"/>
      <c r="B653" s="7"/>
      <c r="C653" s="7"/>
      <c r="D653" s="176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  <c r="AH653" s="7"/>
      <c r="AI653" s="7"/>
      <c r="AJ653" s="7"/>
      <c r="AK653" s="7"/>
      <c r="AL653" s="7"/>
      <c r="AM653" s="7"/>
      <c r="AN653" s="7"/>
      <c r="AO653" s="7"/>
      <c r="AP653" s="7"/>
      <c r="AQ653" s="7"/>
      <c r="AR653" s="7"/>
      <c r="AS653" s="7"/>
    </row>
    <row r="654">
      <c r="A654" s="7"/>
      <c r="B654" s="7"/>
      <c r="C654" s="7"/>
      <c r="D654" s="176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7"/>
      <c r="AR654" s="7"/>
      <c r="AS654" s="7"/>
    </row>
    <row r="655">
      <c r="A655" s="7"/>
      <c r="B655" s="7"/>
      <c r="C655" s="7"/>
      <c r="D655" s="176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7"/>
      <c r="AR655" s="7"/>
      <c r="AS655" s="7"/>
    </row>
    <row r="656">
      <c r="A656" s="7"/>
      <c r="B656" s="7"/>
      <c r="C656" s="7"/>
      <c r="D656" s="176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7"/>
      <c r="AR656" s="7"/>
      <c r="AS656" s="7"/>
    </row>
    <row r="657">
      <c r="A657" s="7"/>
      <c r="B657" s="7"/>
      <c r="C657" s="7"/>
      <c r="D657" s="176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7"/>
      <c r="AR657" s="7"/>
      <c r="AS657" s="7"/>
    </row>
    <row r="658">
      <c r="A658" s="7"/>
      <c r="B658" s="7"/>
      <c r="C658" s="7"/>
      <c r="D658" s="176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7"/>
      <c r="AR658" s="7"/>
      <c r="AS658" s="7"/>
    </row>
    <row r="659">
      <c r="A659" s="7"/>
      <c r="B659" s="7"/>
      <c r="C659" s="7"/>
      <c r="D659" s="176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7"/>
      <c r="AR659" s="7"/>
      <c r="AS659" s="7"/>
    </row>
    <row r="660">
      <c r="A660" s="7"/>
      <c r="B660" s="7"/>
      <c r="C660" s="7"/>
      <c r="D660" s="176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7"/>
      <c r="AR660" s="7"/>
      <c r="AS660" s="7"/>
    </row>
    <row r="661">
      <c r="A661" s="7"/>
      <c r="B661" s="7"/>
      <c r="C661" s="7"/>
      <c r="D661" s="176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7"/>
      <c r="AR661" s="7"/>
      <c r="AS661" s="7"/>
    </row>
    <row r="662">
      <c r="A662" s="7"/>
      <c r="B662" s="7"/>
      <c r="C662" s="7"/>
      <c r="D662" s="176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7"/>
      <c r="AR662" s="7"/>
      <c r="AS662" s="7"/>
    </row>
    <row r="663">
      <c r="A663" s="7"/>
      <c r="B663" s="7"/>
      <c r="C663" s="7"/>
      <c r="D663" s="176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7"/>
      <c r="AR663" s="7"/>
      <c r="AS663" s="7"/>
    </row>
    <row r="664">
      <c r="A664" s="7"/>
      <c r="B664" s="7"/>
      <c r="C664" s="7"/>
      <c r="D664" s="176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7"/>
      <c r="AR664" s="7"/>
      <c r="AS664" s="7"/>
    </row>
    <row r="665">
      <c r="A665" s="7"/>
      <c r="B665" s="7"/>
      <c r="C665" s="7"/>
      <c r="D665" s="176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7"/>
      <c r="AR665" s="7"/>
      <c r="AS665" s="7"/>
    </row>
    <row r="666">
      <c r="A666" s="7"/>
      <c r="B666" s="7"/>
      <c r="C666" s="7"/>
      <c r="D666" s="176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7"/>
      <c r="AR666" s="7"/>
      <c r="AS666" s="7"/>
    </row>
    <row r="667">
      <c r="A667" s="7"/>
      <c r="B667" s="7"/>
      <c r="C667" s="7"/>
      <c r="D667" s="176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7"/>
      <c r="AR667" s="7"/>
      <c r="AS667" s="7"/>
    </row>
    <row r="668">
      <c r="A668" s="7"/>
      <c r="B668" s="7"/>
      <c r="C668" s="7"/>
      <c r="D668" s="176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7"/>
      <c r="AR668" s="7"/>
      <c r="AS668" s="7"/>
    </row>
    <row r="669">
      <c r="A669" s="7"/>
      <c r="B669" s="7"/>
      <c r="C669" s="7"/>
      <c r="D669" s="176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7"/>
      <c r="AR669" s="7"/>
      <c r="AS669" s="7"/>
    </row>
    <row r="670">
      <c r="A670" s="7"/>
      <c r="B670" s="7"/>
      <c r="C670" s="7"/>
      <c r="D670" s="176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7"/>
      <c r="AR670" s="7"/>
      <c r="AS670" s="7"/>
    </row>
    <row r="671">
      <c r="A671" s="7"/>
      <c r="B671" s="7"/>
      <c r="C671" s="7"/>
      <c r="D671" s="176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7"/>
      <c r="AR671" s="7"/>
      <c r="AS671" s="7"/>
    </row>
    <row r="672">
      <c r="A672" s="7"/>
      <c r="B672" s="7"/>
      <c r="C672" s="7"/>
      <c r="D672" s="176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7"/>
      <c r="AR672" s="7"/>
      <c r="AS672" s="7"/>
    </row>
    <row r="673">
      <c r="A673" s="7"/>
      <c r="B673" s="7"/>
      <c r="C673" s="7"/>
      <c r="D673" s="176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7"/>
      <c r="AR673" s="7"/>
      <c r="AS673" s="7"/>
    </row>
    <row r="674">
      <c r="A674" s="7"/>
      <c r="B674" s="7"/>
      <c r="C674" s="7"/>
      <c r="D674" s="176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7"/>
      <c r="AR674" s="7"/>
      <c r="AS674" s="7"/>
    </row>
    <row r="675">
      <c r="A675" s="7"/>
      <c r="B675" s="7"/>
      <c r="C675" s="7"/>
      <c r="D675" s="176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7"/>
      <c r="AR675" s="7"/>
      <c r="AS675" s="7"/>
    </row>
    <row r="676">
      <c r="A676" s="7"/>
      <c r="B676" s="7"/>
      <c r="C676" s="7"/>
      <c r="D676" s="176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7"/>
      <c r="AR676" s="7"/>
      <c r="AS676" s="7"/>
    </row>
    <row r="677">
      <c r="A677" s="7"/>
      <c r="B677" s="7"/>
      <c r="C677" s="7"/>
      <c r="D677" s="176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7"/>
      <c r="AR677" s="7"/>
      <c r="AS677" s="7"/>
    </row>
    <row r="678">
      <c r="A678" s="7"/>
      <c r="B678" s="7"/>
      <c r="C678" s="7"/>
      <c r="D678" s="176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7"/>
      <c r="AR678" s="7"/>
      <c r="AS678" s="7"/>
    </row>
    <row r="679">
      <c r="A679" s="7"/>
      <c r="B679" s="7"/>
      <c r="C679" s="7"/>
      <c r="D679" s="176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7"/>
      <c r="AR679" s="7"/>
      <c r="AS679" s="7"/>
    </row>
    <row r="680">
      <c r="A680" s="7"/>
      <c r="B680" s="7"/>
      <c r="C680" s="7"/>
      <c r="D680" s="176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7"/>
      <c r="AR680" s="7"/>
      <c r="AS680" s="7"/>
    </row>
    <row r="681">
      <c r="A681" s="7"/>
      <c r="B681" s="7"/>
      <c r="C681" s="7"/>
      <c r="D681" s="176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7"/>
      <c r="AR681" s="7"/>
      <c r="AS681" s="7"/>
    </row>
    <row r="682">
      <c r="A682" s="7"/>
      <c r="B682" s="7"/>
      <c r="C682" s="7"/>
      <c r="D682" s="176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7"/>
      <c r="AR682" s="7"/>
      <c r="AS682" s="7"/>
    </row>
    <row r="683">
      <c r="A683" s="7"/>
      <c r="B683" s="7"/>
      <c r="C683" s="7"/>
      <c r="D683" s="176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7"/>
      <c r="AR683" s="7"/>
      <c r="AS683" s="7"/>
    </row>
    <row r="684">
      <c r="A684" s="7"/>
      <c r="B684" s="7"/>
      <c r="C684" s="7"/>
      <c r="D684" s="176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7"/>
      <c r="AR684" s="7"/>
      <c r="AS684" s="7"/>
    </row>
    <row r="685">
      <c r="A685" s="7"/>
      <c r="B685" s="7"/>
      <c r="C685" s="7"/>
      <c r="D685" s="176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7"/>
      <c r="AR685" s="7"/>
      <c r="AS685" s="7"/>
    </row>
    <row r="686">
      <c r="A686" s="7"/>
      <c r="B686" s="7"/>
      <c r="C686" s="7"/>
      <c r="D686" s="176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7"/>
      <c r="AR686" s="7"/>
      <c r="AS686" s="7"/>
    </row>
    <row r="687">
      <c r="A687" s="7"/>
      <c r="B687" s="7"/>
      <c r="C687" s="7"/>
      <c r="D687" s="176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7"/>
      <c r="AR687" s="7"/>
      <c r="AS687" s="7"/>
    </row>
    <row r="688">
      <c r="A688" s="7"/>
      <c r="B688" s="7"/>
      <c r="C688" s="7"/>
      <c r="D688" s="176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7"/>
      <c r="AR688" s="7"/>
      <c r="AS688" s="7"/>
    </row>
    <row r="689">
      <c r="A689" s="7"/>
      <c r="B689" s="7"/>
      <c r="C689" s="7"/>
      <c r="D689" s="176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7"/>
      <c r="AR689" s="7"/>
      <c r="AS689" s="7"/>
    </row>
    <row r="690">
      <c r="A690" s="7"/>
      <c r="B690" s="7"/>
      <c r="C690" s="7"/>
      <c r="D690" s="176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7"/>
      <c r="AR690" s="7"/>
      <c r="AS690" s="7"/>
    </row>
    <row r="691">
      <c r="A691" s="7"/>
      <c r="B691" s="7"/>
      <c r="C691" s="7"/>
      <c r="D691" s="176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7"/>
      <c r="AR691" s="7"/>
      <c r="AS691" s="7"/>
    </row>
    <row r="692">
      <c r="A692" s="7"/>
      <c r="B692" s="7"/>
      <c r="C692" s="7"/>
      <c r="D692" s="176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7"/>
      <c r="AR692" s="7"/>
      <c r="AS692" s="7"/>
    </row>
    <row r="693">
      <c r="A693" s="7"/>
      <c r="B693" s="7"/>
      <c r="C693" s="7"/>
      <c r="D693" s="176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7"/>
      <c r="AR693" s="7"/>
      <c r="AS693" s="7"/>
    </row>
    <row r="694">
      <c r="A694" s="7"/>
      <c r="B694" s="7"/>
      <c r="C694" s="7"/>
      <c r="D694" s="176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7"/>
      <c r="AR694" s="7"/>
      <c r="AS694" s="7"/>
    </row>
    <row r="695">
      <c r="A695" s="7"/>
      <c r="B695" s="7"/>
      <c r="C695" s="7"/>
      <c r="D695" s="176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7"/>
      <c r="AR695" s="7"/>
      <c r="AS695" s="7"/>
    </row>
    <row r="696">
      <c r="A696" s="7"/>
      <c r="B696" s="7"/>
      <c r="C696" s="7"/>
      <c r="D696" s="176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7"/>
      <c r="AR696" s="7"/>
      <c r="AS696" s="7"/>
    </row>
    <row r="697">
      <c r="A697" s="7"/>
      <c r="B697" s="7"/>
      <c r="C697" s="7"/>
      <c r="D697" s="176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7"/>
      <c r="AR697" s="7"/>
      <c r="AS697" s="7"/>
    </row>
    <row r="698">
      <c r="A698" s="7"/>
      <c r="B698" s="7"/>
      <c r="C698" s="7"/>
      <c r="D698" s="176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7"/>
      <c r="AR698" s="7"/>
      <c r="AS698" s="7"/>
    </row>
    <row r="699">
      <c r="A699" s="7"/>
      <c r="B699" s="7"/>
      <c r="C699" s="7"/>
      <c r="D699" s="176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7"/>
      <c r="AR699" s="7"/>
      <c r="AS699" s="7"/>
    </row>
    <row r="700">
      <c r="A700" s="7"/>
      <c r="B700" s="7"/>
      <c r="C700" s="7"/>
      <c r="D700" s="176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  <c r="AH700" s="7"/>
      <c r="AI700" s="7"/>
      <c r="AJ700" s="7"/>
      <c r="AK700" s="7"/>
      <c r="AL700" s="7"/>
      <c r="AM700" s="7"/>
      <c r="AN700" s="7"/>
      <c r="AO700" s="7"/>
      <c r="AP700" s="7"/>
      <c r="AQ700" s="7"/>
      <c r="AR700" s="7"/>
      <c r="AS700" s="7"/>
    </row>
    <row r="701">
      <c r="A701" s="7"/>
      <c r="B701" s="7"/>
      <c r="C701" s="7"/>
      <c r="D701" s="176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  <c r="AH701" s="7"/>
      <c r="AI701" s="7"/>
      <c r="AJ701" s="7"/>
      <c r="AK701" s="7"/>
      <c r="AL701" s="7"/>
      <c r="AM701" s="7"/>
      <c r="AN701" s="7"/>
      <c r="AO701" s="7"/>
      <c r="AP701" s="7"/>
      <c r="AQ701" s="7"/>
      <c r="AR701" s="7"/>
      <c r="AS701" s="7"/>
    </row>
    <row r="702">
      <c r="A702" s="7"/>
      <c r="B702" s="7"/>
      <c r="C702" s="7"/>
      <c r="D702" s="176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  <c r="AH702" s="7"/>
      <c r="AI702" s="7"/>
      <c r="AJ702" s="7"/>
      <c r="AK702" s="7"/>
      <c r="AL702" s="7"/>
      <c r="AM702" s="7"/>
      <c r="AN702" s="7"/>
      <c r="AO702" s="7"/>
      <c r="AP702" s="7"/>
      <c r="AQ702" s="7"/>
      <c r="AR702" s="7"/>
      <c r="AS702" s="7"/>
    </row>
    <row r="703">
      <c r="A703" s="7"/>
      <c r="B703" s="7"/>
      <c r="C703" s="7"/>
      <c r="D703" s="176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  <c r="AH703" s="7"/>
      <c r="AI703" s="7"/>
      <c r="AJ703" s="7"/>
      <c r="AK703" s="7"/>
      <c r="AL703" s="7"/>
      <c r="AM703" s="7"/>
      <c r="AN703" s="7"/>
      <c r="AO703" s="7"/>
      <c r="AP703" s="7"/>
      <c r="AQ703" s="7"/>
      <c r="AR703" s="7"/>
      <c r="AS703" s="7"/>
    </row>
    <row r="704">
      <c r="A704" s="7"/>
      <c r="B704" s="7"/>
      <c r="C704" s="7"/>
      <c r="D704" s="176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7"/>
      <c r="AR704" s="7"/>
      <c r="AS704" s="7"/>
    </row>
    <row r="705">
      <c r="A705" s="7"/>
      <c r="B705" s="7"/>
      <c r="C705" s="7"/>
      <c r="D705" s="176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7"/>
      <c r="AR705" s="7"/>
      <c r="AS705" s="7"/>
    </row>
    <row r="706">
      <c r="A706" s="7"/>
      <c r="B706" s="7"/>
      <c r="C706" s="7"/>
      <c r="D706" s="176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7"/>
      <c r="AR706" s="7"/>
      <c r="AS706" s="7"/>
    </row>
    <row r="707">
      <c r="A707" s="7"/>
      <c r="B707" s="7"/>
      <c r="C707" s="7"/>
      <c r="D707" s="176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7"/>
      <c r="AR707" s="7"/>
      <c r="AS707" s="7"/>
    </row>
    <row r="708">
      <c r="A708" s="7"/>
      <c r="B708" s="7"/>
      <c r="C708" s="7"/>
      <c r="D708" s="176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7"/>
      <c r="AR708" s="7"/>
      <c r="AS708" s="7"/>
    </row>
    <row r="709">
      <c r="A709" s="7"/>
      <c r="B709" s="7"/>
      <c r="C709" s="7"/>
      <c r="D709" s="176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7"/>
      <c r="AR709" s="7"/>
      <c r="AS709" s="7"/>
    </row>
    <row r="710">
      <c r="A710" s="7"/>
      <c r="B710" s="7"/>
      <c r="C710" s="7"/>
      <c r="D710" s="176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  <c r="AH710" s="7"/>
      <c r="AI710" s="7"/>
      <c r="AJ710" s="7"/>
      <c r="AK710" s="7"/>
      <c r="AL710" s="7"/>
      <c r="AM710" s="7"/>
      <c r="AN710" s="7"/>
      <c r="AO710" s="7"/>
      <c r="AP710" s="7"/>
      <c r="AQ710" s="7"/>
      <c r="AR710" s="7"/>
      <c r="AS710" s="7"/>
    </row>
    <row r="711">
      <c r="A711" s="7"/>
      <c r="B711" s="7"/>
      <c r="C711" s="7"/>
      <c r="D711" s="176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  <c r="AH711" s="7"/>
      <c r="AI711" s="7"/>
      <c r="AJ711" s="7"/>
      <c r="AK711" s="7"/>
      <c r="AL711" s="7"/>
      <c r="AM711" s="7"/>
      <c r="AN711" s="7"/>
      <c r="AO711" s="7"/>
      <c r="AP711" s="7"/>
      <c r="AQ711" s="7"/>
      <c r="AR711" s="7"/>
      <c r="AS711" s="7"/>
    </row>
    <row r="712">
      <c r="A712" s="7"/>
      <c r="B712" s="7"/>
      <c r="C712" s="7"/>
      <c r="D712" s="176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  <c r="AH712" s="7"/>
      <c r="AI712" s="7"/>
      <c r="AJ712" s="7"/>
      <c r="AK712" s="7"/>
      <c r="AL712" s="7"/>
      <c r="AM712" s="7"/>
      <c r="AN712" s="7"/>
      <c r="AO712" s="7"/>
      <c r="AP712" s="7"/>
      <c r="AQ712" s="7"/>
      <c r="AR712" s="7"/>
      <c r="AS712" s="7"/>
    </row>
    <row r="713">
      <c r="A713" s="7"/>
      <c r="B713" s="7"/>
      <c r="C713" s="7"/>
      <c r="D713" s="176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  <c r="AH713" s="7"/>
      <c r="AI713" s="7"/>
      <c r="AJ713" s="7"/>
      <c r="AK713" s="7"/>
      <c r="AL713" s="7"/>
      <c r="AM713" s="7"/>
      <c r="AN713" s="7"/>
      <c r="AO713" s="7"/>
      <c r="AP713" s="7"/>
      <c r="AQ713" s="7"/>
      <c r="AR713" s="7"/>
      <c r="AS713" s="7"/>
    </row>
    <row r="714">
      <c r="A714" s="7"/>
      <c r="B714" s="7"/>
      <c r="C714" s="7"/>
      <c r="D714" s="176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  <c r="AH714" s="7"/>
      <c r="AI714" s="7"/>
      <c r="AJ714" s="7"/>
      <c r="AK714" s="7"/>
      <c r="AL714" s="7"/>
      <c r="AM714" s="7"/>
      <c r="AN714" s="7"/>
      <c r="AO714" s="7"/>
      <c r="AP714" s="7"/>
      <c r="AQ714" s="7"/>
      <c r="AR714" s="7"/>
      <c r="AS714" s="7"/>
    </row>
    <row r="715">
      <c r="A715" s="7"/>
      <c r="B715" s="7"/>
      <c r="C715" s="7"/>
      <c r="D715" s="176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  <c r="AH715" s="7"/>
      <c r="AI715" s="7"/>
      <c r="AJ715" s="7"/>
      <c r="AK715" s="7"/>
      <c r="AL715" s="7"/>
      <c r="AM715" s="7"/>
      <c r="AN715" s="7"/>
      <c r="AO715" s="7"/>
      <c r="AP715" s="7"/>
      <c r="AQ715" s="7"/>
      <c r="AR715" s="7"/>
      <c r="AS715" s="7"/>
    </row>
    <row r="716">
      <c r="A716" s="7"/>
      <c r="B716" s="7"/>
      <c r="C716" s="7"/>
      <c r="D716" s="176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  <c r="AH716" s="7"/>
      <c r="AI716" s="7"/>
      <c r="AJ716" s="7"/>
      <c r="AK716" s="7"/>
      <c r="AL716" s="7"/>
      <c r="AM716" s="7"/>
      <c r="AN716" s="7"/>
      <c r="AO716" s="7"/>
      <c r="AP716" s="7"/>
      <c r="AQ716" s="7"/>
      <c r="AR716" s="7"/>
      <c r="AS716" s="7"/>
    </row>
    <row r="717">
      <c r="A717" s="7"/>
      <c r="B717" s="7"/>
      <c r="C717" s="7"/>
      <c r="D717" s="176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  <c r="AH717" s="7"/>
      <c r="AI717" s="7"/>
      <c r="AJ717" s="7"/>
      <c r="AK717" s="7"/>
      <c r="AL717" s="7"/>
      <c r="AM717" s="7"/>
      <c r="AN717" s="7"/>
      <c r="AO717" s="7"/>
      <c r="AP717" s="7"/>
      <c r="AQ717" s="7"/>
      <c r="AR717" s="7"/>
      <c r="AS717" s="7"/>
    </row>
    <row r="718">
      <c r="A718" s="7"/>
      <c r="B718" s="7"/>
      <c r="C718" s="7"/>
      <c r="D718" s="176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  <c r="AH718" s="7"/>
      <c r="AI718" s="7"/>
      <c r="AJ718" s="7"/>
      <c r="AK718" s="7"/>
      <c r="AL718" s="7"/>
      <c r="AM718" s="7"/>
      <c r="AN718" s="7"/>
      <c r="AO718" s="7"/>
      <c r="AP718" s="7"/>
      <c r="AQ718" s="7"/>
      <c r="AR718" s="7"/>
      <c r="AS718" s="7"/>
    </row>
    <row r="719">
      <c r="A719" s="7"/>
      <c r="B719" s="7"/>
      <c r="C719" s="7"/>
      <c r="D719" s="176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  <c r="AH719" s="7"/>
      <c r="AI719" s="7"/>
      <c r="AJ719" s="7"/>
      <c r="AK719" s="7"/>
      <c r="AL719" s="7"/>
      <c r="AM719" s="7"/>
      <c r="AN719" s="7"/>
      <c r="AO719" s="7"/>
      <c r="AP719" s="7"/>
      <c r="AQ719" s="7"/>
      <c r="AR719" s="7"/>
      <c r="AS719" s="7"/>
    </row>
    <row r="720">
      <c r="A720" s="7"/>
      <c r="B720" s="7"/>
      <c r="C720" s="7"/>
      <c r="D720" s="176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  <c r="AH720" s="7"/>
      <c r="AI720" s="7"/>
      <c r="AJ720" s="7"/>
      <c r="AK720" s="7"/>
      <c r="AL720" s="7"/>
      <c r="AM720" s="7"/>
      <c r="AN720" s="7"/>
      <c r="AO720" s="7"/>
      <c r="AP720" s="7"/>
      <c r="AQ720" s="7"/>
      <c r="AR720" s="7"/>
      <c r="AS720" s="7"/>
    </row>
    <row r="721">
      <c r="A721" s="7"/>
      <c r="B721" s="7"/>
      <c r="C721" s="7"/>
      <c r="D721" s="176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  <c r="AH721" s="7"/>
      <c r="AI721" s="7"/>
      <c r="AJ721" s="7"/>
      <c r="AK721" s="7"/>
      <c r="AL721" s="7"/>
      <c r="AM721" s="7"/>
      <c r="AN721" s="7"/>
      <c r="AO721" s="7"/>
      <c r="AP721" s="7"/>
      <c r="AQ721" s="7"/>
      <c r="AR721" s="7"/>
      <c r="AS721" s="7"/>
    </row>
    <row r="722">
      <c r="A722" s="7"/>
      <c r="B722" s="7"/>
      <c r="C722" s="7"/>
      <c r="D722" s="176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  <c r="AH722" s="7"/>
      <c r="AI722" s="7"/>
      <c r="AJ722" s="7"/>
      <c r="AK722" s="7"/>
      <c r="AL722" s="7"/>
      <c r="AM722" s="7"/>
      <c r="AN722" s="7"/>
      <c r="AO722" s="7"/>
      <c r="AP722" s="7"/>
      <c r="AQ722" s="7"/>
      <c r="AR722" s="7"/>
      <c r="AS722" s="7"/>
    </row>
    <row r="723">
      <c r="A723" s="7"/>
      <c r="B723" s="7"/>
      <c r="C723" s="7"/>
      <c r="D723" s="176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  <c r="AH723" s="7"/>
      <c r="AI723" s="7"/>
      <c r="AJ723" s="7"/>
      <c r="AK723" s="7"/>
      <c r="AL723" s="7"/>
      <c r="AM723" s="7"/>
      <c r="AN723" s="7"/>
      <c r="AO723" s="7"/>
      <c r="AP723" s="7"/>
      <c r="AQ723" s="7"/>
      <c r="AR723" s="7"/>
      <c r="AS723" s="7"/>
    </row>
    <row r="724">
      <c r="A724" s="7"/>
      <c r="B724" s="7"/>
      <c r="C724" s="7"/>
      <c r="D724" s="176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  <c r="AH724" s="7"/>
      <c r="AI724" s="7"/>
      <c r="AJ724" s="7"/>
      <c r="AK724" s="7"/>
      <c r="AL724" s="7"/>
      <c r="AM724" s="7"/>
      <c r="AN724" s="7"/>
      <c r="AO724" s="7"/>
      <c r="AP724" s="7"/>
      <c r="AQ724" s="7"/>
      <c r="AR724" s="7"/>
      <c r="AS724" s="7"/>
    </row>
    <row r="725">
      <c r="A725" s="7"/>
      <c r="B725" s="7"/>
      <c r="C725" s="7"/>
      <c r="D725" s="176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  <c r="AH725" s="7"/>
      <c r="AI725" s="7"/>
      <c r="AJ725" s="7"/>
      <c r="AK725" s="7"/>
      <c r="AL725" s="7"/>
      <c r="AM725" s="7"/>
      <c r="AN725" s="7"/>
      <c r="AO725" s="7"/>
      <c r="AP725" s="7"/>
      <c r="AQ725" s="7"/>
      <c r="AR725" s="7"/>
      <c r="AS725" s="7"/>
    </row>
    <row r="726">
      <c r="A726" s="7"/>
      <c r="B726" s="7"/>
      <c r="C726" s="7"/>
      <c r="D726" s="176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  <c r="AH726" s="7"/>
      <c r="AI726" s="7"/>
      <c r="AJ726" s="7"/>
      <c r="AK726" s="7"/>
      <c r="AL726" s="7"/>
      <c r="AM726" s="7"/>
      <c r="AN726" s="7"/>
      <c r="AO726" s="7"/>
      <c r="AP726" s="7"/>
      <c r="AQ726" s="7"/>
      <c r="AR726" s="7"/>
      <c r="AS726" s="7"/>
    </row>
    <row r="727">
      <c r="A727" s="7"/>
      <c r="B727" s="7"/>
      <c r="C727" s="7"/>
      <c r="D727" s="176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  <c r="AH727" s="7"/>
      <c r="AI727" s="7"/>
      <c r="AJ727" s="7"/>
      <c r="AK727" s="7"/>
      <c r="AL727" s="7"/>
      <c r="AM727" s="7"/>
      <c r="AN727" s="7"/>
      <c r="AO727" s="7"/>
      <c r="AP727" s="7"/>
      <c r="AQ727" s="7"/>
      <c r="AR727" s="7"/>
      <c r="AS727" s="7"/>
    </row>
    <row r="728">
      <c r="A728" s="7"/>
      <c r="B728" s="7"/>
      <c r="C728" s="7"/>
      <c r="D728" s="176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  <c r="AH728" s="7"/>
      <c r="AI728" s="7"/>
      <c r="AJ728" s="7"/>
      <c r="AK728" s="7"/>
      <c r="AL728" s="7"/>
      <c r="AM728" s="7"/>
      <c r="AN728" s="7"/>
      <c r="AO728" s="7"/>
      <c r="AP728" s="7"/>
      <c r="AQ728" s="7"/>
      <c r="AR728" s="7"/>
      <c r="AS728" s="7"/>
    </row>
    <row r="729">
      <c r="A729" s="7"/>
      <c r="B729" s="7"/>
      <c r="C729" s="7"/>
      <c r="D729" s="176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  <c r="AH729" s="7"/>
      <c r="AI729" s="7"/>
      <c r="AJ729" s="7"/>
      <c r="AK729" s="7"/>
      <c r="AL729" s="7"/>
      <c r="AM729" s="7"/>
      <c r="AN729" s="7"/>
      <c r="AO729" s="7"/>
      <c r="AP729" s="7"/>
      <c r="AQ729" s="7"/>
      <c r="AR729" s="7"/>
      <c r="AS729" s="7"/>
    </row>
    <row r="730">
      <c r="A730" s="7"/>
      <c r="B730" s="7"/>
      <c r="C730" s="7"/>
      <c r="D730" s="176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  <c r="AH730" s="7"/>
      <c r="AI730" s="7"/>
      <c r="AJ730" s="7"/>
      <c r="AK730" s="7"/>
      <c r="AL730" s="7"/>
      <c r="AM730" s="7"/>
      <c r="AN730" s="7"/>
      <c r="AO730" s="7"/>
      <c r="AP730" s="7"/>
      <c r="AQ730" s="7"/>
      <c r="AR730" s="7"/>
      <c r="AS730" s="7"/>
    </row>
    <row r="731">
      <c r="A731" s="7"/>
      <c r="B731" s="7"/>
      <c r="C731" s="7"/>
      <c r="D731" s="176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  <c r="AH731" s="7"/>
      <c r="AI731" s="7"/>
      <c r="AJ731" s="7"/>
      <c r="AK731" s="7"/>
      <c r="AL731" s="7"/>
      <c r="AM731" s="7"/>
      <c r="AN731" s="7"/>
      <c r="AO731" s="7"/>
      <c r="AP731" s="7"/>
      <c r="AQ731" s="7"/>
      <c r="AR731" s="7"/>
      <c r="AS731" s="7"/>
    </row>
    <row r="732">
      <c r="A732" s="7"/>
      <c r="B732" s="7"/>
      <c r="C732" s="7"/>
      <c r="D732" s="176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  <c r="AH732" s="7"/>
      <c r="AI732" s="7"/>
      <c r="AJ732" s="7"/>
      <c r="AK732" s="7"/>
      <c r="AL732" s="7"/>
      <c r="AM732" s="7"/>
      <c r="AN732" s="7"/>
      <c r="AO732" s="7"/>
      <c r="AP732" s="7"/>
      <c r="AQ732" s="7"/>
      <c r="AR732" s="7"/>
      <c r="AS732" s="7"/>
    </row>
    <row r="733">
      <c r="A733" s="7"/>
      <c r="B733" s="7"/>
      <c r="C733" s="7"/>
      <c r="D733" s="176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  <c r="AH733" s="7"/>
      <c r="AI733" s="7"/>
      <c r="AJ733" s="7"/>
      <c r="AK733" s="7"/>
      <c r="AL733" s="7"/>
      <c r="AM733" s="7"/>
      <c r="AN733" s="7"/>
      <c r="AO733" s="7"/>
      <c r="AP733" s="7"/>
      <c r="AQ733" s="7"/>
      <c r="AR733" s="7"/>
      <c r="AS733" s="7"/>
    </row>
    <row r="734">
      <c r="A734" s="7"/>
      <c r="B734" s="7"/>
      <c r="C734" s="7"/>
      <c r="D734" s="176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  <c r="AH734" s="7"/>
      <c r="AI734" s="7"/>
      <c r="AJ734" s="7"/>
      <c r="AK734" s="7"/>
      <c r="AL734" s="7"/>
      <c r="AM734" s="7"/>
      <c r="AN734" s="7"/>
      <c r="AO734" s="7"/>
      <c r="AP734" s="7"/>
      <c r="AQ734" s="7"/>
      <c r="AR734" s="7"/>
      <c r="AS734" s="7"/>
    </row>
    <row r="735">
      <c r="A735" s="7"/>
      <c r="B735" s="7"/>
      <c r="C735" s="7"/>
      <c r="D735" s="176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  <c r="AH735" s="7"/>
      <c r="AI735" s="7"/>
      <c r="AJ735" s="7"/>
      <c r="AK735" s="7"/>
      <c r="AL735" s="7"/>
      <c r="AM735" s="7"/>
      <c r="AN735" s="7"/>
      <c r="AO735" s="7"/>
      <c r="AP735" s="7"/>
      <c r="AQ735" s="7"/>
      <c r="AR735" s="7"/>
      <c r="AS735" s="7"/>
    </row>
    <row r="736">
      <c r="A736" s="7"/>
      <c r="B736" s="7"/>
      <c r="C736" s="7"/>
      <c r="D736" s="176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  <c r="AH736" s="7"/>
      <c r="AI736" s="7"/>
      <c r="AJ736" s="7"/>
      <c r="AK736" s="7"/>
      <c r="AL736" s="7"/>
      <c r="AM736" s="7"/>
      <c r="AN736" s="7"/>
      <c r="AO736" s="7"/>
      <c r="AP736" s="7"/>
      <c r="AQ736" s="7"/>
      <c r="AR736" s="7"/>
      <c r="AS736" s="7"/>
    </row>
    <row r="737">
      <c r="A737" s="7"/>
      <c r="B737" s="7"/>
      <c r="C737" s="7"/>
      <c r="D737" s="176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  <c r="AH737" s="7"/>
      <c r="AI737" s="7"/>
      <c r="AJ737" s="7"/>
      <c r="AK737" s="7"/>
      <c r="AL737" s="7"/>
      <c r="AM737" s="7"/>
      <c r="AN737" s="7"/>
      <c r="AO737" s="7"/>
      <c r="AP737" s="7"/>
      <c r="AQ737" s="7"/>
      <c r="AR737" s="7"/>
      <c r="AS737" s="7"/>
    </row>
    <row r="738">
      <c r="A738" s="7"/>
      <c r="B738" s="7"/>
      <c r="C738" s="7"/>
      <c r="D738" s="176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  <c r="AH738" s="7"/>
      <c r="AI738" s="7"/>
      <c r="AJ738" s="7"/>
      <c r="AK738" s="7"/>
      <c r="AL738" s="7"/>
      <c r="AM738" s="7"/>
      <c r="AN738" s="7"/>
      <c r="AO738" s="7"/>
      <c r="AP738" s="7"/>
      <c r="AQ738" s="7"/>
      <c r="AR738" s="7"/>
      <c r="AS738" s="7"/>
    </row>
    <row r="739">
      <c r="A739" s="7"/>
      <c r="B739" s="7"/>
      <c r="C739" s="7"/>
      <c r="D739" s="176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  <c r="AH739" s="7"/>
      <c r="AI739" s="7"/>
      <c r="AJ739" s="7"/>
      <c r="AK739" s="7"/>
      <c r="AL739" s="7"/>
      <c r="AM739" s="7"/>
      <c r="AN739" s="7"/>
      <c r="AO739" s="7"/>
      <c r="AP739" s="7"/>
      <c r="AQ739" s="7"/>
      <c r="AR739" s="7"/>
      <c r="AS739" s="7"/>
    </row>
    <row r="740">
      <c r="A740" s="7"/>
      <c r="B740" s="7"/>
      <c r="C740" s="7"/>
      <c r="D740" s="176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  <c r="AH740" s="7"/>
      <c r="AI740" s="7"/>
      <c r="AJ740" s="7"/>
      <c r="AK740" s="7"/>
      <c r="AL740" s="7"/>
      <c r="AM740" s="7"/>
      <c r="AN740" s="7"/>
      <c r="AO740" s="7"/>
      <c r="AP740" s="7"/>
      <c r="AQ740" s="7"/>
      <c r="AR740" s="7"/>
      <c r="AS740" s="7"/>
    </row>
    <row r="741">
      <c r="A741" s="7"/>
      <c r="B741" s="7"/>
      <c r="C741" s="7"/>
      <c r="D741" s="176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  <c r="AH741" s="7"/>
      <c r="AI741" s="7"/>
      <c r="AJ741" s="7"/>
      <c r="AK741" s="7"/>
      <c r="AL741" s="7"/>
      <c r="AM741" s="7"/>
      <c r="AN741" s="7"/>
      <c r="AO741" s="7"/>
      <c r="AP741" s="7"/>
      <c r="AQ741" s="7"/>
      <c r="AR741" s="7"/>
      <c r="AS741" s="7"/>
    </row>
    <row r="742">
      <c r="A742" s="7"/>
      <c r="B742" s="7"/>
      <c r="C742" s="7"/>
      <c r="D742" s="176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  <c r="AH742" s="7"/>
      <c r="AI742" s="7"/>
      <c r="AJ742" s="7"/>
      <c r="AK742" s="7"/>
      <c r="AL742" s="7"/>
      <c r="AM742" s="7"/>
      <c r="AN742" s="7"/>
      <c r="AO742" s="7"/>
      <c r="AP742" s="7"/>
      <c r="AQ742" s="7"/>
      <c r="AR742" s="7"/>
      <c r="AS742" s="7"/>
    </row>
    <row r="743">
      <c r="A743" s="7"/>
      <c r="B743" s="7"/>
      <c r="C743" s="7"/>
      <c r="D743" s="176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  <c r="AH743" s="7"/>
      <c r="AI743" s="7"/>
      <c r="AJ743" s="7"/>
      <c r="AK743" s="7"/>
      <c r="AL743" s="7"/>
      <c r="AM743" s="7"/>
      <c r="AN743" s="7"/>
      <c r="AO743" s="7"/>
      <c r="AP743" s="7"/>
      <c r="AQ743" s="7"/>
      <c r="AR743" s="7"/>
      <c r="AS743" s="7"/>
    </row>
    <row r="744">
      <c r="A744" s="7"/>
      <c r="B744" s="7"/>
      <c r="C744" s="7"/>
      <c r="D744" s="176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  <c r="AH744" s="7"/>
      <c r="AI744" s="7"/>
      <c r="AJ744" s="7"/>
      <c r="AK744" s="7"/>
      <c r="AL744" s="7"/>
      <c r="AM744" s="7"/>
      <c r="AN744" s="7"/>
      <c r="AO744" s="7"/>
      <c r="AP744" s="7"/>
      <c r="AQ744" s="7"/>
      <c r="AR744" s="7"/>
      <c r="AS744" s="7"/>
    </row>
    <row r="745">
      <c r="A745" s="7"/>
      <c r="B745" s="7"/>
      <c r="C745" s="7"/>
      <c r="D745" s="176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  <c r="AH745" s="7"/>
      <c r="AI745" s="7"/>
      <c r="AJ745" s="7"/>
      <c r="AK745" s="7"/>
      <c r="AL745" s="7"/>
      <c r="AM745" s="7"/>
      <c r="AN745" s="7"/>
      <c r="AO745" s="7"/>
      <c r="AP745" s="7"/>
      <c r="AQ745" s="7"/>
      <c r="AR745" s="7"/>
      <c r="AS745" s="7"/>
    </row>
    <row r="746">
      <c r="A746" s="7"/>
      <c r="B746" s="7"/>
      <c r="C746" s="7"/>
      <c r="D746" s="176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  <c r="AH746" s="7"/>
      <c r="AI746" s="7"/>
      <c r="AJ746" s="7"/>
      <c r="AK746" s="7"/>
      <c r="AL746" s="7"/>
      <c r="AM746" s="7"/>
      <c r="AN746" s="7"/>
      <c r="AO746" s="7"/>
      <c r="AP746" s="7"/>
      <c r="AQ746" s="7"/>
      <c r="AR746" s="7"/>
      <c r="AS746" s="7"/>
    </row>
    <row r="747">
      <c r="A747" s="7"/>
      <c r="B747" s="7"/>
      <c r="C747" s="7"/>
      <c r="D747" s="176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  <c r="AH747" s="7"/>
      <c r="AI747" s="7"/>
      <c r="AJ747" s="7"/>
      <c r="AK747" s="7"/>
      <c r="AL747" s="7"/>
      <c r="AM747" s="7"/>
      <c r="AN747" s="7"/>
      <c r="AO747" s="7"/>
      <c r="AP747" s="7"/>
      <c r="AQ747" s="7"/>
      <c r="AR747" s="7"/>
      <c r="AS747" s="7"/>
    </row>
    <row r="748">
      <c r="A748" s="7"/>
      <c r="B748" s="7"/>
      <c r="C748" s="7"/>
      <c r="D748" s="176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  <c r="AH748" s="7"/>
      <c r="AI748" s="7"/>
      <c r="AJ748" s="7"/>
      <c r="AK748" s="7"/>
      <c r="AL748" s="7"/>
      <c r="AM748" s="7"/>
      <c r="AN748" s="7"/>
      <c r="AO748" s="7"/>
      <c r="AP748" s="7"/>
      <c r="AQ748" s="7"/>
      <c r="AR748" s="7"/>
      <c r="AS748" s="7"/>
    </row>
    <row r="749">
      <c r="A749" s="7"/>
      <c r="B749" s="7"/>
      <c r="C749" s="7"/>
      <c r="D749" s="176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  <c r="AH749" s="7"/>
      <c r="AI749" s="7"/>
      <c r="AJ749" s="7"/>
      <c r="AK749" s="7"/>
      <c r="AL749" s="7"/>
      <c r="AM749" s="7"/>
      <c r="AN749" s="7"/>
      <c r="AO749" s="7"/>
      <c r="AP749" s="7"/>
      <c r="AQ749" s="7"/>
      <c r="AR749" s="7"/>
      <c r="AS749" s="7"/>
    </row>
    <row r="750">
      <c r="A750" s="7"/>
      <c r="B750" s="7"/>
      <c r="C750" s="7"/>
      <c r="D750" s="176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  <c r="AH750" s="7"/>
      <c r="AI750" s="7"/>
      <c r="AJ750" s="7"/>
      <c r="AK750" s="7"/>
      <c r="AL750" s="7"/>
      <c r="AM750" s="7"/>
      <c r="AN750" s="7"/>
      <c r="AO750" s="7"/>
      <c r="AP750" s="7"/>
      <c r="AQ750" s="7"/>
      <c r="AR750" s="7"/>
      <c r="AS750" s="7"/>
    </row>
    <row r="751">
      <c r="A751" s="7"/>
      <c r="B751" s="7"/>
      <c r="C751" s="7"/>
      <c r="D751" s="176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  <c r="AH751" s="7"/>
      <c r="AI751" s="7"/>
      <c r="AJ751" s="7"/>
      <c r="AK751" s="7"/>
      <c r="AL751" s="7"/>
      <c r="AM751" s="7"/>
      <c r="AN751" s="7"/>
      <c r="AO751" s="7"/>
      <c r="AP751" s="7"/>
      <c r="AQ751" s="7"/>
      <c r="AR751" s="7"/>
      <c r="AS751" s="7"/>
    </row>
    <row r="752">
      <c r="A752" s="7"/>
      <c r="B752" s="7"/>
      <c r="C752" s="7"/>
      <c r="D752" s="176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  <c r="AH752" s="7"/>
      <c r="AI752" s="7"/>
      <c r="AJ752" s="7"/>
      <c r="AK752" s="7"/>
      <c r="AL752" s="7"/>
      <c r="AM752" s="7"/>
      <c r="AN752" s="7"/>
      <c r="AO752" s="7"/>
      <c r="AP752" s="7"/>
      <c r="AQ752" s="7"/>
      <c r="AR752" s="7"/>
      <c r="AS752" s="7"/>
    </row>
    <row r="753">
      <c r="A753" s="7"/>
      <c r="B753" s="7"/>
      <c r="C753" s="7"/>
      <c r="D753" s="176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  <c r="AH753" s="7"/>
      <c r="AI753" s="7"/>
      <c r="AJ753" s="7"/>
      <c r="AK753" s="7"/>
      <c r="AL753" s="7"/>
      <c r="AM753" s="7"/>
      <c r="AN753" s="7"/>
      <c r="AO753" s="7"/>
      <c r="AP753" s="7"/>
      <c r="AQ753" s="7"/>
      <c r="AR753" s="7"/>
      <c r="AS753" s="7"/>
    </row>
    <row r="754">
      <c r="A754" s="7"/>
      <c r="B754" s="7"/>
      <c r="C754" s="7"/>
      <c r="D754" s="176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  <c r="AH754" s="7"/>
      <c r="AI754" s="7"/>
      <c r="AJ754" s="7"/>
      <c r="AK754" s="7"/>
      <c r="AL754" s="7"/>
      <c r="AM754" s="7"/>
      <c r="AN754" s="7"/>
      <c r="AO754" s="7"/>
      <c r="AP754" s="7"/>
      <c r="AQ754" s="7"/>
      <c r="AR754" s="7"/>
      <c r="AS754" s="7"/>
    </row>
    <row r="755">
      <c r="A755" s="7"/>
      <c r="B755" s="7"/>
      <c r="C755" s="7"/>
      <c r="D755" s="176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  <c r="AH755" s="7"/>
      <c r="AI755" s="7"/>
      <c r="AJ755" s="7"/>
      <c r="AK755" s="7"/>
      <c r="AL755" s="7"/>
      <c r="AM755" s="7"/>
      <c r="AN755" s="7"/>
      <c r="AO755" s="7"/>
      <c r="AP755" s="7"/>
      <c r="AQ755" s="7"/>
      <c r="AR755" s="7"/>
      <c r="AS755" s="7"/>
    </row>
    <row r="756">
      <c r="A756" s="7"/>
      <c r="B756" s="7"/>
      <c r="C756" s="7"/>
      <c r="D756" s="176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  <c r="AH756" s="7"/>
      <c r="AI756" s="7"/>
      <c r="AJ756" s="7"/>
      <c r="AK756" s="7"/>
      <c r="AL756" s="7"/>
      <c r="AM756" s="7"/>
      <c r="AN756" s="7"/>
      <c r="AO756" s="7"/>
      <c r="AP756" s="7"/>
      <c r="AQ756" s="7"/>
      <c r="AR756" s="7"/>
      <c r="AS756" s="7"/>
    </row>
    <row r="757">
      <c r="A757" s="7"/>
      <c r="B757" s="7"/>
      <c r="C757" s="7"/>
      <c r="D757" s="176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  <c r="AH757" s="7"/>
      <c r="AI757" s="7"/>
      <c r="AJ757" s="7"/>
      <c r="AK757" s="7"/>
      <c r="AL757" s="7"/>
      <c r="AM757" s="7"/>
      <c r="AN757" s="7"/>
      <c r="AO757" s="7"/>
      <c r="AP757" s="7"/>
      <c r="AQ757" s="7"/>
      <c r="AR757" s="7"/>
      <c r="AS757" s="7"/>
    </row>
    <row r="758">
      <c r="A758" s="7"/>
      <c r="B758" s="7"/>
      <c r="C758" s="7"/>
      <c r="D758" s="176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  <c r="AH758" s="7"/>
      <c r="AI758" s="7"/>
      <c r="AJ758" s="7"/>
      <c r="AK758" s="7"/>
      <c r="AL758" s="7"/>
      <c r="AM758" s="7"/>
      <c r="AN758" s="7"/>
      <c r="AO758" s="7"/>
      <c r="AP758" s="7"/>
      <c r="AQ758" s="7"/>
      <c r="AR758" s="7"/>
      <c r="AS758" s="7"/>
    </row>
    <row r="759">
      <c r="A759" s="7"/>
      <c r="B759" s="7"/>
      <c r="C759" s="7"/>
      <c r="D759" s="176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  <c r="AH759" s="7"/>
      <c r="AI759" s="7"/>
      <c r="AJ759" s="7"/>
      <c r="AK759" s="7"/>
      <c r="AL759" s="7"/>
      <c r="AM759" s="7"/>
      <c r="AN759" s="7"/>
      <c r="AO759" s="7"/>
      <c r="AP759" s="7"/>
      <c r="AQ759" s="7"/>
      <c r="AR759" s="7"/>
      <c r="AS759" s="7"/>
    </row>
    <row r="760">
      <c r="A760" s="7"/>
      <c r="B760" s="7"/>
      <c r="C760" s="7"/>
      <c r="D760" s="176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  <c r="AH760" s="7"/>
      <c r="AI760" s="7"/>
      <c r="AJ760" s="7"/>
      <c r="AK760" s="7"/>
      <c r="AL760" s="7"/>
      <c r="AM760" s="7"/>
      <c r="AN760" s="7"/>
      <c r="AO760" s="7"/>
      <c r="AP760" s="7"/>
      <c r="AQ760" s="7"/>
      <c r="AR760" s="7"/>
      <c r="AS760" s="7"/>
    </row>
    <row r="761">
      <c r="A761" s="7"/>
      <c r="B761" s="7"/>
      <c r="C761" s="7"/>
      <c r="D761" s="176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  <c r="AH761" s="7"/>
      <c r="AI761" s="7"/>
      <c r="AJ761" s="7"/>
      <c r="AK761" s="7"/>
      <c r="AL761" s="7"/>
      <c r="AM761" s="7"/>
      <c r="AN761" s="7"/>
      <c r="AO761" s="7"/>
      <c r="AP761" s="7"/>
      <c r="AQ761" s="7"/>
      <c r="AR761" s="7"/>
      <c r="AS761" s="7"/>
    </row>
    <row r="762">
      <c r="A762" s="7"/>
      <c r="B762" s="7"/>
      <c r="C762" s="7"/>
      <c r="D762" s="176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  <c r="AH762" s="7"/>
      <c r="AI762" s="7"/>
      <c r="AJ762" s="7"/>
      <c r="AK762" s="7"/>
      <c r="AL762" s="7"/>
      <c r="AM762" s="7"/>
      <c r="AN762" s="7"/>
      <c r="AO762" s="7"/>
      <c r="AP762" s="7"/>
      <c r="AQ762" s="7"/>
      <c r="AR762" s="7"/>
      <c r="AS762" s="7"/>
    </row>
    <row r="763">
      <c r="A763" s="7"/>
      <c r="B763" s="7"/>
      <c r="C763" s="7"/>
      <c r="D763" s="176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  <c r="AH763" s="7"/>
      <c r="AI763" s="7"/>
      <c r="AJ763" s="7"/>
      <c r="AK763" s="7"/>
      <c r="AL763" s="7"/>
      <c r="AM763" s="7"/>
      <c r="AN763" s="7"/>
      <c r="AO763" s="7"/>
      <c r="AP763" s="7"/>
      <c r="AQ763" s="7"/>
      <c r="AR763" s="7"/>
      <c r="AS763" s="7"/>
    </row>
    <row r="764">
      <c r="A764" s="7"/>
      <c r="B764" s="7"/>
      <c r="C764" s="7"/>
      <c r="D764" s="176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  <c r="AH764" s="7"/>
      <c r="AI764" s="7"/>
      <c r="AJ764" s="7"/>
      <c r="AK764" s="7"/>
      <c r="AL764" s="7"/>
      <c r="AM764" s="7"/>
      <c r="AN764" s="7"/>
      <c r="AO764" s="7"/>
      <c r="AP764" s="7"/>
      <c r="AQ764" s="7"/>
      <c r="AR764" s="7"/>
      <c r="AS764" s="7"/>
    </row>
    <row r="765">
      <c r="A765" s="7"/>
      <c r="B765" s="7"/>
      <c r="C765" s="7"/>
      <c r="D765" s="176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  <c r="AH765" s="7"/>
      <c r="AI765" s="7"/>
      <c r="AJ765" s="7"/>
      <c r="AK765" s="7"/>
      <c r="AL765" s="7"/>
      <c r="AM765" s="7"/>
      <c r="AN765" s="7"/>
      <c r="AO765" s="7"/>
      <c r="AP765" s="7"/>
      <c r="AQ765" s="7"/>
      <c r="AR765" s="7"/>
      <c r="AS765" s="7"/>
    </row>
    <row r="766">
      <c r="A766" s="7"/>
      <c r="B766" s="7"/>
      <c r="C766" s="7"/>
      <c r="D766" s="176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</row>
    <row r="767">
      <c r="A767" s="7"/>
      <c r="B767" s="7"/>
      <c r="C767" s="7"/>
      <c r="D767" s="176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</row>
    <row r="768">
      <c r="A768" s="7"/>
      <c r="B768" s="7"/>
      <c r="C768" s="7"/>
      <c r="D768" s="176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</row>
    <row r="769">
      <c r="A769" s="7"/>
      <c r="B769" s="7"/>
      <c r="C769" s="7"/>
      <c r="D769" s="176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</row>
    <row r="770">
      <c r="A770" s="7"/>
      <c r="B770" s="7"/>
      <c r="C770" s="7"/>
      <c r="D770" s="176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</row>
    <row r="771">
      <c r="A771" s="7"/>
      <c r="B771" s="7"/>
      <c r="C771" s="7"/>
      <c r="D771" s="176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</row>
    <row r="772">
      <c r="A772" s="7"/>
      <c r="B772" s="7"/>
      <c r="C772" s="7"/>
      <c r="D772" s="176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</row>
    <row r="773">
      <c r="A773" s="7"/>
      <c r="B773" s="7"/>
      <c r="C773" s="7"/>
      <c r="D773" s="176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</row>
    <row r="774">
      <c r="A774" s="7"/>
      <c r="B774" s="7"/>
      <c r="C774" s="7"/>
      <c r="D774" s="176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  <c r="AH774" s="7"/>
      <c r="AI774" s="7"/>
      <c r="AJ774" s="7"/>
      <c r="AK774" s="7"/>
      <c r="AL774" s="7"/>
      <c r="AM774" s="7"/>
      <c r="AN774" s="7"/>
      <c r="AO774" s="7"/>
      <c r="AP774" s="7"/>
      <c r="AQ774" s="7"/>
      <c r="AR774" s="7"/>
      <c r="AS774" s="7"/>
    </row>
    <row r="775">
      <c r="A775" s="7"/>
      <c r="B775" s="7"/>
      <c r="C775" s="7"/>
      <c r="D775" s="176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  <c r="AH775" s="7"/>
      <c r="AI775" s="7"/>
      <c r="AJ775" s="7"/>
      <c r="AK775" s="7"/>
      <c r="AL775" s="7"/>
      <c r="AM775" s="7"/>
      <c r="AN775" s="7"/>
      <c r="AO775" s="7"/>
      <c r="AP775" s="7"/>
      <c r="AQ775" s="7"/>
      <c r="AR775" s="7"/>
      <c r="AS775" s="7"/>
    </row>
    <row r="776">
      <c r="A776" s="7"/>
      <c r="B776" s="7"/>
      <c r="C776" s="7"/>
      <c r="D776" s="176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  <c r="AH776" s="7"/>
      <c r="AI776" s="7"/>
      <c r="AJ776" s="7"/>
      <c r="AK776" s="7"/>
      <c r="AL776" s="7"/>
      <c r="AM776" s="7"/>
      <c r="AN776" s="7"/>
      <c r="AO776" s="7"/>
      <c r="AP776" s="7"/>
      <c r="AQ776" s="7"/>
      <c r="AR776" s="7"/>
      <c r="AS776" s="7"/>
    </row>
    <row r="777">
      <c r="A777" s="7"/>
      <c r="B777" s="7"/>
      <c r="C777" s="7"/>
      <c r="D777" s="176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  <c r="AH777" s="7"/>
      <c r="AI777" s="7"/>
      <c r="AJ777" s="7"/>
      <c r="AK777" s="7"/>
      <c r="AL777" s="7"/>
      <c r="AM777" s="7"/>
      <c r="AN777" s="7"/>
      <c r="AO777" s="7"/>
      <c r="AP777" s="7"/>
      <c r="AQ777" s="7"/>
      <c r="AR777" s="7"/>
      <c r="AS777" s="7"/>
    </row>
    <row r="778">
      <c r="A778" s="7"/>
      <c r="B778" s="7"/>
      <c r="C778" s="7"/>
      <c r="D778" s="176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  <c r="AH778" s="7"/>
      <c r="AI778" s="7"/>
      <c r="AJ778" s="7"/>
      <c r="AK778" s="7"/>
      <c r="AL778" s="7"/>
      <c r="AM778" s="7"/>
      <c r="AN778" s="7"/>
      <c r="AO778" s="7"/>
      <c r="AP778" s="7"/>
      <c r="AQ778" s="7"/>
      <c r="AR778" s="7"/>
      <c r="AS778" s="7"/>
    </row>
    <row r="779">
      <c r="A779" s="7"/>
      <c r="B779" s="7"/>
      <c r="C779" s="7"/>
      <c r="D779" s="176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  <c r="AH779" s="7"/>
      <c r="AI779" s="7"/>
      <c r="AJ779" s="7"/>
      <c r="AK779" s="7"/>
      <c r="AL779" s="7"/>
      <c r="AM779" s="7"/>
      <c r="AN779" s="7"/>
      <c r="AO779" s="7"/>
      <c r="AP779" s="7"/>
      <c r="AQ779" s="7"/>
      <c r="AR779" s="7"/>
      <c r="AS779" s="7"/>
    </row>
    <row r="780">
      <c r="A780" s="7"/>
      <c r="B780" s="7"/>
      <c r="C780" s="7"/>
      <c r="D780" s="176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  <c r="AH780" s="7"/>
      <c r="AI780" s="7"/>
      <c r="AJ780" s="7"/>
      <c r="AK780" s="7"/>
      <c r="AL780" s="7"/>
      <c r="AM780" s="7"/>
      <c r="AN780" s="7"/>
      <c r="AO780" s="7"/>
      <c r="AP780" s="7"/>
      <c r="AQ780" s="7"/>
      <c r="AR780" s="7"/>
      <c r="AS780" s="7"/>
    </row>
    <row r="781">
      <c r="A781" s="7"/>
      <c r="B781" s="7"/>
      <c r="C781" s="7"/>
      <c r="D781" s="176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  <c r="AH781" s="7"/>
      <c r="AI781" s="7"/>
      <c r="AJ781" s="7"/>
      <c r="AK781" s="7"/>
      <c r="AL781" s="7"/>
      <c r="AM781" s="7"/>
      <c r="AN781" s="7"/>
      <c r="AO781" s="7"/>
      <c r="AP781" s="7"/>
      <c r="AQ781" s="7"/>
      <c r="AR781" s="7"/>
      <c r="AS781" s="7"/>
    </row>
    <row r="782">
      <c r="A782" s="7"/>
      <c r="B782" s="7"/>
      <c r="C782" s="7"/>
      <c r="D782" s="176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  <c r="AH782" s="7"/>
      <c r="AI782" s="7"/>
      <c r="AJ782" s="7"/>
      <c r="AK782" s="7"/>
      <c r="AL782" s="7"/>
      <c r="AM782" s="7"/>
      <c r="AN782" s="7"/>
      <c r="AO782" s="7"/>
      <c r="AP782" s="7"/>
      <c r="AQ782" s="7"/>
      <c r="AR782" s="7"/>
      <c r="AS782" s="7"/>
    </row>
    <row r="783">
      <c r="A783" s="7"/>
      <c r="B783" s="7"/>
      <c r="C783" s="7"/>
      <c r="D783" s="176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  <c r="AH783" s="7"/>
      <c r="AI783" s="7"/>
      <c r="AJ783" s="7"/>
      <c r="AK783" s="7"/>
      <c r="AL783" s="7"/>
      <c r="AM783" s="7"/>
      <c r="AN783" s="7"/>
      <c r="AO783" s="7"/>
      <c r="AP783" s="7"/>
      <c r="AQ783" s="7"/>
      <c r="AR783" s="7"/>
      <c r="AS783" s="7"/>
    </row>
    <row r="784">
      <c r="A784" s="7"/>
      <c r="B784" s="7"/>
      <c r="C784" s="7"/>
      <c r="D784" s="176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  <c r="AH784" s="7"/>
      <c r="AI784" s="7"/>
      <c r="AJ784" s="7"/>
      <c r="AK784" s="7"/>
      <c r="AL784" s="7"/>
      <c r="AM784" s="7"/>
      <c r="AN784" s="7"/>
      <c r="AO784" s="7"/>
      <c r="AP784" s="7"/>
      <c r="AQ784" s="7"/>
      <c r="AR784" s="7"/>
      <c r="AS784" s="7"/>
    </row>
    <row r="785">
      <c r="A785" s="7"/>
      <c r="B785" s="7"/>
      <c r="C785" s="7"/>
      <c r="D785" s="176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  <c r="AH785" s="7"/>
      <c r="AI785" s="7"/>
      <c r="AJ785" s="7"/>
      <c r="AK785" s="7"/>
      <c r="AL785" s="7"/>
      <c r="AM785" s="7"/>
      <c r="AN785" s="7"/>
      <c r="AO785" s="7"/>
      <c r="AP785" s="7"/>
      <c r="AQ785" s="7"/>
      <c r="AR785" s="7"/>
      <c r="AS785" s="7"/>
    </row>
    <row r="786">
      <c r="A786" s="7"/>
      <c r="B786" s="7"/>
      <c r="C786" s="7"/>
      <c r="D786" s="176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  <c r="AH786" s="7"/>
      <c r="AI786" s="7"/>
      <c r="AJ786" s="7"/>
      <c r="AK786" s="7"/>
      <c r="AL786" s="7"/>
      <c r="AM786" s="7"/>
      <c r="AN786" s="7"/>
      <c r="AO786" s="7"/>
      <c r="AP786" s="7"/>
      <c r="AQ786" s="7"/>
      <c r="AR786" s="7"/>
      <c r="AS786" s="7"/>
    </row>
    <row r="787">
      <c r="A787" s="7"/>
      <c r="B787" s="7"/>
      <c r="C787" s="7"/>
      <c r="D787" s="176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  <c r="AH787" s="7"/>
      <c r="AI787" s="7"/>
      <c r="AJ787" s="7"/>
      <c r="AK787" s="7"/>
      <c r="AL787" s="7"/>
      <c r="AM787" s="7"/>
      <c r="AN787" s="7"/>
      <c r="AO787" s="7"/>
      <c r="AP787" s="7"/>
      <c r="AQ787" s="7"/>
      <c r="AR787" s="7"/>
      <c r="AS787" s="7"/>
    </row>
    <row r="788">
      <c r="A788" s="7"/>
      <c r="B788" s="7"/>
      <c r="C788" s="7"/>
      <c r="D788" s="176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  <c r="AH788" s="7"/>
      <c r="AI788" s="7"/>
      <c r="AJ788" s="7"/>
      <c r="AK788" s="7"/>
      <c r="AL788" s="7"/>
      <c r="AM788" s="7"/>
      <c r="AN788" s="7"/>
      <c r="AO788" s="7"/>
      <c r="AP788" s="7"/>
      <c r="AQ788" s="7"/>
      <c r="AR788" s="7"/>
      <c r="AS788" s="7"/>
    </row>
    <row r="789">
      <c r="A789" s="7"/>
      <c r="B789" s="7"/>
      <c r="C789" s="7"/>
      <c r="D789" s="176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  <c r="AH789" s="7"/>
      <c r="AI789" s="7"/>
      <c r="AJ789" s="7"/>
      <c r="AK789" s="7"/>
      <c r="AL789" s="7"/>
      <c r="AM789" s="7"/>
      <c r="AN789" s="7"/>
      <c r="AO789" s="7"/>
      <c r="AP789" s="7"/>
      <c r="AQ789" s="7"/>
      <c r="AR789" s="7"/>
      <c r="AS789" s="7"/>
    </row>
    <row r="790">
      <c r="A790" s="7"/>
      <c r="B790" s="7"/>
      <c r="C790" s="7"/>
      <c r="D790" s="176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  <c r="AH790" s="7"/>
      <c r="AI790" s="7"/>
      <c r="AJ790" s="7"/>
      <c r="AK790" s="7"/>
      <c r="AL790" s="7"/>
      <c r="AM790" s="7"/>
      <c r="AN790" s="7"/>
      <c r="AO790" s="7"/>
      <c r="AP790" s="7"/>
      <c r="AQ790" s="7"/>
      <c r="AR790" s="7"/>
      <c r="AS790" s="7"/>
    </row>
    <row r="791">
      <c r="A791" s="7"/>
      <c r="B791" s="7"/>
      <c r="C791" s="7"/>
      <c r="D791" s="176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  <c r="AH791" s="7"/>
      <c r="AI791" s="7"/>
      <c r="AJ791" s="7"/>
      <c r="AK791" s="7"/>
      <c r="AL791" s="7"/>
      <c r="AM791" s="7"/>
      <c r="AN791" s="7"/>
      <c r="AO791" s="7"/>
      <c r="AP791" s="7"/>
      <c r="AQ791" s="7"/>
      <c r="AR791" s="7"/>
      <c r="AS791" s="7"/>
    </row>
    <row r="792">
      <c r="A792" s="7"/>
      <c r="B792" s="7"/>
      <c r="C792" s="7"/>
      <c r="D792" s="176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  <c r="AH792" s="7"/>
      <c r="AI792" s="7"/>
      <c r="AJ792" s="7"/>
      <c r="AK792" s="7"/>
      <c r="AL792" s="7"/>
      <c r="AM792" s="7"/>
      <c r="AN792" s="7"/>
      <c r="AO792" s="7"/>
      <c r="AP792" s="7"/>
      <c r="AQ792" s="7"/>
      <c r="AR792" s="7"/>
      <c r="AS792" s="7"/>
    </row>
    <row r="793">
      <c r="A793" s="7"/>
      <c r="B793" s="7"/>
      <c r="C793" s="7"/>
      <c r="D793" s="176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  <c r="AH793" s="7"/>
      <c r="AI793" s="7"/>
      <c r="AJ793" s="7"/>
      <c r="AK793" s="7"/>
      <c r="AL793" s="7"/>
      <c r="AM793" s="7"/>
      <c r="AN793" s="7"/>
      <c r="AO793" s="7"/>
      <c r="AP793" s="7"/>
      <c r="AQ793" s="7"/>
      <c r="AR793" s="7"/>
      <c r="AS793" s="7"/>
    </row>
    <row r="794">
      <c r="A794" s="7"/>
      <c r="B794" s="7"/>
      <c r="C794" s="7"/>
      <c r="D794" s="176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  <c r="AH794" s="7"/>
      <c r="AI794" s="7"/>
      <c r="AJ794" s="7"/>
      <c r="AK794" s="7"/>
      <c r="AL794" s="7"/>
      <c r="AM794" s="7"/>
      <c r="AN794" s="7"/>
      <c r="AO794" s="7"/>
      <c r="AP794" s="7"/>
      <c r="AQ794" s="7"/>
      <c r="AR794" s="7"/>
      <c r="AS794" s="7"/>
    </row>
    <row r="795">
      <c r="A795" s="7"/>
      <c r="B795" s="7"/>
      <c r="C795" s="7"/>
      <c r="D795" s="176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  <c r="AH795" s="7"/>
      <c r="AI795" s="7"/>
      <c r="AJ795" s="7"/>
      <c r="AK795" s="7"/>
      <c r="AL795" s="7"/>
      <c r="AM795" s="7"/>
      <c r="AN795" s="7"/>
      <c r="AO795" s="7"/>
      <c r="AP795" s="7"/>
      <c r="AQ795" s="7"/>
      <c r="AR795" s="7"/>
      <c r="AS795" s="7"/>
    </row>
    <row r="796">
      <c r="A796" s="7"/>
      <c r="B796" s="7"/>
      <c r="C796" s="7"/>
      <c r="D796" s="176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  <c r="AH796" s="7"/>
      <c r="AI796" s="7"/>
      <c r="AJ796" s="7"/>
      <c r="AK796" s="7"/>
      <c r="AL796" s="7"/>
      <c r="AM796" s="7"/>
      <c r="AN796" s="7"/>
      <c r="AO796" s="7"/>
      <c r="AP796" s="7"/>
      <c r="AQ796" s="7"/>
      <c r="AR796" s="7"/>
      <c r="AS796" s="7"/>
    </row>
    <row r="797">
      <c r="A797" s="7"/>
      <c r="B797" s="7"/>
      <c r="C797" s="7"/>
      <c r="D797" s="176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  <c r="AH797" s="7"/>
      <c r="AI797" s="7"/>
      <c r="AJ797" s="7"/>
      <c r="AK797" s="7"/>
      <c r="AL797" s="7"/>
      <c r="AM797" s="7"/>
      <c r="AN797" s="7"/>
      <c r="AO797" s="7"/>
      <c r="AP797" s="7"/>
      <c r="AQ797" s="7"/>
      <c r="AR797" s="7"/>
      <c r="AS797" s="7"/>
    </row>
    <row r="798">
      <c r="A798" s="7"/>
      <c r="B798" s="7"/>
      <c r="C798" s="7"/>
      <c r="D798" s="176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  <c r="AH798" s="7"/>
      <c r="AI798" s="7"/>
      <c r="AJ798" s="7"/>
      <c r="AK798" s="7"/>
      <c r="AL798" s="7"/>
      <c r="AM798" s="7"/>
      <c r="AN798" s="7"/>
      <c r="AO798" s="7"/>
      <c r="AP798" s="7"/>
      <c r="AQ798" s="7"/>
      <c r="AR798" s="7"/>
      <c r="AS798" s="7"/>
    </row>
    <row r="799">
      <c r="A799" s="7"/>
      <c r="B799" s="7"/>
      <c r="C799" s="7"/>
      <c r="D799" s="176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  <c r="AH799" s="7"/>
      <c r="AI799" s="7"/>
      <c r="AJ799" s="7"/>
      <c r="AK799" s="7"/>
      <c r="AL799" s="7"/>
      <c r="AM799" s="7"/>
      <c r="AN799" s="7"/>
      <c r="AO799" s="7"/>
      <c r="AP799" s="7"/>
      <c r="AQ799" s="7"/>
      <c r="AR799" s="7"/>
      <c r="AS799" s="7"/>
    </row>
    <row r="800">
      <c r="A800" s="7"/>
      <c r="B800" s="7"/>
      <c r="C800" s="7"/>
      <c r="D800" s="176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  <c r="AH800" s="7"/>
      <c r="AI800" s="7"/>
      <c r="AJ800" s="7"/>
      <c r="AK800" s="7"/>
      <c r="AL800" s="7"/>
      <c r="AM800" s="7"/>
      <c r="AN800" s="7"/>
      <c r="AO800" s="7"/>
      <c r="AP800" s="7"/>
      <c r="AQ800" s="7"/>
      <c r="AR800" s="7"/>
      <c r="AS800" s="7"/>
    </row>
    <row r="801">
      <c r="A801" s="7"/>
      <c r="B801" s="7"/>
      <c r="C801" s="7"/>
      <c r="D801" s="176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  <c r="AH801" s="7"/>
      <c r="AI801" s="7"/>
      <c r="AJ801" s="7"/>
      <c r="AK801" s="7"/>
      <c r="AL801" s="7"/>
      <c r="AM801" s="7"/>
      <c r="AN801" s="7"/>
      <c r="AO801" s="7"/>
      <c r="AP801" s="7"/>
      <c r="AQ801" s="7"/>
      <c r="AR801" s="7"/>
      <c r="AS801" s="7"/>
    </row>
    <row r="802">
      <c r="A802" s="7"/>
      <c r="B802" s="7"/>
      <c r="C802" s="7"/>
      <c r="D802" s="176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  <c r="AH802" s="7"/>
      <c r="AI802" s="7"/>
      <c r="AJ802" s="7"/>
      <c r="AK802" s="7"/>
      <c r="AL802" s="7"/>
      <c r="AM802" s="7"/>
      <c r="AN802" s="7"/>
      <c r="AO802" s="7"/>
      <c r="AP802" s="7"/>
      <c r="AQ802" s="7"/>
      <c r="AR802" s="7"/>
      <c r="AS802" s="7"/>
    </row>
    <row r="803">
      <c r="A803" s="7"/>
      <c r="B803" s="7"/>
      <c r="C803" s="7"/>
      <c r="D803" s="176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  <c r="AH803" s="7"/>
      <c r="AI803" s="7"/>
      <c r="AJ803" s="7"/>
      <c r="AK803" s="7"/>
      <c r="AL803" s="7"/>
      <c r="AM803" s="7"/>
      <c r="AN803" s="7"/>
      <c r="AO803" s="7"/>
      <c r="AP803" s="7"/>
      <c r="AQ803" s="7"/>
      <c r="AR803" s="7"/>
      <c r="AS803" s="7"/>
    </row>
    <row r="804">
      <c r="A804" s="7"/>
      <c r="B804" s="7"/>
      <c r="C804" s="7"/>
      <c r="D804" s="176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  <c r="AH804" s="7"/>
      <c r="AI804" s="7"/>
      <c r="AJ804" s="7"/>
      <c r="AK804" s="7"/>
      <c r="AL804" s="7"/>
      <c r="AM804" s="7"/>
      <c r="AN804" s="7"/>
      <c r="AO804" s="7"/>
      <c r="AP804" s="7"/>
      <c r="AQ804" s="7"/>
      <c r="AR804" s="7"/>
      <c r="AS804" s="7"/>
    </row>
    <row r="805">
      <c r="A805" s="7"/>
      <c r="B805" s="7"/>
      <c r="C805" s="7"/>
      <c r="D805" s="176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  <c r="AH805" s="7"/>
      <c r="AI805" s="7"/>
      <c r="AJ805" s="7"/>
      <c r="AK805" s="7"/>
      <c r="AL805" s="7"/>
      <c r="AM805" s="7"/>
      <c r="AN805" s="7"/>
      <c r="AO805" s="7"/>
      <c r="AP805" s="7"/>
      <c r="AQ805" s="7"/>
      <c r="AR805" s="7"/>
      <c r="AS805" s="7"/>
    </row>
    <row r="806">
      <c r="A806" s="7"/>
      <c r="B806" s="7"/>
      <c r="C806" s="7"/>
      <c r="D806" s="176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  <c r="AH806" s="7"/>
      <c r="AI806" s="7"/>
      <c r="AJ806" s="7"/>
      <c r="AK806" s="7"/>
      <c r="AL806" s="7"/>
      <c r="AM806" s="7"/>
      <c r="AN806" s="7"/>
      <c r="AO806" s="7"/>
      <c r="AP806" s="7"/>
      <c r="AQ806" s="7"/>
      <c r="AR806" s="7"/>
      <c r="AS806" s="7"/>
    </row>
    <row r="807">
      <c r="A807" s="7"/>
      <c r="B807" s="7"/>
      <c r="C807" s="7"/>
      <c r="D807" s="176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  <c r="AH807" s="7"/>
      <c r="AI807" s="7"/>
      <c r="AJ807" s="7"/>
      <c r="AK807" s="7"/>
      <c r="AL807" s="7"/>
      <c r="AM807" s="7"/>
      <c r="AN807" s="7"/>
      <c r="AO807" s="7"/>
      <c r="AP807" s="7"/>
      <c r="AQ807" s="7"/>
      <c r="AR807" s="7"/>
      <c r="AS807" s="7"/>
    </row>
    <row r="808">
      <c r="A808" s="7"/>
      <c r="B808" s="7"/>
      <c r="C808" s="7"/>
      <c r="D808" s="176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  <c r="AH808" s="7"/>
      <c r="AI808" s="7"/>
      <c r="AJ808" s="7"/>
      <c r="AK808" s="7"/>
      <c r="AL808" s="7"/>
      <c r="AM808" s="7"/>
      <c r="AN808" s="7"/>
      <c r="AO808" s="7"/>
      <c r="AP808" s="7"/>
      <c r="AQ808" s="7"/>
      <c r="AR808" s="7"/>
      <c r="AS808" s="7"/>
    </row>
    <row r="809">
      <c r="A809" s="7"/>
      <c r="B809" s="7"/>
      <c r="C809" s="7"/>
      <c r="D809" s="176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  <c r="AH809" s="7"/>
      <c r="AI809" s="7"/>
      <c r="AJ809" s="7"/>
      <c r="AK809" s="7"/>
      <c r="AL809" s="7"/>
      <c r="AM809" s="7"/>
      <c r="AN809" s="7"/>
      <c r="AO809" s="7"/>
      <c r="AP809" s="7"/>
      <c r="AQ809" s="7"/>
      <c r="AR809" s="7"/>
      <c r="AS809" s="7"/>
    </row>
    <row r="810">
      <c r="A810" s="7"/>
      <c r="B810" s="7"/>
      <c r="C810" s="7"/>
      <c r="D810" s="176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  <c r="AH810" s="7"/>
      <c r="AI810" s="7"/>
      <c r="AJ810" s="7"/>
      <c r="AK810" s="7"/>
      <c r="AL810" s="7"/>
      <c r="AM810" s="7"/>
      <c r="AN810" s="7"/>
      <c r="AO810" s="7"/>
      <c r="AP810" s="7"/>
      <c r="AQ810" s="7"/>
      <c r="AR810" s="7"/>
      <c r="AS810" s="7"/>
    </row>
    <row r="811">
      <c r="A811" s="7"/>
      <c r="B811" s="7"/>
      <c r="C811" s="7"/>
      <c r="D811" s="176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  <c r="AH811" s="7"/>
      <c r="AI811" s="7"/>
      <c r="AJ811" s="7"/>
      <c r="AK811" s="7"/>
      <c r="AL811" s="7"/>
      <c r="AM811" s="7"/>
      <c r="AN811" s="7"/>
      <c r="AO811" s="7"/>
      <c r="AP811" s="7"/>
      <c r="AQ811" s="7"/>
      <c r="AR811" s="7"/>
      <c r="AS811" s="7"/>
    </row>
    <row r="812">
      <c r="A812" s="7"/>
      <c r="B812" s="7"/>
      <c r="C812" s="7"/>
      <c r="D812" s="176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  <c r="AH812" s="7"/>
      <c r="AI812" s="7"/>
      <c r="AJ812" s="7"/>
      <c r="AK812" s="7"/>
      <c r="AL812" s="7"/>
      <c r="AM812" s="7"/>
      <c r="AN812" s="7"/>
      <c r="AO812" s="7"/>
      <c r="AP812" s="7"/>
      <c r="AQ812" s="7"/>
      <c r="AR812" s="7"/>
      <c r="AS812" s="7"/>
    </row>
    <row r="813">
      <c r="A813" s="7"/>
      <c r="B813" s="7"/>
      <c r="C813" s="7"/>
      <c r="D813" s="176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  <c r="AH813" s="7"/>
      <c r="AI813" s="7"/>
      <c r="AJ813" s="7"/>
      <c r="AK813" s="7"/>
      <c r="AL813" s="7"/>
      <c r="AM813" s="7"/>
      <c r="AN813" s="7"/>
      <c r="AO813" s="7"/>
      <c r="AP813" s="7"/>
      <c r="AQ813" s="7"/>
      <c r="AR813" s="7"/>
      <c r="AS813" s="7"/>
    </row>
    <row r="814">
      <c r="A814" s="7"/>
      <c r="B814" s="7"/>
      <c r="C814" s="7"/>
      <c r="D814" s="176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  <c r="AH814" s="7"/>
      <c r="AI814" s="7"/>
      <c r="AJ814" s="7"/>
      <c r="AK814" s="7"/>
      <c r="AL814" s="7"/>
      <c r="AM814" s="7"/>
      <c r="AN814" s="7"/>
      <c r="AO814" s="7"/>
      <c r="AP814" s="7"/>
      <c r="AQ814" s="7"/>
      <c r="AR814" s="7"/>
      <c r="AS814" s="7"/>
    </row>
    <row r="815">
      <c r="A815" s="7"/>
      <c r="B815" s="7"/>
      <c r="C815" s="7"/>
      <c r="D815" s="176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  <c r="AH815" s="7"/>
      <c r="AI815" s="7"/>
      <c r="AJ815" s="7"/>
      <c r="AK815" s="7"/>
      <c r="AL815" s="7"/>
      <c r="AM815" s="7"/>
      <c r="AN815" s="7"/>
      <c r="AO815" s="7"/>
      <c r="AP815" s="7"/>
      <c r="AQ815" s="7"/>
      <c r="AR815" s="7"/>
      <c r="AS815" s="7"/>
    </row>
    <row r="816">
      <c r="A816" s="7"/>
      <c r="B816" s="7"/>
      <c r="C816" s="7"/>
      <c r="D816" s="176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  <c r="AH816" s="7"/>
      <c r="AI816" s="7"/>
      <c r="AJ816" s="7"/>
      <c r="AK816" s="7"/>
      <c r="AL816" s="7"/>
      <c r="AM816" s="7"/>
      <c r="AN816" s="7"/>
      <c r="AO816" s="7"/>
      <c r="AP816" s="7"/>
      <c r="AQ816" s="7"/>
      <c r="AR816" s="7"/>
      <c r="AS816" s="7"/>
    </row>
    <row r="817">
      <c r="A817" s="7"/>
      <c r="B817" s="7"/>
      <c r="C817" s="7"/>
      <c r="D817" s="176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  <c r="AH817" s="7"/>
      <c r="AI817" s="7"/>
      <c r="AJ817" s="7"/>
      <c r="AK817" s="7"/>
      <c r="AL817" s="7"/>
      <c r="AM817" s="7"/>
      <c r="AN817" s="7"/>
      <c r="AO817" s="7"/>
      <c r="AP817" s="7"/>
      <c r="AQ817" s="7"/>
      <c r="AR817" s="7"/>
      <c r="AS817" s="7"/>
    </row>
    <row r="818">
      <c r="A818" s="7"/>
      <c r="B818" s="7"/>
      <c r="C818" s="7"/>
      <c r="D818" s="176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  <c r="AH818" s="7"/>
      <c r="AI818" s="7"/>
      <c r="AJ818" s="7"/>
      <c r="AK818" s="7"/>
      <c r="AL818" s="7"/>
      <c r="AM818" s="7"/>
      <c r="AN818" s="7"/>
      <c r="AO818" s="7"/>
      <c r="AP818" s="7"/>
      <c r="AQ818" s="7"/>
      <c r="AR818" s="7"/>
      <c r="AS818" s="7"/>
    </row>
    <row r="819">
      <c r="A819" s="7"/>
      <c r="B819" s="7"/>
      <c r="C819" s="7"/>
      <c r="D819" s="176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  <c r="AH819" s="7"/>
      <c r="AI819" s="7"/>
      <c r="AJ819" s="7"/>
      <c r="AK819" s="7"/>
      <c r="AL819" s="7"/>
      <c r="AM819" s="7"/>
      <c r="AN819" s="7"/>
      <c r="AO819" s="7"/>
      <c r="AP819" s="7"/>
      <c r="AQ819" s="7"/>
      <c r="AR819" s="7"/>
      <c r="AS819" s="7"/>
    </row>
    <row r="820">
      <c r="A820" s="7"/>
      <c r="B820" s="7"/>
      <c r="C820" s="7"/>
      <c r="D820" s="176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  <c r="AH820" s="7"/>
      <c r="AI820" s="7"/>
      <c r="AJ820" s="7"/>
      <c r="AK820" s="7"/>
      <c r="AL820" s="7"/>
      <c r="AM820" s="7"/>
      <c r="AN820" s="7"/>
      <c r="AO820" s="7"/>
      <c r="AP820" s="7"/>
      <c r="AQ820" s="7"/>
      <c r="AR820" s="7"/>
      <c r="AS820" s="7"/>
    </row>
    <row r="821">
      <c r="A821" s="7"/>
      <c r="B821" s="7"/>
      <c r="C821" s="7"/>
      <c r="D821" s="176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  <c r="AH821" s="7"/>
      <c r="AI821" s="7"/>
      <c r="AJ821" s="7"/>
      <c r="AK821" s="7"/>
      <c r="AL821" s="7"/>
      <c r="AM821" s="7"/>
      <c r="AN821" s="7"/>
      <c r="AO821" s="7"/>
      <c r="AP821" s="7"/>
      <c r="AQ821" s="7"/>
      <c r="AR821" s="7"/>
      <c r="AS821" s="7"/>
    </row>
    <row r="822">
      <c r="A822" s="7"/>
      <c r="B822" s="7"/>
      <c r="C822" s="7"/>
      <c r="D822" s="176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  <c r="AH822" s="7"/>
      <c r="AI822" s="7"/>
      <c r="AJ822" s="7"/>
      <c r="AK822" s="7"/>
      <c r="AL822" s="7"/>
      <c r="AM822" s="7"/>
      <c r="AN822" s="7"/>
      <c r="AO822" s="7"/>
      <c r="AP822" s="7"/>
      <c r="AQ822" s="7"/>
      <c r="AR822" s="7"/>
      <c r="AS822" s="7"/>
    </row>
    <row r="823">
      <c r="A823" s="7"/>
      <c r="B823" s="7"/>
      <c r="C823" s="7"/>
      <c r="D823" s="176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  <c r="AH823" s="7"/>
      <c r="AI823" s="7"/>
      <c r="AJ823" s="7"/>
      <c r="AK823" s="7"/>
      <c r="AL823" s="7"/>
      <c r="AM823" s="7"/>
      <c r="AN823" s="7"/>
      <c r="AO823" s="7"/>
      <c r="AP823" s="7"/>
      <c r="AQ823" s="7"/>
      <c r="AR823" s="7"/>
      <c r="AS823" s="7"/>
    </row>
    <row r="824">
      <c r="A824" s="7"/>
      <c r="B824" s="7"/>
      <c r="C824" s="7"/>
      <c r="D824" s="176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  <c r="AH824" s="7"/>
      <c r="AI824" s="7"/>
      <c r="AJ824" s="7"/>
      <c r="AK824" s="7"/>
      <c r="AL824" s="7"/>
      <c r="AM824" s="7"/>
      <c r="AN824" s="7"/>
      <c r="AO824" s="7"/>
      <c r="AP824" s="7"/>
      <c r="AQ824" s="7"/>
      <c r="AR824" s="7"/>
      <c r="AS824" s="7"/>
    </row>
    <row r="825">
      <c r="A825" s="7"/>
      <c r="B825" s="7"/>
      <c r="C825" s="7"/>
      <c r="D825" s="176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  <c r="AH825" s="7"/>
      <c r="AI825" s="7"/>
      <c r="AJ825" s="7"/>
      <c r="AK825" s="7"/>
      <c r="AL825" s="7"/>
      <c r="AM825" s="7"/>
      <c r="AN825" s="7"/>
      <c r="AO825" s="7"/>
      <c r="AP825" s="7"/>
      <c r="AQ825" s="7"/>
      <c r="AR825" s="7"/>
      <c r="AS825" s="7"/>
    </row>
    <row r="826">
      <c r="A826" s="7"/>
      <c r="B826" s="7"/>
      <c r="C826" s="7"/>
      <c r="D826" s="176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  <c r="AH826" s="7"/>
      <c r="AI826" s="7"/>
      <c r="AJ826" s="7"/>
      <c r="AK826" s="7"/>
      <c r="AL826" s="7"/>
      <c r="AM826" s="7"/>
      <c r="AN826" s="7"/>
      <c r="AO826" s="7"/>
      <c r="AP826" s="7"/>
      <c r="AQ826" s="7"/>
      <c r="AR826" s="7"/>
      <c r="AS826" s="7"/>
    </row>
    <row r="827">
      <c r="A827" s="7"/>
      <c r="B827" s="7"/>
      <c r="C827" s="7"/>
      <c r="D827" s="176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  <c r="AH827" s="7"/>
      <c r="AI827" s="7"/>
      <c r="AJ827" s="7"/>
      <c r="AK827" s="7"/>
      <c r="AL827" s="7"/>
      <c r="AM827" s="7"/>
      <c r="AN827" s="7"/>
      <c r="AO827" s="7"/>
      <c r="AP827" s="7"/>
      <c r="AQ827" s="7"/>
      <c r="AR827" s="7"/>
      <c r="AS827" s="7"/>
    </row>
    <row r="828">
      <c r="A828" s="7"/>
      <c r="B828" s="7"/>
      <c r="C828" s="7"/>
      <c r="D828" s="176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  <c r="AH828" s="7"/>
      <c r="AI828" s="7"/>
      <c r="AJ828" s="7"/>
      <c r="AK828" s="7"/>
      <c r="AL828" s="7"/>
      <c r="AM828" s="7"/>
      <c r="AN828" s="7"/>
      <c r="AO828" s="7"/>
      <c r="AP828" s="7"/>
      <c r="AQ828" s="7"/>
      <c r="AR828" s="7"/>
      <c r="AS828" s="7"/>
    </row>
    <row r="829">
      <c r="A829" s="7"/>
      <c r="B829" s="7"/>
      <c r="C829" s="7"/>
      <c r="D829" s="176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  <c r="AH829" s="7"/>
      <c r="AI829" s="7"/>
      <c r="AJ829" s="7"/>
      <c r="AK829" s="7"/>
      <c r="AL829" s="7"/>
      <c r="AM829" s="7"/>
      <c r="AN829" s="7"/>
      <c r="AO829" s="7"/>
      <c r="AP829" s="7"/>
      <c r="AQ829" s="7"/>
      <c r="AR829" s="7"/>
      <c r="AS829" s="7"/>
    </row>
    <row r="830">
      <c r="A830" s="7"/>
      <c r="B830" s="7"/>
      <c r="C830" s="7"/>
      <c r="D830" s="176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  <c r="AH830" s="7"/>
      <c r="AI830" s="7"/>
      <c r="AJ830" s="7"/>
      <c r="AK830" s="7"/>
      <c r="AL830" s="7"/>
      <c r="AM830" s="7"/>
      <c r="AN830" s="7"/>
      <c r="AO830" s="7"/>
      <c r="AP830" s="7"/>
      <c r="AQ830" s="7"/>
      <c r="AR830" s="7"/>
      <c r="AS830" s="7"/>
    </row>
    <row r="831">
      <c r="A831" s="7"/>
      <c r="B831" s="7"/>
      <c r="C831" s="7"/>
      <c r="D831" s="176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  <c r="AH831" s="7"/>
      <c r="AI831" s="7"/>
      <c r="AJ831" s="7"/>
      <c r="AK831" s="7"/>
      <c r="AL831" s="7"/>
      <c r="AM831" s="7"/>
      <c r="AN831" s="7"/>
      <c r="AO831" s="7"/>
      <c r="AP831" s="7"/>
      <c r="AQ831" s="7"/>
      <c r="AR831" s="7"/>
      <c r="AS831" s="7"/>
    </row>
    <row r="832">
      <c r="A832" s="7"/>
      <c r="B832" s="7"/>
      <c r="C832" s="7"/>
      <c r="D832" s="176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  <c r="AH832" s="7"/>
      <c r="AI832" s="7"/>
      <c r="AJ832" s="7"/>
      <c r="AK832" s="7"/>
      <c r="AL832" s="7"/>
      <c r="AM832" s="7"/>
      <c r="AN832" s="7"/>
      <c r="AO832" s="7"/>
      <c r="AP832" s="7"/>
      <c r="AQ832" s="7"/>
      <c r="AR832" s="7"/>
      <c r="AS832" s="7"/>
    </row>
    <row r="833">
      <c r="A833" s="7"/>
      <c r="B833" s="7"/>
      <c r="C833" s="7"/>
      <c r="D833" s="176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  <c r="AH833" s="7"/>
      <c r="AI833" s="7"/>
      <c r="AJ833" s="7"/>
      <c r="AK833" s="7"/>
      <c r="AL833" s="7"/>
      <c r="AM833" s="7"/>
      <c r="AN833" s="7"/>
      <c r="AO833" s="7"/>
      <c r="AP833" s="7"/>
      <c r="AQ833" s="7"/>
      <c r="AR833" s="7"/>
      <c r="AS833" s="7"/>
    </row>
    <row r="834">
      <c r="A834" s="7"/>
      <c r="B834" s="7"/>
      <c r="C834" s="7"/>
      <c r="D834" s="176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  <c r="AH834" s="7"/>
      <c r="AI834" s="7"/>
      <c r="AJ834" s="7"/>
      <c r="AK834" s="7"/>
      <c r="AL834" s="7"/>
      <c r="AM834" s="7"/>
      <c r="AN834" s="7"/>
      <c r="AO834" s="7"/>
      <c r="AP834" s="7"/>
      <c r="AQ834" s="7"/>
      <c r="AR834" s="7"/>
      <c r="AS834" s="7"/>
    </row>
    <row r="835">
      <c r="A835" s="7"/>
      <c r="B835" s="7"/>
      <c r="C835" s="7"/>
      <c r="D835" s="176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  <c r="AH835" s="7"/>
      <c r="AI835" s="7"/>
      <c r="AJ835" s="7"/>
      <c r="AK835" s="7"/>
      <c r="AL835" s="7"/>
      <c r="AM835" s="7"/>
      <c r="AN835" s="7"/>
      <c r="AO835" s="7"/>
      <c r="AP835" s="7"/>
      <c r="AQ835" s="7"/>
      <c r="AR835" s="7"/>
      <c r="AS835" s="7"/>
    </row>
    <row r="836">
      <c r="A836" s="7"/>
      <c r="B836" s="7"/>
      <c r="C836" s="7"/>
      <c r="D836" s="176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  <c r="AH836" s="7"/>
      <c r="AI836" s="7"/>
      <c r="AJ836" s="7"/>
      <c r="AK836" s="7"/>
      <c r="AL836" s="7"/>
      <c r="AM836" s="7"/>
      <c r="AN836" s="7"/>
      <c r="AO836" s="7"/>
      <c r="AP836" s="7"/>
      <c r="AQ836" s="7"/>
      <c r="AR836" s="7"/>
      <c r="AS836" s="7"/>
    </row>
    <row r="837">
      <c r="A837" s="7"/>
      <c r="B837" s="7"/>
      <c r="C837" s="7"/>
      <c r="D837" s="176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  <c r="AH837" s="7"/>
      <c r="AI837" s="7"/>
      <c r="AJ837" s="7"/>
      <c r="AK837" s="7"/>
      <c r="AL837" s="7"/>
      <c r="AM837" s="7"/>
      <c r="AN837" s="7"/>
      <c r="AO837" s="7"/>
      <c r="AP837" s="7"/>
      <c r="AQ837" s="7"/>
      <c r="AR837" s="7"/>
      <c r="AS837" s="7"/>
    </row>
    <row r="838">
      <c r="A838" s="7"/>
      <c r="B838" s="7"/>
      <c r="C838" s="7"/>
      <c r="D838" s="176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  <c r="AH838" s="7"/>
      <c r="AI838" s="7"/>
      <c r="AJ838" s="7"/>
      <c r="AK838" s="7"/>
      <c r="AL838" s="7"/>
      <c r="AM838" s="7"/>
      <c r="AN838" s="7"/>
      <c r="AO838" s="7"/>
      <c r="AP838" s="7"/>
      <c r="AQ838" s="7"/>
      <c r="AR838" s="7"/>
      <c r="AS838" s="7"/>
    </row>
    <row r="839">
      <c r="A839" s="7"/>
      <c r="B839" s="7"/>
      <c r="C839" s="7"/>
      <c r="D839" s="176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  <c r="AH839" s="7"/>
      <c r="AI839" s="7"/>
      <c r="AJ839" s="7"/>
      <c r="AK839" s="7"/>
      <c r="AL839" s="7"/>
      <c r="AM839" s="7"/>
      <c r="AN839" s="7"/>
      <c r="AO839" s="7"/>
      <c r="AP839" s="7"/>
      <c r="AQ839" s="7"/>
      <c r="AR839" s="7"/>
      <c r="AS839" s="7"/>
    </row>
    <row r="840">
      <c r="A840" s="7"/>
      <c r="B840" s="7"/>
      <c r="C840" s="7"/>
      <c r="D840" s="176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  <c r="AH840" s="7"/>
      <c r="AI840" s="7"/>
      <c r="AJ840" s="7"/>
      <c r="AK840" s="7"/>
      <c r="AL840" s="7"/>
      <c r="AM840" s="7"/>
      <c r="AN840" s="7"/>
      <c r="AO840" s="7"/>
      <c r="AP840" s="7"/>
      <c r="AQ840" s="7"/>
      <c r="AR840" s="7"/>
      <c r="AS840" s="7"/>
    </row>
    <row r="841">
      <c r="A841" s="7"/>
      <c r="B841" s="7"/>
      <c r="C841" s="7"/>
      <c r="D841" s="176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  <c r="AH841" s="7"/>
      <c r="AI841" s="7"/>
      <c r="AJ841" s="7"/>
      <c r="AK841" s="7"/>
      <c r="AL841" s="7"/>
      <c r="AM841" s="7"/>
      <c r="AN841" s="7"/>
      <c r="AO841" s="7"/>
      <c r="AP841" s="7"/>
      <c r="AQ841" s="7"/>
      <c r="AR841" s="7"/>
      <c r="AS841" s="7"/>
    </row>
    <row r="842">
      <c r="A842" s="7"/>
      <c r="B842" s="7"/>
      <c r="C842" s="7"/>
      <c r="D842" s="176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  <c r="AH842" s="7"/>
      <c r="AI842" s="7"/>
      <c r="AJ842" s="7"/>
      <c r="AK842" s="7"/>
      <c r="AL842" s="7"/>
      <c r="AM842" s="7"/>
      <c r="AN842" s="7"/>
      <c r="AO842" s="7"/>
      <c r="AP842" s="7"/>
      <c r="AQ842" s="7"/>
      <c r="AR842" s="7"/>
      <c r="AS842" s="7"/>
    </row>
    <row r="843">
      <c r="A843" s="7"/>
      <c r="B843" s="7"/>
      <c r="C843" s="7"/>
      <c r="D843" s="176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  <c r="AH843" s="7"/>
      <c r="AI843" s="7"/>
      <c r="AJ843" s="7"/>
      <c r="AK843" s="7"/>
      <c r="AL843" s="7"/>
      <c r="AM843" s="7"/>
      <c r="AN843" s="7"/>
      <c r="AO843" s="7"/>
      <c r="AP843" s="7"/>
      <c r="AQ843" s="7"/>
      <c r="AR843" s="7"/>
      <c r="AS843" s="7"/>
    </row>
    <row r="844">
      <c r="A844" s="7"/>
      <c r="B844" s="7"/>
      <c r="C844" s="7"/>
      <c r="D844" s="176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  <c r="AH844" s="7"/>
      <c r="AI844" s="7"/>
      <c r="AJ844" s="7"/>
      <c r="AK844" s="7"/>
      <c r="AL844" s="7"/>
      <c r="AM844" s="7"/>
      <c r="AN844" s="7"/>
      <c r="AO844" s="7"/>
      <c r="AP844" s="7"/>
      <c r="AQ844" s="7"/>
      <c r="AR844" s="7"/>
      <c r="AS844" s="7"/>
    </row>
    <row r="845">
      <c r="A845" s="7"/>
      <c r="B845" s="7"/>
      <c r="C845" s="7"/>
      <c r="D845" s="176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  <c r="AH845" s="7"/>
      <c r="AI845" s="7"/>
      <c r="AJ845" s="7"/>
      <c r="AK845" s="7"/>
      <c r="AL845" s="7"/>
      <c r="AM845" s="7"/>
      <c r="AN845" s="7"/>
      <c r="AO845" s="7"/>
      <c r="AP845" s="7"/>
      <c r="AQ845" s="7"/>
      <c r="AR845" s="7"/>
      <c r="AS845" s="7"/>
    </row>
    <row r="846">
      <c r="A846" s="7"/>
      <c r="B846" s="7"/>
      <c r="C846" s="7"/>
      <c r="D846" s="176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  <c r="AH846" s="7"/>
      <c r="AI846" s="7"/>
      <c r="AJ846" s="7"/>
      <c r="AK846" s="7"/>
      <c r="AL846" s="7"/>
      <c r="AM846" s="7"/>
      <c r="AN846" s="7"/>
      <c r="AO846" s="7"/>
      <c r="AP846" s="7"/>
      <c r="AQ846" s="7"/>
      <c r="AR846" s="7"/>
      <c r="AS846" s="7"/>
    </row>
    <row r="847">
      <c r="A847" s="7"/>
      <c r="B847" s="7"/>
      <c r="C847" s="7"/>
      <c r="D847" s="176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  <c r="AH847" s="7"/>
      <c r="AI847" s="7"/>
      <c r="AJ847" s="7"/>
      <c r="AK847" s="7"/>
      <c r="AL847" s="7"/>
      <c r="AM847" s="7"/>
      <c r="AN847" s="7"/>
      <c r="AO847" s="7"/>
      <c r="AP847" s="7"/>
      <c r="AQ847" s="7"/>
      <c r="AR847" s="7"/>
      <c r="AS847" s="7"/>
    </row>
    <row r="848">
      <c r="A848" s="7"/>
      <c r="B848" s="7"/>
      <c r="C848" s="7"/>
      <c r="D848" s="176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  <c r="AH848" s="7"/>
      <c r="AI848" s="7"/>
      <c r="AJ848" s="7"/>
      <c r="AK848" s="7"/>
      <c r="AL848" s="7"/>
      <c r="AM848" s="7"/>
      <c r="AN848" s="7"/>
      <c r="AO848" s="7"/>
      <c r="AP848" s="7"/>
      <c r="AQ848" s="7"/>
      <c r="AR848" s="7"/>
      <c r="AS848" s="7"/>
    </row>
    <row r="849">
      <c r="A849" s="7"/>
      <c r="B849" s="7"/>
      <c r="C849" s="7"/>
      <c r="D849" s="176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  <c r="AH849" s="7"/>
      <c r="AI849" s="7"/>
      <c r="AJ849" s="7"/>
      <c r="AK849" s="7"/>
      <c r="AL849" s="7"/>
      <c r="AM849" s="7"/>
      <c r="AN849" s="7"/>
      <c r="AO849" s="7"/>
      <c r="AP849" s="7"/>
      <c r="AQ849" s="7"/>
      <c r="AR849" s="7"/>
      <c r="AS849" s="7"/>
    </row>
    <row r="850">
      <c r="A850" s="7"/>
      <c r="B850" s="7"/>
      <c r="C850" s="7"/>
      <c r="D850" s="176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  <c r="AH850" s="7"/>
      <c r="AI850" s="7"/>
      <c r="AJ850" s="7"/>
      <c r="AK850" s="7"/>
      <c r="AL850" s="7"/>
      <c r="AM850" s="7"/>
      <c r="AN850" s="7"/>
      <c r="AO850" s="7"/>
      <c r="AP850" s="7"/>
      <c r="AQ850" s="7"/>
      <c r="AR850" s="7"/>
      <c r="AS850" s="7"/>
    </row>
    <row r="851">
      <c r="A851" s="7"/>
      <c r="B851" s="7"/>
      <c r="C851" s="7"/>
      <c r="D851" s="176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  <c r="AH851" s="7"/>
      <c r="AI851" s="7"/>
      <c r="AJ851" s="7"/>
      <c r="AK851" s="7"/>
      <c r="AL851" s="7"/>
      <c r="AM851" s="7"/>
      <c r="AN851" s="7"/>
      <c r="AO851" s="7"/>
      <c r="AP851" s="7"/>
      <c r="AQ851" s="7"/>
      <c r="AR851" s="7"/>
      <c r="AS851" s="7"/>
    </row>
    <row r="852">
      <c r="A852" s="7"/>
      <c r="B852" s="7"/>
      <c r="C852" s="7"/>
      <c r="D852" s="176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  <c r="AH852" s="7"/>
      <c r="AI852" s="7"/>
      <c r="AJ852" s="7"/>
      <c r="AK852" s="7"/>
      <c r="AL852" s="7"/>
      <c r="AM852" s="7"/>
      <c r="AN852" s="7"/>
      <c r="AO852" s="7"/>
      <c r="AP852" s="7"/>
      <c r="AQ852" s="7"/>
      <c r="AR852" s="7"/>
      <c r="AS852" s="7"/>
    </row>
    <row r="853">
      <c r="A853" s="7"/>
      <c r="B853" s="7"/>
      <c r="C853" s="7"/>
      <c r="D853" s="176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  <c r="AH853" s="7"/>
      <c r="AI853" s="7"/>
      <c r="AJ853" s="7"/>
      <c r="AK853" s="7"/>
      <c r="AL853" s="7"/>
      <c r="AM853" s="7"/>
      <c r="AN853" s="7"/>
      <c r="AO853" s="7"/>
      <c r="AP853" s="7"/>
      <c r="AQ853" s="7"/>
      <c r="AR853" s="7"/>
      <c r="AS853" s="7"/>
    </row>
    <row r="854">
      <c r="A854" s="7"/>
      <c r="B854" s="7"/>
      <c r="C854" s="7"/>
      <c r="D854" s="176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  <c r="AH854" s="7"/>
      <c r="AI854" s="7"/>
      <c r="AJ854" s="7"/>
      <c r="AK854" s="7"/>
      <c r="AL854" s="7"/>
      <c r="AM854" s="7"/>
      <c r="AN854" s="7"/>
      <c r="AO854" s="7"/>
      <c r="AP854" s="7"/>
      <c r="AQ854" s="7"/>
      <c r="AR854" s="7"/>
      <c r="AS854" s="7"/>
    </row>
    <row r="855">
      <c r="A855" s="7"/>
      <c r="B855" s="7"/>
      <c r="C855" s="7"/>
      <c r="D855" s="176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  <c r="AH855" s="7"/>
      <c r="AI855" s="7"/>
      <c r="AJ855" s="7"/>
      <c r="AK855" s="7"/>
      <c r="AL855" s="7"/>
      <c r="AM855" s="7"/>
      <c r="AN855" s="7"/>
      <c r="AO855" s="7"/>
      <c r="AP855" s="7"/>
      <c r="AQ855" s="7"/>
      <c r="AR855" s="7"/>
      <c r="AS855" s="7"/>
    </row>
    <row r="856">
      <c r="A856" s="7"/>
      <c r="B856" s="7"/>
      <c r="C856" s="7"/>
      <c r="D856" s="176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  <c r="AH856" s="7"/>
      <c r="AI856" s="7"/>
      <c r="AJ856" s="7"/>
      <c r="AK856" s="7"/>
      <c r="AL856" s="7"/>
      <c r="AM856" s="7"/>
      <c r="AN856" s="7"/>
      <c r="AO856" s="7"/>
      <c r="AP856" s="7"/>
      <c r="AQ856" s="7"/>
      <c r="AR856" s="7"/>
      <c r="AS856" s="7"/>
    </row>
    <row r="857">
      <c r="A857" s="7"/>
      <c r="B857" s="7"/>
      <c r="C857" s="7"/>
      <c r="D857" s="176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  <c r="AH857" s="7"/>
      <c r="AI857" s="7"/>
      <c r="AJ857" s="7"/>
      <c r="AK857" s="7"/>
      <c r="AL857" s="7"/>
      <c r="AM857" s="7"/>
      <c r="AN857" s="7"/>
      <c r="AO857" s="7"/>
      <c r="AP857" s="7"/>
      <c r="AQ857" s="7"/>
      <c r="AR857" s="7"/>
      <c r="AS857" s="7"/>
    </row>
    <row r="858">
      <c r="A858" s="7"/>
      <c r="B858" s="7"/>
      <c r="C858" s="7"/>
      <c r="D858" s="176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  <c r="AH858" s="7"/>
      <c r="AI858" s="7"/>
      <c r="AJ858" s="7"/>
      <c r="AK858" s="7"/>
      <c r="AL858" s="7"/>
      <c r="AM858" s="7"/>
      <c r="AN858" s="7"/>
      <c r="AO858" s="7"/>
      <c r="AP858" s="7"/>
      <c r="AQ858" s="7"/>
      <c r="AR858" s="7"/>
      <c r="AS858" s="7"/>
    </row>
    <row r="859">
      <c r="A859" s="7"/>
      <c r="B859" s="7"/>
      <c r="C859" s="7"/>
      <c r="D859" s="176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  <c r="AH859" s="7"/>
      <c r="AI859" s="7"/>
      <c r="AJ859" s="7"/>
      <c r="AK859" s="7"/>
      <c r="AL859" s="7"/>
      <c r="AM859" s="7"/>
      <c r="AN859" s="7"/>
      <c r="AO859" s="7"/>
      <c r="AP859" s="7"/>
      <c r="AQ859" s="7"/>
      <c r="AR859" s="7"/>
      <c r="AS859" s="7"/>
    </row>
    <row r="860">
      <c r="A860" s="7"/>
      <c r="B860" s="7"/>
      <c r="C860" s="7"/>
      <c r="D860" s="176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  <c r="AH860" s="7"/>
      <c r="AI860" s="7"/>
      <c r="AJ860" s="7"/>
      <c r="AK860" s="7"/>
      <c r="AL860" s="7"/>
      <c r="AM860" s="7"/>
      <c r="AN860" s="7"/>
      <c r="AO860" s="7"/>
      <c r="AP860" s="7"/>
      <c r="AQ860" s="7"/>
      <c r="AR860" s="7"/>
      <c r="AS860" s="7"/>
    </row>
    <row r="861">
      <c r="A861" s="7"/>
      <c r="B861" s="7"/>
      <c r="C861" s="7"/>
      <c r="D861" s="176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  <c r="AH861" s="7"/>
      <c r="AI861" s="7"/>
      <c r="AJ861" s="7"/>
      <c r="AK861" s="7"/>
      <c r="AL861" s="7"/>
      <c r="AM861" s="7"/>
      <c r="AN861" s="7"/>
      <c r="AO861" s="7"/>
      <c r="AP861" s="7"/>
      <c r="AQ861" s="7"/>
      <c r="AR861" s="7"/>
      <c r="AS861" s="7"/>
    </row>
    <row r="862">
      <c r="A862" s="7"/>
      <c r="B862" s="7"/>
      <c r="C862" s="7"/>
      <c r="D862" s="176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  <c r="AH862" s="7"/>
      <c r="AI862" s="7"/>
      <c r="AJ862" s="7"/>
      <c r="AK862" s="7"/>
      <c r="AL862" s="7"/>
      <c r="AM862" s="7"/>
      <c r="AN862" s="7"/>
      <c r="AO862" s="7"/>
      <c r="AP862" s="7"/>
      <c r="AQ862" s="7"/>
      <c r="AR862" s="7"/>
      <c r="AS862" s="7"/>
    </row>
    <row r="863">
      <c r="A863" s="7"/>
      <c r="B863" s="7"/>
      <c r="C863" s="7"/>
      <c r="D863" s="176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  <c r="AH863" s="7"/>
      <c r="AI863" s="7"/>
      <c r="AJ863" s="7"/>
      <c r="AK863" s="7"/>
      <c r="AL863" s="7"/>
      <c r="AM863" s="7"/>
      <c r="AN863" s="7"/>
      <c r="AO863" s="7"/>
      <c r="AP863" s="7"/>
      <c r="AQ863" s="7"/>
      <c r="AR863" s="7"/>
      <c r="AS863" s="7"/>
    </row>
    <row r="864">
      <c r="A864" s="7"/>
      <c r="B864" s="7"/>
      <c r="C864" s="7"/>
      <c r="D864" s="176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  <c r="AH864" s="7"/>
      <c r="AI864" s="7"/>
      <c r="AJ864" s="7"/>
      <c r="AK864" s="7"/>
      <c r="AL864" s="7"/>
      <c r="AM864" s="7"/>
      <c r="AN864" s="7"/>
      <c r="AO864" s="7"/>
      <c r="AP864" s="7"/>
      <c r="AQ864" s="7"/>
      <c r="AR864" s="7"/>
      <c r="AS864" s="7"/>
    </row>
    <row r="865">
      <c r="A865" s="7"/>
      <c r="B865" s="7"/>
      <c r="C865" s="7"/>
      <c r="D865" s="176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  <c r="AH865" s="7"/>
      <c r="AI865" s="7"/>
      <c r="AJ865" s="7"/>
      <c r="AK865" s="7"/>
      <c r="AL865" s="7"/>
      <c r="AM865" s="7"/>
      <c r="AN865" s="7"/>
      <c r="AO865" s="7"/>
      <c r="AP865" s="7"/>
      <c r="AQ865" s="7"/>
      <c r="AR865" s="7"/>
      <c r="AS865" s="7"/>
    </row>
    <row r="866">
      <c r="A866" s="7"/>
      <c r="B866" s="7"/>
      <c r="C866" s="7"/>
      <c r="D866" s="176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  <c r="AH866" s="7"/>
      <c r="AI866" s="7"/>
      <c r="AJ866" s="7"/>
      <c r="AK866" s="7"/>
      <c r="AL866" s="7"/>
      <c r="AM866" s="7"/>
      <c r="AN866" s="7"/>
      <c r="AO866" s="7"/>
      <c r="AP866" s="7"/>
      <c r="AQ866" s="7"/>
      <c r="AR866" s="7"/>
      <c r="AS866" s="7"/>
    </row>
    <row r="867">
      <c r="A867" s="7"/>
      <c r="B867" s="7"/>
      <c r="C867" s="7"/>
      <c r="D867" s="176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  <c r="AH867" s="7"/>
      <c r="AI867" s="7"/>
      <c r="AJ867" s="7"/>
      <c r="AK867" s="7"/>
      <c r="AL867" s="7"/>
      <c r="AM867" s="7"/>
      <c r="AN867" s="7"/>
      <c r="AO867" s="7"/>
      <c r="AP867" s="7"/>
      <c r="AQ867" s="7"/>
      <c r="AR867" s="7"/>
      <c r="AS867" s="7"/>
    </row>
    <row r="868">
      <c r="A868" s="7"/>
      <c r="B868" s="7"/>
      <c r="C868" s="7"/>
      <c r="D868" s="176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  <c r="AH868" s="7"/>
      <c r="AI868" s="7"/>
      <c r="AJ868" s="7"/>
      <c r="AK868" s="7"/>
      <c r="AL868" s="7"/>
      <c r="AM868" s="7"/>
      <c r="AN868" s="7"/>
      <c r="AO868" s="7"/>
      <c r="AP868" s="7"/>
      <c r="AQ868" s="7"/>
      <c r="AR868" s="7"/>
      <c r="AS868" s="7"/>
    </row>
    <row r="869">
      <c r="A869" s="7"/>
      <c r="B869" s="7"/>
      <c r="C869" s="7"/>
      <c r="D869" s="176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  <c r="AH869" s="7"/>
      <c r="AI869" s="7"/>
      <c r="AJ869" s="7"/>
      <c r="AK869" s="7"/>
      <c r="AL869" s="7"/>
      <c r="AM869" s="7"/>
      <c r="AN869" s="7"/>
      <c r="AO869" s="7"/>
      <c r="AP869" s="7"/>
      <c r="AQ869" s="7"/>
      <c r="AR869" s="7"/>
      <c r="AS869" s="7"/>
    </row>
    <row r="870">
      <c r="A870" s="7"/>
      <c r="B870" s="7"/>
      <c r="C870" s="7"/>
      <c r="D870" s="176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  <c r="AH870" s="7"/>
      <c r="AI870" s="7"/>
      <c r="AJ870" s="7"/>
      <c r="AK870" s="7"/>
      <c r="AL870" s="7"/>
      <c r="AM870" s="7"/>
      <c r="AN870" s="7"/>
      <c r="AO870" s="7"/>
      <c r="AP870" s="7"/>
      <c r="AQ870" s="7"/>
      <c r="AR870" s="7"/>
      <c r="AS870" s="7"/>
    </row>
    <row r="871">
      <c r="A871" s="7"/>
      <c r="B871" s="7"/>
      <c r="C871" s="7"/>
      <c r="D871" s="176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  <c r="AH871" s="7"/>
      <c r="AI871" s="7"/>
      <c r="AJ871" s="7"/>
      <c r="AK871" s="7"/>
      <c r="AL871" s="7"/>
      <c r="AM871" s="7"/>
      <c r="AN871" s="7"/>
      <c r="AO871" s="7"/>
      <c r="AP871" s="7"/>
      <c r="AQ871" s="7"/>
      <c r="AR871" s="7"/>
      <c r="AS871" s="7"/>
    </row>
    <row r="872">
      <c r="A872" s="7"/>
      <c r="B872" s="7"/>
      <c r="C872" s="7"/>
      <c r="D872" s="176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  <c r="AH872" s="7"/>
      <c r="AI872" s="7"/>
      <c r="AJ872" s="7"/>
      <c r="AK872" s="7"/>
      <c r="AL872" s="7"/>
      <c r="AM872" s="7"/>
      <c r="AN872" s="7"/>
      <c r="AO872" s="7"/>
      <c r="AP872" s="7"/>
      <c r="AQ872" s="7"/>
      <c r="AR872" s="7"/>
      <c r="AS872" s="7"/>
    </row>
    <row r="873">
      <c r="A873" s="7"/>
      <c r="B873" s="7"/>
      <c r="C873" s="7"/>
      <c r="D873" s="176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  <c r="AH873" s="7"/>
      <c r="AI873" s="7"/>
      <c r="AJ873" s="7"/>
      <c r="AK873" s="7"/>
      <c r="AL873" s="7"/>
      <c r="AM873" s="7"/>
      <c r="AN873" s="7"/>
      <c r="AO873" s="7"/>
      <c r="AP873" s="7"/>
      <c r="AQ873" s="7"/>
      <c r="AR873" s="7"/>
      <c r="AS873" s="7"/>
    </row>
    <row r="874">
      <c r="A874" s="7"/>
      <c r="B874" s="7"/>
      <c r="C874" s="7"/>
      <c r="D874" s="176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  <c r="AH874" s="7"/>
      <c r="AI874" s="7"/>
      <c r="AJ874" s="7"/>
      <c r="AK874" s="7"/>
      <c r="AL874" s="7"/>
      <c r="AM874" s="7"/>
      <c r="AN874" s="7"/>
      <c r="AO874" s="7"/>
      <c r="AP874" s="7"/>
      <c r="AQ874" s="7"/>
      <c r="AR874" s="7"/>
      <c r="AS874" s="7"/>
    </row>
    <row r="875">
      <c r="A875" s="7"/>
      <c r="B875" s="7"/>
      <c r="C875" s="7"/>
      <c r="D875" s="176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  <c r="AH875" s="7"/>
      <c r="AI875" s="7"/>
      <c r="AJ875" s="7"/>
      <c r="AK875" s="7"/>
      <c r="AL875" s="7"/>
      <c r="AM875" s="7"/>
      <c r="AN875" s="7"/>
      <c r="AO875" s="7"/>
      <c r="AP875" s="7"/>
      <c r="AQ875" s="7"/>
      <c r="AR875" s="7"/>
      <c r="AS875" s="7"/>
    </row>
    <row r="876">
      <c r="A876" s="7"/>
      <c r="B876" s="7"/>
      <c r="C876" s="7"/>
      <c r="D876" s="176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  <c r="AH876" s="7"/>
      <c r="AI876" s="7"/>
      <c r="AJ876" s="7"/>
      <c r="AK876" s="7"/>
      <c r="AL876" s="7"/>
      <c r="AM876" s="7"/>
      <c r="AN876" s="7"/>
      <c r="AO876" s="7"/>
      <c r="AP876" s="7"/>
      <c r="AQ876" s="7"/>
      <c r="AR876" s="7"/>
      <c r="AS876" s="7"/>
    </row>
    <row r="877">
      <c r="A877" s="7"/>
      <c r="B877" s="7"/>
      <c r="C877" s="7"/>
      <c r="D877" s="176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  <c r="AH877" s="7"/>
      <c r="AI877" s="7"/>
      <c r="AJ877" s="7"/>
      <c r="AK877" s="7"/>
      <c r="AL877" s="7"/>
      <c r="AM877" s="7"/>
      <c r="AN877" s="7"/>
      <c r="AO877" s="7"/>
      <c r="AP877" s="7"/>
      <c r="AQ877" s="7"/>
      <c r="AR877" s="7"/>
      <c r="AS877" s="7"/>
    </row>
    <row r="878">
      <c r="A878" s="7"/>
      <c r="B878" s="7"/>
      <c r="C878" s="7"/>
      <c r="D878" s="176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  <c r="AH878" s="7"/>
      <c r="AI878" s="7"/>
      <c r="AJ878" s="7"/>
      <c r="AK878" s="7"/>
      <c r="AL878" s="7"/>
      <c r="AM878" s="7"/>
      <c r="AN878" s="7"/>
      <c r="AO878" s="7"/>
      <c r="AP878" s="7"/>
      <c r="AQ878" s="7"/>
      <c r="AR878" s="7"/>
      <c r="AS878" s="7"/>
    </row>
    <row r="879">
      <c r="A879" s="7"/>
      <c r="B879" s="7"/>
      <c r="C879" s="7"/>
      <c r="D879" s="176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  <c r="AH879" s="7"/>
      <c r="AI879" s="7"/>
      <c r="AJ879" s="7"/>
      <c r="AK879" s="7"/>
      <c r="AL879" s="7"/>
      <c r="AM879" s="7"/>
      <c r="AN879" s="7"/>
      <c r="AO879" s="7"/>
      <c r="AP879" s="7"/>
      <c r="AQ879" s="7"/>
      <c r="AR879" s="7"/>
      <c r="AS879" s="7"/>
    </row>
    <row r="880">
      <c r="A880" s="7"/>
      <c r="B880" s="7"/>
      <c r="C880" s="7"/>
      <c r="D880" s="176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  <c r="AH880" s="7"/>
      <c r="AI880" s="7"/>
      <c r="AJ880" s="7"/>
      <c r="AK880" s="7"/>
      <c r="AL880" s="7"/>
      <c r="AM880" s="7"/>
      <c r="AN880" s="7"/>
      <c r="AO880" s="7"/>
      <c r="AP880" s="7"/>
      <c r="AQ880" s="7"/>
      <c r="AR880" s="7"/>
      <c r="AS880" s="7"/>
    </row>
    <row r="881">
      <c r="A881" s="7"/>
      <c r="B881" s="7"/>
      <c r="C881" s="7"/>
      <c r="D881" s="176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  <c r="AH881" s="7"/>
      <c r="AI881" s="7"/>
      <c r="AJ881" s="7"/>
      <c r="AK881" s="7"/>
      <c r="AL881" s="7"/>
      <c r="AM881" s="7"/>
      <c r="AN881" s="7"/>
      <c r="AO881" s="7"/>
      <c r="AP881" s="7"/>
      <c r="AQ881" s="7"/>
      <c r="AR881" s="7"/>
      <c r="AS881" s="7"/>
    </row>
    <row r="882">
      <c r="A882" s="7"/>
      <c r="B882" s="7"/>
      <c r="C882" s="7"/>
      <c r="D882" s="176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  <c r="AH882" s="7"/>
      <c r="AI882" s="7"/>
      <c r="AJ882" s="7"/>
      <c r="AK882" s="7"/>
      <c r="AL882" s="7"/>
      <c r="AM882" s="7"/>
      <c r="AN882" s="7"/>
      <c r="AO882" s="7"/>
      <c r="AP882" s="7"/>
      <c r="AQ882" s="7"/>
      <c r="AR882" s="7"/>
      <c r="AS882" s="7"/>
    </row>
    <row r="883">
      <c r="A883" s="7"/>
      <c r="B883" s="7"/>
      <c r="C883" s="7"/>
      <c r="D883" s="176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  <c r="AH883" s="7"/>
      <c r="AI883" s="7"/>
      <c r="AJ883" s="7"/>
      <c r="AK883" s="7"/>
      <c r="AL883" s="7"/>
      <c r="AM883" s="7"/>
      <c r="AN883" s="7"/>
      <c r="AO883" s="7"/>
      <c r="AP883" s="7"/>
      <c r="AQ883" s="7"/>
      <c r="AR883" s="7"/>
      <c r="AS883" s="7"/>
    </row>
    <row r="884">
      <c r="A884" s="7"/>
      <c r="B884" s="7"/>
      <c r="C884" s="7"/>
      <c r="D884" s="176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  <c r="AH884" s="7"/>
      <c r="AI884" s="7"/>
      <c r="AJ884" s="7"/>
      <c r="AK884" s="7"/>
      <c r="AL884" s="7"/>
      <c r="AM884" s="7"/>
      <c r="AN884" s="7"/>
      <c r="AO884" s="7"/>
      <c r="AP884" s="7"/>
      <c r="AQ884" s="7"/>
      <c r="AR884" s="7"/>
      <c r="AS884" s="7"/>
    </row>
    <row r="885">
      <c r="A885" s="7"/>
      <c r="B885" s="7"/>
      <c r="C885" s="7"/>
      <c r="D885" s="176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  <c r="AH885" s="7"/>
      <c r="AI885" s="7"/>
      <c r="AJ885" s="7"/>
      <c r="AK885" s="7"/>
      <c r="AL885" s="7"/>
      <c r="AM885" s="7"/>
      <c r="AN885" s="7"/>
      <c r="AO885" s="7"/>
      <c r="AP885" s="7"/>
      <c r="AQ885" s="7"/>
      <c r="AR885" s="7"/>
      <c r="AS885" s="7"/>
    </row>
    <row r="886">
      <c r="A886" s="7"/>
      <c r="B886" s="7"/>
      <c r="C886" s="7"/>
      <c r="D886" s="176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  <c r="AH886" s="7"/>
      <c r="AI886" s="7"/>
      <c r="AJ886" s="7"/>
      <c r="AK886" s="7"/>
      <c r="AL886" s="7"/>
      <c r="AM886" s="7"/>
      <c r="AN886" s="7"/>
      <c r="AO886" s="7"/>
      <c r="AP886" s="7"/>
      <c r="AQ886" s="7"/>
      <c r="AR886" s="7"/>
      <c r="AS886" s="7"/>
    </row>
    <row r="887">
      <c r="A887" s="7"/>
      <c r="B887" s="7"/>
      <c r="C887" s="7"/>
      <c r="D887" s="176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  <c r="AH887" s="7"/>
      <c r="AI887" s="7"/>
      <c r="AJ887" s="7"/>
      <c r="AK887" s="7"/>
      <c r="AL887" s="7"/>
      <c r="AM887" s="7"/>
      <c r="AN887" s="7"/>
      <c r="AO887" s="7"/>
      <c r="AP887" s="7"/>
      <c r="AQ887" s="7"/>
      <c r="AR887" s="7"/>
      <c r="AS887" s="7"/>
    </row>
    <row r="888">
      <c r="A888" s="7"/>
      <c r="B888" s="7"/>
      <c r="C888" s="7"/>
      <c r="D888" s="176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  <c r="AH888" s="7"/>
      <c r="AI888" s="7"/>
      <c r="AJ888" s="7"/>
      <c r="AK888" s="7"/>
      <c r="AL888" s="7"/>
      <c r="AM888" s="7"/>
      <c r="AN888" s="7"/>
      <c r="AO888" s="7"/>
      <c r="AP888" s="7"/>
      <c r="AQ888" s="7"/>
      <c r="AR888" s="7"/>
      <c r="AS888" s="7"/>
    </row>
    <row r="889">
      <c r="A889" s="7"/>
      <c r="B889" s="7"/>
      <c r="C889" s="7"/>
      <c r="D889" s="176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  <c r="AH889" s="7"/>
      <c r="AI889" s="7"/>
      <c r="AJ889" s="7"/>
      <c r="AK889" s="7"/>
      <c r="AL889" s="7"/>
      <c r="AM889" s="7"/>
      <c r="AN889" s="7"/>
      <c r="AO889" s="7"/>
      <c r="AP889" s="7"/>
      <c r="AQ889" s="7"/>
      <c r="AR889" s="7"/>
      <c r="AS889" s="7"/>
    </row>
    <row r="890">
      <c r="A890" s="7"/>
      <c r="B890" s="7"/>
      <c r="C890" s="7"/>
      <c r="D890" s="176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  <c r="AH890" s="7"/>
      <c r="AI890" s="7"/>
      <c r="AJ890" s="7"/>
      <c r="AK890" s="7"/>
      <c r="AL890" s="7"/>
      <c r="AM890" s="7"/>
      <c r="AN890" s="7"/>
      <c r="AO890" s="7"/>
      <c r="AP890" s="7"/>
      <c r="AQ890" s="7"/>
      <c r="AR890" s="7"/>
      <c r="AS890" s="7"/>
    </row>
    <row r="891">
      <c r="A891" s="7"/>
      <c r="B891" s="7"/>
      <c r="C891" s="7"/>
      <c r="D891" s="176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  <c r="AH891" s="7"/>
      <c r="AI891" s="7"/>
      <c r="AJ891" s="7"/>
      <c r="AK891" s="7"/>
      <c r="AL891" s="7"/>
      <c r="AM891" s="7"/>
      <c r="AN891" s="7"/>
      <c r="AO891" s="7"/>
      <c r="AP891" s="7"/>
      <c r="AQ891" s="7"/>
      <c r="AR891" s="7"/>
      <c r="AS891" s="7"/>
    </row>
    <row r="892">
      <c r="A892" s="7"/>
      <c r="B892" s="7"/>
      <c r="C892" s="7"/>
      <c r="D892" s="176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  <c r="AH892" s="7"/>
      <c r="AI892" s="7"/>
      <c r="AJ892" s="7"/>
      <c r="AK892" s="7"/>
      <c r="AL892" s="7"/>
      <c r="AM892" s="7"/>
      <c r="AN892" s="7"/>
      <c r="AO892" s="7"/>
      <c r="AP892" s="7"/>
      <c r="AQ892" s="7"/>
      <c r="AR892" s="7"/>
      <c r="AS892" s="7"/>
    </row>
    <row r="893">
      <c r="A893" s="7"/>
      <c r="B893" s="7"/>
      <c r="C893" s="7"/>
      <c r="D893" s="176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  <c r="AH893" s="7"/>
      <c r="AI893" s="7"/>
      <c r="AJ893" s="7"/>
      <c r="AK893" s="7"/>
      <c r="AL893" s="7"/>
      <c r="AM893" s="7"/>
      <c r="AN893" s="7"/>
      <c r="AO893" s="7"/>
      <c r="AP893" s="7"/>
      <c r="AQ893" s="7"/>
      <c r="AR893" s="7"/>
      <c r="AS893" s="7"/>
    </row>
    <row r="894">
      <c r="A894" s="7"/>
      <c r="B894" s="7"/>
      <c r="C894" s="7"/>
      <c r="D894" s="176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  <c r="AH894" s="7"/>
      <c r="AI894" s="7"/>
      <c r="AJ894" s="7"/>
      <c r="AK894" s="7"/>
      <c r="AL894" s="7"/>
      <c r="AM894" s="7"/>
      <c r="AN894" s="7"/>
      <c r="AO894" s="7"/>
      <c r="AP894" s="7"/>
      <c r="AQ894" s="7"/>
      <c r="AR894" s="7"/>
      <c r="AS894" s="7"/>
    </row>
    <row r="895">
      <c r="A895" s="7"/>
      <c r="B895" s="7"/>
      <c r="C895" s="7"/>
      <c r="D895" s="176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  <c r="AH895" s="7"/>
      <c r="AI895" s="7"/>
      <c r="AJ895" s="7"/>
      <c r="AK895" s="7"/>
      <c r="AL895" s="7"/>
      <c r="AM895" s="7"/>
      <c r="AN895" s="7"/>
      <c r="AO895" s="7"/>
      <c r="AP895" s="7"/>
      <c r="AQ895" s="7"/>
      <c r="AR895" s="7"/>
      <c r="AS895" s="7"/>
    </row>
    <row r="896">
      <c r="A896" s="7"/>
      <c r="B896" s="7"/>
      <c r="C896" s="7"/>
      <c r="D896" s="176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  <c r="AH896" s="7"/>
      <c r="AI896" s="7"/>
      <c r="AJ896" s="7"/>
      <c r="AK896" s="7"/>
      <c r="AL896" s="7"/>
      <c r="AM896" s="7"/>
      <c r="AN896" s="7"/>
      <c r="AO896" s="7"/>
      <c r="AP896" s="7"/>
      <c r="AQ896" s="7"/>
      <c r="AR896" s="7"/>
      <c r="AS896" s="7"/>
    </row>
    <row r="897">
      <c r="A897" s="7"/>
      <c r="B897" s="7"/>
      <c r="C897" s="7"/>
      <c r="D897" s="176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  <c r="AH897" s="7"/>
      <c r="AI897" s="7"/>
      <c r="AJ897" s="7"/>
      <c r="AK897" s="7"/>
      <c r="AL897" s="7"/>
      <c r="AM897" s="7"/>
      <c r="AN897" s="7"/>
      <c r="AO897" s="7"/>
      <c r="AP897" s="7"/>
      <c r="AQ897" s="7"/>
      <c r="AR897" s="7"/>
      <c r="AS897" s="7"/>
    </row>
    <row r="898">
      <c r="A898" s="7"/>
      <c r="B898" s="7"/>
      <c r="C898" s="7"/>
      <c r="D898" s="176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  <c r="AH898" s="7"/>
      <c r="AI898" s="7"/>
      <c r="AJ898" s="7"/>
      <c r="AK898" s="7"/>
      <c r="AL898" s="7"/>
      <c r="AM898" s="7"/>
      <c r="AN898" s="7"/>
      <c r="AO898" s="7"/>
      <c r="AP898" s="7"/>
      <c r="AQ898" s="7"/>
      <c r="AR898" s="7"/>
      <c r="AS898" s="7"/>
    </row>
    <row r="899">
      <c r="A899" s="7"/>
      <c r="B899" s="7"/>
      <c r="C899" s="7"/>
      <c r="D899" s="176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  <c r="AH899" s="7"/>
      <c r="AI899" s="7"/>
      <c r="AJ899" s="7"/>
      <c r="AK899" s="7"/>
      <c r="AL899" s="7"/>
      <c r="AM899" s="7"/>
      <c r="AN899" s="7"/>
      <c r="AO899" s="7"/>
      <c r="AP899" s="7"/>
      <c r="AQ899" s="7"/>
      <c r="AR899" s="7"/>
      <c r="AS899" s="7"/>
    </row>
    <row r="900">
      <c r="A900" s="7"/>
      <c r="B900" s="7"/>
      <c r="C900" s="7"/>
      <c r="D900" s="176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  <c r="AH900" s="7"/>
      <c r="AI900" s="7"/>
      <c r="AJ900" s="7"/>
      <c r="AK900" s="7"/>
      <c r="AL900" s="7"/>
      <c r="AM900" s="7"/>
      <c r="AN900" s="7"/>
      <c r="AO900" s="7"/>
      <c r="AP900" s="7"/>
      <c r="AQ900" s="7"/>
      <c r="AR900" s="7"/>
      <c r="AS900" s="7"/>
    </row>
    <row r="901">
      <c r="A901" s="7"/>
      <c r="B901" s="7"/>
      <c r="C901" s="7"/>
      <c r="D901" s="176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  <c r="AH901" s="7"/>
      <c r="AI901" s="7"/>
      <c r="AJ901" s="7"/>
      <c r="AK901" s="7"/>
      <c r="AL901" s="7"/>
      <c r="AM901" s="7"/>
      <c r="AN901" s="7"/>
      <c r="AO901" s="7"/>
      <c r="AP901" s="7"/>
      <c r="AQ901" s="7"/>
      <c r="AR901" s="7"/>
      <c r="AS901" s="7"/>
    </row>
    <row r="902">
      <c r="A902" s="7"/>
      <c r="B902" s="7"/>
      <c r="C902" s="7"/>
      <c r="D902" s="176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  <c r="AH902" s="7"/>
      <c r="AI902" s="7"/>
      <c r="AJ902" s="7"/>
      <c r="AK902" s="7"/>
      <c r="AL902" s="7"/>
      <c r="AM902" s="7"/>
      <c r="AN902" s="7"/>
      <c r="AO902" s="7"/>
      <c r="AP902" s="7"/>
      <c r="AQ902" s="7"/>
      <c r="AR902" s="7"/>
      <c r="AS902" s="7"/>
    </row>
    <row r="903">
      <c r="A903" s="7"/>
      <c r="B903" s="7"/>
      <c r="C903" s="7"/>
      <c r="D903" s="176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  <c r="AH903" s="7"/>
      <c r="AI903" s="7"/>
      <c r="AJ903" s="7"/>
      <c r="AK903" s="7"/>
      <c r="AL903" s="7"/>
      <c r="AM903" s="7"/>
      <c r="AN903" s="7"/>
      <c r="AO903" s="7"/>
      <c r="AP903" s="7"/>
      <c r="AQ903" s="7"/>
      <c r="AR903" s="7"/>
      <c r="AS903" s="7"/>
    </row>
    <row r="904">
      <c r="A904" s="7"/>
      <c r="B904" s="7"/>
      <c r="C904" s="7"/>
      <c r="D904" s="176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  <c r="AH904" s="7"/>
      <c r="AI904" s="7"/>
      <c r="AJ904" s="7"/>
      <c r="AK904" s="7"/>
      <c r="AL904" s="7"/>
      <c r="AM904" s="7"/>
      <c r="AN904" s="7"/>
      <c r="AO904" s="7"/>
      <c r="AP904" s="7"/>
      <c r="AQ904" s="7"/>
      <c r="AR904" s="7"/>
      <c r="AS904" s="7"/>
    </row>
    <row r="905">
      <c r="A905" s="7"/>
      <c r="B905" s="7"/>
      <c r="C905" s="7"/>
      <c r="D905" s="176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  <c r="AH905" s="7"/>
      <c r="AI905" s="7"/>
      <c r="AJ905" s="7"/>
      <c r="AK905" s="7"/>
      <c r="AL905" s="7"/>
      <c r="AM905" s="7"/>
      <c r="AN905" s="7"/>
      <c r="AO905" s="7"/>
      <c r="AP905" s="7"/>
      <c r="AQ905" s="7"/>
      <c r="AR905" s="7"/>
      <c r="AS905" s="7"/>
    </row>
    <row r="906">
      <c r="A906" s="7"/>
      <c r="B906" s="7"/>
      <c r="C906" s="7"/>
      <c r="D906" s="176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  <c r="AH906" s="7"/>
      <c r="AI906" s="7"/>
      <c r="AJ906" s="7"/>
      <c r="AK906" s="7"/>
      <c r="AL906" s="7"/>
      <c r="AM906" s="7"/>
      <c r="AN906" s="7"/>
      <c r="AO906" s="7"/>
      <c r="AP906" s="7"/>
      <c r="AQ906" s="7"/>
      <c r="AR906" s="7"/>
      <c r="AS906" s="7"/>
    </row>
    <row r="907">
      <c r="A907" s="7"/>
      <c r="B907" s="7"/>
      <c r="C907" s="7"/>
      <c r="D907" s="176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  <c r="AH907" s="7"/>
      <c r="AI907" s="7"/>
      <c r="AJ907" s="7"/>
      <c r="AK907" s="7"/>
      <c r="AL907" s="7"/>
      <c r="AM907" s="7"/>
      <c r="AN907" s="7"/>
      <c r="AO907" s="7"/>
      <c r="AP907" s="7"/>
      <c r="AQ907" s="7"/>
      <c r="AR907" s="7"/>
      <c r="AS907" s="7"/>
    </row>
    <row r="908">
      <c r="A908" s="7"/>
      <c r="B908" s="7"/>
      <c r="C908" s="7"/>
      <c r="D908" s="176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  <c r="AH908" s="7"/>
      <c r="AI908" s="7"/>
      <c r="AJ908" s="7"/>
      <c r="AK908" s="7"/>
      <c r="AL908" s="7"/>
      <c r="AM908" s="7"/>
      <c r="AN908" s="7"/>
      <c r="AO908" s="7"/>
      <c r="AP908" s="7"/>
      <c r="AQ908" s="7"/>
      <c r="AR908" s="7"/>
      <c r="AS908" s="7"/>
    </row>
    <row r="909">
      <c r="A909" s="7"/>
      <c r="B909" s="7"/>
      <c r="C909" s="7"/>
      <c r="D909" s="176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  <c r="AH909" s="7"/>
      <c r="AI909" s="7"/>
      <c r="AJ909" s="7"/>
      <c r="AK909" s="7"/>
      <c r="AL909" s="7"/>
      <c r="AM909" s="7"/>
      <c r="AN909" s="7"/>
      <c r="AO909" s="7"/>
      <c r="AP909" s="7"/>
      <c r="AQ909" s="7"/>
      <c r="AR909" s="7"/>
      <c r="AS909" s="7"/>
    </row>
    <row r="910">
      <c r="A910" s="7"/>
      <c r="B910" s="7"/>
      <c r="C910" s="7"/>
      <c r="D910" s="176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  <c r="AH910" s="7"/>
      <c r="AI910" s="7"/>
      <c r="AJ910" s="7"/>
      <c r="AK910" s="7"/>
      <c r="AL910" s="7"/>
      <c r="AM910" s="7"/>
      <c r="AN910" s="7"/>
      <c r="AO910" s="7"/>
      <c r="AP910" s="7"/>
      <c r="AQ910" s="7"/>
      <c r="AR910" s="7"/>
      <c r="AS910" s="7"/>
    </row>
    <row r="911">
      <c r="A911" s="7"/>
      <c r="B911" s="7"/>
      <c r="C911" s="7"/>
      <c r="D911" s="176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  <c r="AH911" s="7"/>
      <c r="AI911" s="7"/>
      <c r="AJ911" s="7"/>
      <c r="AK911" s="7"/>
      <c r="AL911" s="7"/>
      <c r="AM911" s="7"/>
      <c r="AN911" s="7"/>
      <c r="AO911" s="7"/>
      <c r="AP911" s="7"/>
      <c r="AQ911" s="7"/>
      <c r="AR911" s="7"/>
      <c r="AS911" s="7"/>
    </row>
    <row r="912">
      <c r="A912" s="7"/>
      <c r="B912" s="7"/>
      <c r="C912" s="7"/>
      <c r="D912" s="176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  <c r="AH912" s="7"/>
      <c r="AI912" s="7"/>
      <c r="AJ912" s="7"/>
      <c r="AK912" s="7"/>
      <c r="AL912" s="7"/>
      <c r="AM912" s="7"/>
      <c r="AN912" s="7"/>
      <c r="AO912" s="7"/>
      <c r="AP912" s="7"/>
      <c r="AQ912" s="7"/>
      <c r="AR912" s="7"/>
      <c r="AS912" s="7"/>
    </row>
    <row r="913">
      <c r="A913" s="7"/>
      <c r="B913" s="7"/>
      <c r="C913" s="7"/>
      <c r="D913" s="176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  <c r="AH913" s="7"/>
      <c r="AI913" s="7"/>
      <c r="AJ913" s="7"/>
      <c r="AK913" s="7"/>
      <c r="AL913" s="7"/>
      <c r="AM913" s="7"/>
      <c r="AN913" s="7"/>
      <c r="AO913" s="7"/>
      <c r="AP913" s="7"/>
      <c r="AQ913" s="7"/>
      <c r="AR913" s="7"/>
      <c r="AS913" s="7"/>
    </row>
    <row r="914">
      <c r="A914" s="7"/>
      <c r="B914" s="7"/>
      <c r="C914" s="7"/>
      <c r="D914" s="176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  <c r="AH914" s="7"/>
      <c r="AI914" s="7"/>
      <c r="AJ914" s="7"/>
      <c r="AK914" s="7"/>
      <c r="AL914" s="7"/>
      <c r="AM914" s="7"/>
      <c r="AN914" s="7"/>
      <c r="AO914" s="7"/>
      <c r="AP914" s="7"/>
      <c r="AQ914" s="7"/>
      <c r="AR914" s="7"/>
      <c r="AS914" s="7"/>
    </row>
    <row r="915">
      <c r="A915" s="7"/>
      <c r="B915" s="7"/>
      <c r="C915" s="7"/>
      <c r="D915" s="176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  <c r="AH915" s="7"/>
      <c r="AI915" s="7"/>
      <c r="AJ915" s="7"/>
      <c r="AK915" s="7"/>
      <c r="AL915" s="7"/>
      <c r="AM915" s="7"/>
      <c r="AN915" s="7"/>
      <c r="AO915" s="7"/>
      <c r="AP915" s="7"/>
      <c r="AQ915" s="7"/>
      <c r="AR915" s="7"/>
      <c r="AS915" s="7"/>
    </row>
    <row r="916">
      <c r="A916" s="7"/>
      <c r="B916" s="7"/>
      <c r="C916" s="7"/>
      <c r="D916" s="176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  <c r="AH916" s="7"/>
      <c r="AI916" s="7"/>
      <c r="AJ916" s="7"/>
      <c r="AK916" s="7"/>
      <c r="AL916" s="7"/>
      <c r="AM916" s="7"/>
      <c r="AN916" s="7"/>
      <c r="AO916" s="7"/>
      <c r="AP916" s="7"/>
      <c r="AQ916" s="7"/>
      <c r="AR916" s="7"/>
      <c r="AS916" s="7"/>
    </row>
    <row r="917">
      <c r="A917" s="7"/>
      <c r="B917" s="7"/>
      <c r="C917" s="7"/>
      <c r="D917" s="176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  <c r="AH917" s="7"/>
      <c r="AI917" s="7"/>
      <c r="AJ917" s="7"/>
      <c r="AK917" s="7"/>
      <c r="AL917" s="7"/>
      <c r="AM917" s="7"/>
      <c r="AN917" s="7"/>
      <c r="AO917" s="7"/>
      <c r="AP917" s="7"/>
      <c r="AQ917" s="7"/>
      <c r="AR917" s="7"/>
      <c r="AS917" s="7"/>
    </row>
    <row r="918">
      <c r="A918" s="7"/>
      <c r="B918" s="7"/>
      <c r="C918" s="7"/>
      <c r="D918" s="176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  <c r="AH918" s="7"/>
      <c r="AI918" s="7"/>
      <c r="AJ918" s="7"/>
      <c r="AK918" s="7"/>
      <c r="AL918" s="7"/>
      <c r="AM918" s="7"/>
      <c r="AN918" s="7"/>
      <c r="AO918" s="7"/>
      <c r="AP918" s="7"/>
      <c r="AQ918" s="7"/>
      <c r="AR918" s="7"/>
      <c r="AS918" s="7"/>
    </row>
    <row r="919">
      <c r="A919" s="7"/>
      <c r="B919" s="7"/>
      <c r="C919" s="7"/>
      <c r="D919" s="176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  <c r="AH919" s="7"/>
      <c r="AI919" s="7"/>
      <c r="AJ919" s="7"/>
      <c r="AK919" s="7"/>
      <c r="AL919" s="7"/>
      <c r="AM919" s="7"/>
      <c r="AN919" s="7"/>
      <c r="AO919" s="7"/>
      <c r="AP919" s="7"/>
      <c r="AQ919" s="7"/>
      <c r="AR919" s="7"/>
      <c r="AS919" s="7"/>
    </row>
    <row r="920">
      <c r="A920" s="7"/>
      <c r="B920" s="7"/>
      <c r="C920" s="7"/>
      <c r="D920" s="176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  <c r="AH920" s="7"/>
      <c r="AI920" s="7"/>
      <c r="AJ920" s="7"/>
      <c r="AK920" s="7"/>
      <c r="AL920" s="7"/>
      <c r="AM920" s="7"/>
      <c r="AN920" s="7"/>
      <c r="AO920" s="7"/>
      <c r="AP920" s="7"/>
      <c r="AQ920" s="7"/>
      <c r="AR920" s="7"/>
      <c r="AS920" s="7"/>
    </row>
    <row r="921">
      <c r="A921" s="7"/>
      <c r="B921" s="7"/>
      <c r="C921" s="7"/>
      <c r="D921" s="176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  <c r="AH921" s="7"/>
      <c r="AI921" s="7"/>
      <c r="AJ921" s="7"/>
      <c r="AK921" s="7"/>
      <c r="AL921" s="7"/>
      <c r="AM921" s="7"/>
      <c r="AN921" s="7"/>
      <c r="AO921" s="7"/>
      <c r="AP921" s="7"/>
      <c r="AQ921" s="7"/>
      <c r="AR921" s="7"/>
      <c r="AS921" s="7"/>
    </row>
    <row r="922">
      <c r="A922" s="7"/>
      <c r="B922" s="7"/>
      <c r="C922" s="7"/>
      <c r="D922" s="176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  <c r="AH922" s="7"/>
      <c r="AI922" s="7"/>
      <c r="AJ922" s="7"/>
      <c r="AK922" s="7"/>
      <c r="AL922" s="7"/>
      <c r="AM922" s="7"/>
      <c r="AN922" s="7"/>
      <c r="AO922" s="7"/>
      <c r="AP922" s="7"/>
      <c r="AQ922" s="7"/>
      <c r="AR922" s="7"/>
      <c r="AS922" s="7"/>
    </row>
    <row r="923">
      <c r="A923" s="7"/>
      <c r="B923" s="7"/>
      <c r="C923" s="7"/>
      <c r="D923" s="176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  <c r="AH923" s="7"/>
      <c r="AI923" s="7"/>
      <c r="AJ923" s="7"/>
      <c r="AK923" s="7"/>
      <c r="AL923" s="7"/>
      <c r="AM923" s="7"/>
      <c r="AN923" s="7"/>
      <c r="AO923" s="7"/>
      <c r="AP923" s="7"/>
      <c r="AQ923" s="7"/>
      <c r="AR923" s="7"/>
      <c r="AS923" s="7"/>
    </row>
    <row r="924">
      <c r="A924" s="7"/>
      <c r="B924" s="7"/>
      <c r="C924" s="7"/>
      <c r="D924" s="176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  <c r="AH924" s="7"/>
      <c r="AI924" s="7"/>
      <c r="AJ924" s="7"/>
      <c r="AK924" s="7"/>
      <c r="AL924" s="7"/>
      <c r="AM924" s="7"/>
      <c r="AN924" s="7"/>
      <c r="AO924" s="7"/>
      <c r="AP924" s="7"/>
      <c r="AQ924" s="7"/>
      <c r="AR924" s="7"/>
      <c r="AS924" s="7"/>
    </row>
    <row r="925">
      <c r="A925" s="7"/>
      <c r="B925" s="7"/>
      <c r="C925" s="7"/>
      <c r="D925" s="176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  <c r="AH925" s="7"/>
      <c r="AI925" s="7"/>
      <c r="AJ925" s="7"/>
      <c r="AK925" s="7"/>
      <c r="AL925" s="7"/>
      <c r="AM925" s="7"/>
      <c r="AN925" s="7"/>
      <c r="AO925" s="7"/>
      <c r="AP925" s="7"/>
      <c r="AQ925" s="7"/>
      <c r="AR925" s="7"/>
      <c r="AS925" s="7"/>
    </row>
    <row r="926">
      <c r="A926" s="7"/>
      <c r="B926" s="7"/>
      <c r="C926" s="7"/>
      <c r="D926" s="176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  <c r="AH926" s="7"/>
      <c r="AI926" s="7"/>
      <c r="AJ926" s="7"/>
      <c r="AK926" s="7"/>
      <c r="AL926" s="7"/>
      <c r="AM926" s="7"/>
      <c r="AN926" s="7"/>
      <c r="AO926" s="7"/>
      <c r="AP926" s="7"/>
      <c r="AQ926" s="7"/>
      <c r="AR926" s="7"/>
      <c r="AS926" s="7"/>
    </row>
    <row r="927">
      <c r="A927" s="7"/>
      <c r="B927" s="7"/>
      <c r="C927" s="7"/>
      <c r="D927" s="176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  <c r="AH927" s="7"/>
      <c r="AI927" s="7"/>
      <c r="AJ927" s="7"/>
      <c r="AK927" s="7"/>
      <c r="AL927" s="7"/>
      <c r="AM927" s="7"/>
      <c r="AN927" s="7"/>
      <c r="AO927" s="7"/>
      <c r="AP927" s="7"/>
      <c r="AQ927" s="7"/>
      <c r="AR927" s="7"/>
      <c r="AS927" s="7"/>
    </row>
    <row r="928">
      <c r="A928" s="7"/>
      <c r="B928" s="7"/>
      <c r="C928" s="7"/>
      <c r="D928" s="176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  <c r="AH928" s="7"/>
      <c r="AI928" s="7"/>
      <c r="AJ928" s="7"/>
      <c r="AK928" s="7"/>
      <c r="AL928" s="7"/>
      <c r="AM928" s="7"/>
      <c r="AN928" s="7"/>
      <c r="AO928" s="7"/>
      <c r="AP928" s="7"/>
      <c r="AQ928" s="7"/>
      <c r="AR928" s="7"/>
      <c r="AS928" s="7"/>
    </row>
    <row r="929">
      <c r="A929" s="7"/>
      <c r="B929" s="7"/>
      <c r="C929" s="7"/>
      <c r="D929" s="176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  <c r="AH929" s="7"/>
      <c r="AI929" s="7"/>
      <c r="AJ929" s="7"/>
      <c r="AK929" s="7"/>
      <c r="AL929" s="7"/>
      <c r="AM929" s="7"/>
      <c r="AN929" s="7"/>
      <c r="AO929" s="7"/>
      <c r="AP929" s="7"/>
      <c r="AQ929" s="7"/>
      <c r="AR929" s="7"/>
      <c r="AS929" s="7"/>
    </row>
    <row r="930">
      <c r="A930" s="7"/>
      <c r="B930" s="7"/>
      <c r="C930" s="7"/>
      <c r="D930" s="176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  <c r="AH930" s="7"/>
      <c r="AI930" s="7"/>
      <c r="AJ930" s="7"/>
      <c r="AK930" s="7"/>
      <c r="AL930" s="7"/>
      <c r="AM930" s="7"/>
      <c r="AN930" s="7"/>
      <c r="AO930" s="7"/>
      <c r="AP930" s="7"/>
      <c r="AQ930" s="7"/>
      <c r="AR930" s="7"/>
      <c r="AS930" s="7"/>
    </row>
    <row r="931">
      <c r="A931" s="7"/>
      <c r="B931" s="7"/>
      <c r="C931" s="7"/>
      <c r="D931" s="176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  <c r="AH931" s="7"/>
      <c r="AI931" s="7"/>
      <c r="AJ931" s="7"/>
      <c r="AK931" s="7"/>
      <c r="AL931" s="7"/>
      <c r="AM931" s="7"/>
      <c r="AN931" s="7"/>
      <c r="AO931" s="7"/>
      <c r="AP931" s="7"/>
      <c r="AQ931" s="7"/>
      <c r="AR931" s="7"/>
      <c r="AS931" s="7"/>
    </row>
    <row r="932">
      <c r="A932" s="7"/>
      <c r="B932" s="7"/>
      <c r="C932" s="7"/>
      <c r="D932" s="176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  <c r="AH932" s="7"/>
      <c r="AI932" s="7"/>
      <c r="AJ932" s="7"/>
      <c r="AK932" s="7"/>
      <c r="AL932" s="7"/>
      <c r="AM932" s="7"/>
      <c r="AN932" s="7"/>
      <c r="AO932" s="7"/>
      <c r="AP932" s="7"/>
      <c r="AQ932" s="7"/>
      <c r="AR932" s="7"/>
      <c r="AS932" s="7"/>
    </row>
    <row r="933">
      <c r="A933" s="7"/>
      <c r="B933" s="7"/>
      <c r="C933" s="7"/>
      <c r="D933" s="176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  <c r="AH933" s="7"/>
      <c r="AI933" s="7"/>
      <c r="AJ933" s="7"/>
      <c r="AK933" s="7"/>
      <c r="AL933" s="7"/>
      <c r="AM933" s="7"/>
      <c r="AN933" s="7"/>
      <c r="AO933" s="7"/>
      <c r="AP933" s="7"/>
      <c r="AQ933" s="7"/>
      <c r="AR933" s="7"/>
      <c r="AS933" s="7"/>
    </row>
    <row r="934">
      <c r="A934" s="7"/>
      <c r="B934" s="7"/>
      <c r="C934" s="7"/>
      <c r="D934" s="176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  <c r="AH934" s="7"/>
      <c r="AI934" s="7"/>
      <c r="AJ934" s="7"/>
      <c r="AK934" s="7"/>
      <c r="AL934" s="7"/>
      <c r="AM934" s="7"/>
      <c r="AN934" s="7"/>
      <c r="AO934" s="7"/>
      <c r="AP934" s="7"/>
      <c r="AQ934" s="7"/>
      <c r="AR934" s="7"/>
      <c r="AS934" s="7"/>
    </row>
    <row r="935">
      <c r="A935" s="7"/>
      <c r="B935" s="7"/>
      <c r="C935" s="7"/>
      <c r="D935" s="176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  <c r="AH935" s="7"/>
      <c r="AI935" s="7"/>
      <c r="AJ935" s="7"/>
      <c r="AK935" s="7"/>
      <c r="AL935" s="7"/>
      <c r="AM935" s="7"/>
      <c r="AN935" s="7"/>
      <c r="AO935" s="7"/>
      <c r="AP935" s="7"/>
      <c r="AQ935" s="7"/>
      <c r="AR935" s="7"/>
      <c r="AS935" s="7"/>
    </row>
    <row r="936">
      <c r="A936" s="7"/>
      <c r="B936" s="7"/>
      <c r="C936" s="7"/>
      <c r="D936" s="176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  <c r="AH936" s="7"/>
      <c r="AI936" s="7"/>
      <c r="AJ936" s="7"/>
      <c r="AK936" s="7"/>
      <c r="AL936" s="7"/>
      <c r="AM936" s="7"/>
      <c r="AN936" s="7"/>
      <c r="AO936" s="7"/>
      <c r="AP936" s="7"/>
      <c r="AQ936" s="7"/>
      <c r="AR936" s="7"/>
      <c r="AS936" s="7"/>
    </row>
    <row r="937">
      <c r="A937" s="7"/>
      <c r="B937" s="7"/>
      <c r="C937" s="7"/>
      <c r="D937" s="176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  <c r="AH937" s="7"/>
      <c r="AI937" s="7"/>
      <c r="AJ937" s="7"/>
      <c r="AK937" s="7"/>
      <c r="AL937" s="7"/>
      <c r="AM937" s="7"/>
      <c r="AN937" s="7"/>
      <c r="AO937" s="7"/>
      <c r="AP937" s="7"/>
      <c r="AQ937" s="7"/>
      <c r="AR937" s="7"/>
      <c r="AS937" s="7"/>
    </row>
    <row r="938">
      <c r="A938" s="7"/>
      <c r="B938" s="7"/>
      <c r="C938" s="7"/>
      <c r="D938" s="176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  <c r="AH938" s="7"/>
      <c r="AI938" s="7"/>
      <c r="AJ938" s="7"/>
      <c r="AK938" s="7"/>
      <c r="AL938" s="7"/>
      <c r="AM938" s="7"/>
      <c r="AN938" s="7"/>
      <c r="AO938" s="7"/>
      <c r="AP938" s="7"/>
      <c r="AQ938" s="7"/>
      <c r="AR938" s="7"/>
      <c r="AS938" s="7"/>
    </row>
    <row r="939">
      <c r="A939" s="7"/>
      <c r="B939" s="7"/>
      <c r="C939" s="7"/>
      <c r="D939" s="176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  <c r="AH939" s="7"/>
      <c r="AI939" s="7"/>
      <c r="AJ939" s="7"/>
      <c r="AK939" s="7"/>
      <c r="AL939" s="7"/>
      <c r="AM939" s="7"/>
      <c r="AN939" s="7"/>
      <c r="AO939" s="7"/>
      <c r="AP939" s="7"/>
      <c r="AQ939" s="7"/>
      <c r="AR939" s="7"/>
      <c r="AS939" s="7"/>
    </row>
    <row r="940">
      <c r="A940" s="7"/>
      <c r="B940" s="7"/>
      <c r="C940" s="7"/>
      <c r="D940" s="176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  <c r="AH940" s="7"/>
      <c r="AI940" s="7"/>
      <c r="AJ940" s="7"/>
      <c r="AK940" s="7"/>
      <c r="AL940" s="7"/>
      <c r="AM940" s="7"/>
      <c r="AN940" s="7"/>
      <c r="AO940" s="7"/>
      <c r="AP940" s="7"/>
      <c r="AQ940" s="7"/>
      <c r="AR940" s="7"/>
      <c r="AS940" s="7"/>
    </row>
    <row r="941">
      <c r="A941" s="7"/>
      <c r="B941" s="7"/>
      <c r="C941" s="7"/>
      <c r="D941" s="176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  <c r="AH941" s="7"/>
      <c r="AI941" s="7"/>
      <c r="AJ941" s="7"/>
      <c r="AK941" s="7"/>
      <c r="AL941" s="7"/>
      <c r="AM941" s="7"/>
      <c r="AN941" s="7"/>
      <c r="AO941" s="7"/>
      <c r="AP941" s="7"/>
      <c r="AQ941" s="7"/>
      <c r="AR941" s="7"/>
      <c r="AS941" s="7"/>
    </row>
    <row r="942">
      <c r="A942" s="7"/>
      <c r="B942" s="7"/>
      <c r="C942" s="7"/>
      <c r="D942" s="176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  <c r="AH942" s="7"/>
      <c r="AI942" s="7"/>
      <c r="AJ942" s="7"/>
      <c r="AK942" s="7"/>
      <c r="AL942" s="7"/>
      <c r="AM942" s="7"/>
      <c r="AN942" s="7"/>
      <c r="AO942" s="7"/>
      <c r="AP942" s="7"/>
      <c r="AQ942" s="7"/>
      <c r="AR942" s="7"/>
      <c r="AS942" s="7"/>
    </row>
    <row r="943">
      <c r="A943" s="7"/>
      <c r="B943" s="7"/>
      <c r="C943" s="7"/>
      <c r="D943" s="176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  <c r="AH943" s="7"/>
      <c r="AI943" s="7"/>
      <c r="AJ943" s="7"/>
      <c r="AK943" s="7"/>
      <c r="AL943" s="7"/>
      <c r="AM943" s="7"/>
      <c r="AN943" s="7"/>
      <c r="AO943" s="7"/>
      <c r="AP943" s="7"/>
      <c r="AQ943" s="7"/>
      <c r="AR943" s="7"/>
      <c r="AS943" s="7"/>
    </row>
    <row r="944">
      <c r="A944" s="7"/>
      <c r="B944" s="7"/>
      <c r="C944" s="7"/>
      <c r="D944" s="176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  <c r="AH944" s="7"/>
      <c r="AI944" s="7"/>
      <c r="AJ944" s="7"/>
      <c r="AK944" s="7"/>
      <c r="AL944" s="7"/>
      <c r="AM944" s="7"/>
      <c r="AN944" s="7"/>
      <c r="AO944" s="7"/>
      <c r="AP944" s="7"/>
      <c r="AQ944" s="7"/>
      <c r="AR944" s="7"/>
      <c r="AS944" s="7"/>
    </row>
    <row r="945">
      <c r="A945" s="7"/>
      <c r="B945" s="7"/>
      <c r="C945" s="7"/>
      <c r="D945" s="176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  <c r="AH945" s="7"/>
      <c r="AI945" s="7"/>
      <c r="AJ945" s="7"/>
      <c r="AK945" s="7"/>
      <c r="AL945" s="7"/>
      <c r="AM945" s="7"/>
      <c r="AN945" s="7"/>
      <c r="AO945" s="7"/>
      <c r="AP945" s="7"/>
      <c r="AQ945" s="7"/>
      <c r="AR945" s="7"/>
      <c r="AS945" s="7"/>
    </row>
    <row r="946">
      <c r="A946" s="7"/>
      <c r="B946" s="7"/>
      <c r="C946" s="7"/>
      <c r="D946" s="176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  <c r="AH946" s="7"/>
      <c r="AI946" s="7"/>
      <c r="AJ946" s="7"/>
      <c r="AK946" s="7"/>
      <c r="AL946" s="7"/>
      <c r="AM946" s="7"/>
      <c r="AN946" s="7"/>
      <c r="AO946" s="7"/>
      <c r="AP946" s="7"/>
      <c r="AQ946" s="7"/>
      <c r="AR946" s="7"/>
      <c r="AS946" s="7"/>
    </row>
    <row r="947">
      <c r="A947" s="7"/>
      <c r="B947" s="7"/>
      <c r="C947" s="7"/>
      <c r="D947" s="176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  <c r="AH947" s="7"/>
      <c r="AI947" s="7"/>
      <c r="AJ947" s="7"/>
      <c r="AK947" s="7"/>
      <c r="AL947" s="7"/>
      <c r="AM947" s="7"/>
      <c r="AN947" s="7"/>
      <c r="AO947" s="7"/>
      <c r="AP947" s="7"/>
      <c r="AQ947" s="7"/>
      <c r="AR947" s="7"/>
      <c r="AS947" s="7"/>
    </row>
    <row r="948">
      <c r="A948" s="7"/>
      <c r="B948" s="7"/>
      <c r="C948" s="7"/>
      <c r="D948" s="176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  <c r="AH948" s="7"/>
      <c r="AI948" s="7"/>
      <c r="AJ948" s="7"/>
      <c r="AK948" s="7"/>
      <c r="AL948" s="7"/>
      <c r="AM948" s="7"/>
      <c r="AN948" s="7"/>
      <c r="AO948" s="7"/>
      <c r="AP948" s="7"/>
      <c r="AQ948" s="7"/>
      <c r="AR948" s="7"/>
      <c r="AS948" s="7"/>
    </row>
    <row r="949">
      <c r="A949" s="7"/>
      <c r="B949" s="7"/>
      <c r="C949" s="7"/>
      <c r="D949" s="176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  <c r="AH949" s="7"/>
      <c r="AI949" s="7"/>
      <c r="AJ949" s="7"/>
      <c r="AK949" s="7"/>
      <c r="AL949" s="7"/>
      <c r="AM949" s="7"/>
      <c r="AN949" s="7"/>
      <c r="AO949" s="7"/>
      <c r="AP949" s="7"/>
      <c r="AQ949" s="7"/>
      <c r="AR949" s="7"/>
      <c r="AS949" s="7"/>
    </row>
    <row r="950">
      <c r="A950" s="7"/>
      <c r="B950" s="7"/>
      <c r="C950" s="7"/>
      <c r="D950" s="176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  <c r="AH950" s="7"/>
      <c r="AI950" s="7"/>
      <c r="AJ950" s="7"/>
      <c r="AK950" s="7"/>
      <c r="AL950" s="7"/>
      <c r="AM950" s="7"/>
      <c r="AN950" s="7"/>
      <c r="AO950" s="7"/>
      <c r="AP950" s="7"/>
      <c r="AQ950" s="7"/>
      <c r="AR950" s="7"/>
      <c r="AS950" s="7"/>
    </row>
    <row r="951">
      <c r="A951" s="7"/>
      <c r="B951" s="7"/>
      <c r="C951" s="7"/>
      <c r="D951" s="176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  <c r="AH951" s="7"/>
      <c r="AI951" s="7"/>
      <c r="AJ951" s="7"/>
      <c r="AK951" s="7"/>
      <c r="AL951" s="7"/>
      <c r="AM951" s="7"/>
      <c r="AN951" s="7"/>
      <c r="AO951" s="7"/>
      <c r="AP951" s="7"/>
      <c r="AQ951" s="7"/>
      <c r="AR951" s="7"/>
      <c r="AS951" s="7"/>
    </row>
    <row r="952">
      <c r="A952" s="7"/>
      <c r="B952" s="7"/>
      <c r="C952" s="7"/>
      <c r="D952" s="176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  <c r="AH952" s="7"/>
      <c r="AI952" s="7"/>
      <c r="AJ952" s="7"/>
      <c r="AK952" s="7"/>
      <c r="AL952" s="7"/>
      <c r="AM952" s="7"/>
      <c r="AN952" s="7"/>
      <c r="AO952" s="7"/>
      <c r="AP952" s="7"/>
      <c r="AQ952" s="7"/>
      <c r="AR952" s="7"/>
      <c r="AS952" s="7"/>
    </row>
    <row r="953">
      <c r="A953" s="7"/>
      <c r="B953" s="7"/>
      <c r="C953" s="7"/>
      <c r="D953" s="176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  <c r="AH953" s="7"/>
      <c r="AI953" s="7"/>
      <c r="AJ953" s="7"/>
      <c r="AK953" s="7"/>
      <c r="AL953" s="7"/>
      <c r="AM953" s="7"/>
      <c r="AN953" s="7"/>
      <c r="AO953" s="7"/>
      <c r="AP953" s="7"/>
      <c r="AQ953" s="7"/>
      <c r="AR953" s="7"/>
      <c r="AS953" s="7"/>
    </row>
    <row r="954">
      <c r="A954" s="7"/>
      <c r="B954" s="7"/>
      <c r="C954" s="7"/>
      <c r="D954" s="176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  <c r="AH954" s="7"/>
      <c r="AI954" s="7"/>
      <c r="AJ954" s="7"/>
      <c r="AK954" s="7"/>
      <c r="AL954" s="7"/>
      <c r="AM954" s="7"/>
      <c r="AN954" s="7"/>
      <c r="AO954" s="7"/>
      <c r="AP954" s="7"/>
      <c r="AQ954" s="7"/>
      <c r="AR954" s="7"/>
      <c r="AS954" s="7"/>
    </row>
    <row r="955">
      <c r="A955" s="7"/>
      <c r="B955" s="7"/>
      <c r="C955" s="7"/>
      <c r="D955" s="176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  <c r="AH955" s="7"/>
      <c r="AI955" s="7"/>
      <c r="AJ955" s="7"/>
      <c r="AK955" s="7"/>
      <c r="AL955" s="7"/>
      <c r="AM955" s="7"/>
      <c r="AN955" s="7"/>
      <c r="AO955" s="7"/>
      <c r="AP955" s="7"/>
      <c r="AQ955" s="7"/>
      <c r="AR955" s="7"/>
      <c r="AS955" s="7"/>
    </row>
    <row r="956">
      <c r="A956" s="7"/>
      <c r="B956" s="7"/>
      <c r="C956" s="7"/>
      <c r="D956" s="176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  <c r="AH956" s="7"/>
      <c r="AI956" s="7"/>
      <c r="AJ956" s="7"/>
      <c r="AK956" s="7"/>
      <c r="AL956" s="7"/>
      <c r="AM956" s="7"/>
      <c r="AN956" s="7"/>
      <c r="AO956" s="7"/>
      <c r="AP956" s="7"/>
      <c r="AQ956" s="7"/>
      <c r="AR956" s="7"/>
      <c r="AS956" s="7"/>
    </row>
    <row r="957">
      <c r="A957" s="7"/>
      <c r="B957" s="7"/>
      <c r="C957" s="7"/>
      <c r="D957" s="176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  <c r="AH957" s="7"/>
      <c r="AI957" s="7"/>
      <c r="AJ957" s="7"/>
      <c r="AK957" s="7"/>
      <c r="AL957" s="7"/>
      <c r="AM957" s="7"/>
      <c r="AN957" s="7"/>
      <c r="AO957" s="7"/>
      <c r="AP957" s="7"/>
      <c r="AQ957" s="7"/>
      <c r="AR957" s="7"/>
      <c r="AS957" s="7"/>
    </row>
    <row r="958">
      <c r="A958" s="7"/>
      <c r="B958" s="7"/>
      <c r="C958" s="7"/>
      <c r="D958" s="176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  <c r="AH958" s="7"/>
      <c r="AI958" s="7"/>
      <c r="AJ958" s="7"/>
      <c r="AK958" s="7"/>
      <c r="AL958" s="7"/>
      <c r="AM958" s="7"/>
      <c r="AN958" s="7"/>
      <c r="AO958" s="7"/>
      <c r="AP958" s="7"/>
      <c r="AQ958" s="7"/>
      <c r="AR958" s="7"/>
      <c r="AS958" s="7"/>
    </row>
    <row r="959">
      <c r="A959" s="7"/>
      <c r="B959" s="7"/>
      <c r="C959" s="7"/>
      <c r="D959" s="176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  <c r="AH959" s="7"/>
      <c r="AI959" s="7"/>
      <c r="AJ959" s="7"/>
      <c r="AK959" s="7"/>
      <c r="AL959" s="7"/>
      <c r="AM959" s="7"/>
      <c r="AN959" s="7"/>
      <c r="AO959" s="7"/>
      <c r="AP959" s="7"/>
      <c r="AQ959" s="7"/>
      <c r="AR959" s="7"/>
      <c r="AS959" s="7"/>
    </row>
    <row r="960">
      <c r="A960" s="7"/>
      <c r="B960" s="7"/>
      <c r="C960" s="7"/>
      <c r="D960" s="176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  <c r="AH960" s="7"/>
      <c r="AI960" s="7"/>
      <c r="AJ960" s="7"/>
      <c r="AK960" s="7"/>
      <c r="AL960" s="7"/>
      <c r="AM960" s="7"/>
      <c r="AN960" s="7"/>
      <c r="AO960" s="7"/>
      <c r="AP960" s="7"/>
      <c r="AQ960" s="7"/>
      <c r="AR960" s="7"/>
      <c r="AS960" s="7"/>
    </row>
    <row r="961">
      <c r="A961" s="7"/>
      <c r="B961" s="7"/>
      <c r="C961" s="7"/>
      <c r="D961" s="176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  <c r="AH961" s="7"/>
      <c r="AI961" s="7"/>
      <c r="AJ961" s="7"/>
      <c r="AK961" s="7"/>
      <c r="AL961" s="7"/>
      <c r="AM961" s="7"/>
      <c r="AN961" s="7"/>
      <c r="AO961" s="7"/>
      <c r="AP961" s="7"/>
      <c r="AQ961" s="7"/>
      <c r="AR961" s="7"/>
      <c r="AS961" s="7"/>
    </row>
    <row r="962">
      <c r="A962" s="7"/>
      <c r="B962" s="7"/>
      <c r="C962" s="7"/>
      <c r="D962" s="176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  <c r="AH962" s="7"/>
      <c r="AI962" s="7"/>
      <c r="AJ962" s="7"/>
      <c r="AK962" s="7"/>
      <c r="AL962" s="7"/>
      <c r="AM962" s="7"/>
      <c r="AN962" s="7"/>
      <c r="AO962" s="7"/>
      <c r="AP962" s="7"/>
      <c r="AQ962" s="7"/>
      <c r="AR962" s="7"/>
      <c r="AS962" s="7"/>
    </row>
    <row r="963">
      <c r="A963" s="7"/>
      <c r="B963" s="7"/>
      <c r="C963" s="7"/>
      <c r="D963" s="176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  <c r="AH963" s="7"/>
      <c r="AI963" s="7"/>
      <c r="AJ963" s="7"/>
      <c r="AK963" s="7"/>
      <c r="AL963" s="7"/>
      <c r="AM963" s="7"/>
      <c r="AN963" s="7"/>
      <c r="AO963" s="7"/>
      <c r="AP963" s="7"/>
      <c r="AQ963" s="7"/>
      <c r="AR963" s="7"/>
      <c r="AS963" s="7"/>
    </row>
    <row r="964">
      <c r="A964" s="7"/>
      <c r="B964" s="7"/>
      <c r="C964" s="7"/>
      <c r="D964" s="176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  <c r="AH964" s="7"/>
      <c r="AI964" s="7"/>
      <c r="AJ964" s="7"/>
      <c r="AK964" s="7"/>
      <c r="AL964" s="7"/>
      <c r="AM964" s="7"/>
      <c r="AN964" s="7"/>
      <c r="AO964" s="7"/>
      <c r="AP964" s="7"/>
      <c r="AQ964" s="7"/>
      <c r="AR964" s="7"/>
      <c r="AS964" s="7"/>
    </row>
    <row r="965">
      <c r="A965" s="7"/>
      <c r="B965" s="7"/>
      <c r="C965" s="7"/>
      <c r="D965" s="176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  <c r="AH965" s="7"/>
      <c r="AI965" s="7"/>
      <c r="AJ965" s="7"/>
      <c r="AK965" s="7"/>
      <c r="AL965" s="7"/>
      <c r="AM965" s="7"/>
      <c r="AN965" s="7"/>
      <c r="AO965" s="7"/>
      <c r="AP965" s="7"/>
      <c r="AQ965" s="7"/>
      <c r="AR965" s="7"/>
      <c r="AS965" s="7"/>
    </row>
    <row r="966">
      <c r="A966" s="7"/>
      <c r="B966" s="7"/>
      <c r="C966" s="7"/>
      <c r="D966" s="176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  <c r="AH966" s="7"/>
      <c r="AI966" s="7"/>
      <c r="AJ966" s="7"/>
      <c r="AK966" s="7"/>
      <c r="AL966" s="7"/>
      <c r="AM966" s="7"/>
      <c r="AN966" s="7"/>
      <c r="AO966" s="7"/>
      <c r="AP966" s="7"/>
      <c r="AQ966" s="7"/>
      <c r="AR966" s="7"/>
      <c r="AS966" s="7"/>
    </row>
    <row r="967">
      <c r="A967" s="7"/>
      <c r="B967" s="7"/>
      <c r="C967" s="7"/>
      <c r="D967" s="176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  <c r="AH967" s="7"/>
      <c r="AI967" s="7"/>
      <c r="AJ967" s="7"/>
      <c r="AK967" s="7"/>
      <c r="AL967" s="7"/>
      <c r="AM967" s="7"/>
      <c r="AN967" s="7"/>
      <c r="AO967" s="7"/>
      <c r="AP967" s="7"/>
      <c r="AQ967" s="7"/>
      <c r="AR967" s="7"/>
      <c r="AS967" s="7"/>
    </row>
    <row r="968">
      <c r="A968" s="7"/>
      <c r="B968" s="7"/>
      <c r="C968" s="7"/>
      <c r="D968" s="176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  <c r="AH968" s="7"/>
      <c r="AI968" s="7"/>
      <c r="AJ968" s="7"/>
      <c r="AK968" s="7"/>
      <c r="AL968" s="7"/>
      <c r="AM968" s="7"/>
      <c r="AN968" s="7"/>
      <c r="AO968" s="7"/>
      <c r="AP968" s="7"/>
      <c r="AQ968" s="7"/>
      <c r="AR968" s="7"/>
      <c r="AS968" s="7"/>
    </row>
    <row r="969">
      <c r="A969" s="7"/>
      <c r="B969" s="7"/>
      <c r="C969" s="7"/>
      <c r="D969" s="176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  <c r="AH969" s="7"/>
      <c r="AI969" s="7"/>
      <c r="AJ969" s="7"/>
      <c r="AK969" s="7"/>
      <c r="AL969" s="7"/>
      <c r="AM969" s="7"/>
      <c r="AN969" s="7"/>
      <c r="AO969" s="7"/>
      <c r="AP969" s="7"/>
      <c r="AQ969" s="7"/>
      <c r="AR969" s="7"/>
      <c r="AS969" s="7"/>
    </row>
    <row r="970">
      <c r="A970" s="7"/>
      <c r="B970" s="7"/>
      <c r="C970" s="7"/>
      <c r="D970" s="176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  <c r="AH970" s="7"/>
      <c r="AI970" s="7"/>
      <c r="AJ970" s="7"/>
      <c r="AK970" s="7"/>
      <c r="AL970" s="7"/>
      <c r="AM970" s="7"/>
      <c r="AN970" s="7"/>
      <c r="AO970" s="7"/>
      <c r="AP970" s="7"/>
      <c r="AQ970" s="7"/>
      <c r="AR970" s="7"/>
      <c r="AS970" s="7"/>
    </row>
    <row r="971">
      <c r="A971" s="7"/>
      <c r="B971" s="7"/>
      <c r="C971" s="7"/>
      <c r="D971" s="176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  <c r="AH971" s="7"/>
      <c r="AI971" s="7"/>
      <c r="AJ971" s="7"/>
      <c r="AK971" s="7"/>
      <c r="AL971" s="7"/>
      <c r="AM971" s="7"/>
      <c r="AN971" s="7"/>
      <c r="AO971" s="7"/>
      <c r="AP971" s="7"/>
      <c r="AQ971" s="7"/>
      <c r="AR971" s="7"/>
      <c r="AS971" s="7"/>
    </row>
    <row r="972">
      <c r="A972" s="7"/>
      <c r="B972" s="7"/>
      <c r="C972" s="7"/>
      <c r="D972" s="176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  <c r="AH972" s="7"/>
      <c r="AI972" s="7"/>
      <c r="AJ972" s="7"/>
      <c r="AK972" s="7"/>
      <c r="AL972" s="7"/>
      <c r="AM972" s="7"/>
      <c r="AN972" s="7"/>
      <c r="AO972" s="7"/>
      <c r="AP972" s="7"/>
      <c r="AQ972" s="7"/>
      <c r="AR972" s="7"/>
      <c r="AS972" s="7"/>
    </row>
    <row r="973">
      <c r="A973" s="7"/>
      <c r="B973" s="7"/>
      <c r="C973" s="7"/>
      <c r="D973" s="176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  <c r="AH973" s="7"/>
      <c r="AI973" s="7"/>
      <c r="AJ973" s="7"/>
      <c r="AK973" s="7"/>
      <c r="AL973" s="7"/>
      <c r="AM973" s="7"/>
      <c r="AN973" s="7"/>
      <c r="AO973" s="7"/>
      <c r="AP973" s="7"/>
      <c r="AQ973" s="7"/>
      <c r="AR973" s="7"/>
      <c r="AS973" s="7"/>
    </row>
    <row r="974">
      <c r="A974" s="7"/>
      <c r="B974" s="7"/>
      <c r="C974" s="7"/>
      <c r="D974" s="176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  <c r="AH974" s="7"/>
      <c r="AI974" s="7"/>
      <c r="AJ974" s="7"/>
      <c r="AK974" s="7"/>
      <c r="AL974" s="7"/>
      <c r="AM974" s="7"/>
      <c r="AN974" s="7"/>
      <c r="AO974" s="7"/>
      <c r="AP974" s="7"/>
      <c r="AQ974" s="7"/>
      <c r="AR974" s="7"/>
      <c r="AS974" s="7"/>
    </row>
    <row r="975">
      <c r="A975" s="7"/>
      <c r="B975" s="7"/>
      <c r="C975" s="7"/>
      <c r="D975" s="176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  <c r="AH975" s="7"/>
      <c r="AI975" s="7"/>
      <c r="AJ975" s="7"/>
      <c r="AK975" s="7"/>
      <c r="AL975" s="7"/>
      <c r="AM975" s="7"/>
      <c r="AN975" s="7"/>
      <c r="AO975" s="7"/>
      <c r="AP975" s="7"/>
      <c r="AQ975" s="7"/>
      <c r="AR975" s="7"/>
      <c r="AS975" s="7"/>
    </row>
    <row r="976">
      <c r="A976" s="7"/>
      <c r="B976" s="7"/>
      <c r="C976" s="7"/>
      <c r="D976" s="176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  <c r="AH976" s="7"/>
      <c r="AI976" s="7"/>
      <c r="AJ976" s="7"/>
      <c r="AK976" s="7"/>
      <c r="AL976" s="7"/>
      <c r="AM976" s="7"/>
      <c r="AN976" s="7"/>
      <c r="AO976" s="7"/>
      <c r="AP976" s="7"/>
      <c r="AQ976" s="7"/>
      <c r="AR976" s="7"/>
      <c r="AS976" s="7"/>
    </row>
    <row r="977">
      <c r="A977" s="7"/>
      <c r="B977" s="7"/>
      <c r="C977" s="7"/>
      <c r="D977" s="176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  <c r="AH977" s="7"/>
      <c r="AI977" s="7"/>
      <c r="AJ977" s="7"/>
      <c r="AK977" s="7"/>
      <c r="AL977" s="7"/>
      <c r="AM977" s="7"/>
      <c r="AN977" s="7"/>
      <c r="AO977" s="7"/>
      <c r="AP977" s="7"/>
      <c r="AQ977" s="7"/>
      <c r="AR977" s="7"/>
      <c r="AS977" s="7"/>
    </row>
    <row r="978">
      <c r="A978" s="7"/>
      <c r="B978" s="7"/>
      <c r="C978" s="7"/>
      <c r="D978" s="176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  <c r="AH978" s="7"/>
      <c r="AI978" s="7"/>
      <c r="AJ978" s="7"/>
      <c r="AK978" s="7"/>
      <c r="AL978" s="7"/>
      <c r="AM978" s="7"/>
      <c r="AN978" s="7"/>
      <c r="AO978" s="7"/>
      <c r="AP978" s="7"/>
      <c r="AQ978" s="7"/>
      <c r="AR978" s="7"/>
      <c r="AS978" s="7"/>
    </row>
    <row r="979">
      <c r="A979" s="7"/>
      <c r="B979" s="7"/>
      <c r="C979" s="7"/>
      <c r="D979" s="176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  <c r="AH979" s="7"/>
      <c r="AI979" s="7"/>
      <c r="AJ979" s="7"/>
      <c r="AK979" s="7"/>
      <c r="AL979" s="7"/>
      <c r="AM979" s="7"/>
      <c r="AN979" s="7"/>
      <c r="AO979" s="7"/>
      <c r="AP979" s="7"/>
      <c r="AQ979" s="7"/>
      <c r="AR979" s="7"/>
      <c r="AS979" s="7"/>
    </row>
    <row r="980">
      <c r="A980" s="7"/>
      <c r="B980" s="7"/>
      <c r="C980" s="7"/>
      <c r="D980" s="176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  <c r="AH980" s="7"/>
      <c r="AI980" s="7"/>
      <c r="AJ980" s="7"/>
      <c r="AK980" s="7"/>
      <c r="AL980" s="7"/>
      <c r="AM980" s="7"/>
      <c r="AN980" s="7"/>
      <c r="AO980" s="7"/>
      <c r="AP980" s="7"/>
      <c r="AQ980" s="7"/>
      <c r="AR980" s="7"/>
      <c r="AS980" s="7"/>
    </row>
    <row r="981">
      <c r="A981" s="7"/>
      <c r="B981" s="7"/>
      <c r="C981" s="7"/>
      <c r="D981" s="176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  <c r="AH981" s="7"/>
      <c r="AI981" s="7"/>
      <c r="AJ981" s="7"/>
      <c r="AK981" s="7"/>
      <c r="AL981" s="7"/>
      <c r="AM981" s="7"/>
      <c r="AN981" s="7"/>
      <c r="AO981" s="7"/>
      <c r="AP981" s="7"/>
      <c r="AQ981" s="7"/>
      <c r="AR981" s="7"/>
      <c r="AS981" s="7"/>
    </row>
    <row r="982">
      <c r="A982" s="7"/>
      <c r="B982" s="7"/>
      <c r="C982" s="7"/>
      <c r="D982" s="176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  <c r="AH982" s="7"/>
      <c r="AI982" s="7"/>
      <c r="AJ982" s="7"/>
      <c r="AK982" s="7"/>
      <c r="AL982" s="7"/>
      <c r="AM982" s="7"/>
      <c r="AN982" s="7"/>
      <c r="AO982" s="7"/>
      <c r="AP982" s="7"/>
      <c r="AQ982" s="7"/>
      <c r="AR982" s="7"/>
      <c r="AS982" s="7"/>
    </row>
    <row r="983">
      <c r="A983" s="7"/>
      <c r="B983" s="7"/>
      <c r="C983" s="7"/>
      <c r="D983" s="176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  <c r="AH983" s="7"/>
      <c r="AI983" s="7"/>
      <c r="AJ983" s="7"/>
      <c r="AK983" s="7"/>
      <c r="AL983" s="7"/>
      <c r="AM983" s="7"/>
      <c r="AN983" s="7"/>
      <c r="AO983" s="7"/>
      <c r="AP983" s="7"/>
      <c r="AQ983" s="7"/>
      <c r="AR983" s="7"/>
      <c r="AS983" s="7"/>
    </row>
    <row r="984">
      <c r="A984" s="7"/>
      <c r="B984" s="7"/>
      <c r="C984" s="7"/>
      <c r="D984" s="176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  <c r="AH984" s="7"/>
      <c r="AI984" s="7"/>
      <c r="AJ984" s="7"/>
      <c r="AK984" s="7"/>
      <c r="AL984" s="7"/>
      <c r="AM984" s="7"/>
      <c r="AN984" s="7"/>
      <c r="AO984" s="7"/>
      <c r="AP984" s="7"/>
      <c r="AQ984" s="7"/>
      <c r="AR984" s="7"/>
      <c r="AS984" s="7"/>
    </row>
    <row r="985">
      <c r="A985" s="7"/>
      <c r="B985" s="7"/>
      <c r="C985" s="7"/>
      <c r="D985" s="176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  <c r="AH985" s="7"/>
      <c r="AI985" s="7"/>
      <c r="AJ985" s="7"/>
      <c r="AK985" s="7"/>
      <c r="AL985" s="7"/>
      <c r="AM985" s="7"/>
      <c r="AN985" s="7"/>
      <c r="AO985" s="7"/>
      <c r="AP985" s="7"/>
      <c r="AQ985" s="7"/>
      <c r="AR985" s="7"/>
      <c r="AS985" s="7"/>
    </row>
    <row r="986">
      <c r="A986" s="7"/>
      <c r="B986" s="7"/>
      <c r="C986" s="7"/>
      <c r="D986" s="176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  <c r="AH986" s="7"/>
      <c r="AI986" s="7"/>
      <c r="AJ986" s="7"/>
      <c r="AK986" s="7"/>
      <c r="AL986" s="7"/>
      <c r="AM986" s="7"/>
      <c r="AN986" s="7"/>
      <c r="AO986" s="7"/>
      <c r="AP986" s="7"/>
      <c r="AQ986" s="7"/>
      <c r="AR986" s="7"/>
      <c r="AS986" s="7"/>
    </row>
    <row r="987">
      <c r="A987" s="7"/>
      <c r="B987" s="7"/>
      <c r="C987" s="7"/>
      <c r="D987" s="176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  <c r="AH987" s="7"/>
      <c r="AI987" s="7"/>
      <c r="AJ987" s="7"/>
      <c r="AK987" s="7"/>
      <c r="AL987" s="7"/>
      <c r="AM987" s="7"/>
      <c r="AN987" s="7"/>
      <c r="AO987" s="7"/>
      <c r="AP987" s="7"/>
      <c r="AQ987" s="7"/>
      <c r="AR987" s="7"/>
      <c r="AS987" s="7"/>
    </row>
    <row r="988">
      <c r="A988" s="7"/>
      <c r="B988" s="7"/>
      <c r="C988" s="7"/>
      <c r="D988" s="176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  <c r="AH988" s="7"/>
      <c r="AI988" s="7"/>
      <c r="AJ988" s="7"/>
      <c r="AK988" s="7"/>
      <c r="AL988" s="7"/>
      <c r="AM988" s="7"/>
      <c r="AN988" s="7"/>
      <c r="AO988" s="7"/>
      <c r="AP988" s="7"/>
      <c r="AQ988" s="7"/>
      <c r="AR988" s="7"/>
      <c r="AS988" s="7"/>
    </row>
    <row r="989">
      <c r="A989" s="7"/>
      <c r="B989" s="7"/>
      <c r="C989" s="7"/>
      <c r="D989" s="176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  <c r="AH989" s="7"/>
      <c r="AI989" s="7"/>
      <c r="AJ989" s="7"/>
      <c r="AK989" s="7"/>
      <c r="AL989" s="7"/>
      <c r="AM989" s="7"/>
      <c r="AN989" s="7"/>
      <c r="AO989" s="7"/>
      <c r="AP989" s="7"/>
      <c r="AQ989" s="7"/>
      <c r="AR989" s="7"/>
      <c r="AS989" s="7"/>
    </row>
    <row r="990">
      <c r="A990" s="7"/>
      <c r="B990" s="7"/>
      <c r="C990" s="7"/>
      <c r="D990" s="176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  <c r="AH990" s="7"/>
      <c r="AI990" s="7"/>
      <c r="AJ990" s="7"/>
      <c r="AK990" s="7"/>
      <c r="AL990" s="7"/>
      <c r="AM990" s="7"/>
      <c r="AN990" s="7"/>
      <c r="AO990" s="7"/>
      <c r="AP990" s="7"/>
      <c r="AQ990" s="7"/>
      <c r="AR990" s="7"/>
      <c r="AS990" s="7"/>
    </row>
    <row r="991">
      <c r="A991" s="7"/>
      <c r="B991" s="7"/>
      <c r="C991" s="7"/>
      <c r="D991" s="176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  <c r="AH991" s="7"/>
      <c r="AI991" s="7"/>
      <c r="AJ991" s="7"/>
      <c r="AK991" s="7"/>
      <c r="AL991" s="7"/>
      <c r="AM991" s="7"/>
      <c r="AN991" s="7"/>
      <c r="AO991" s="7"/>
      <c r="AP991" s="7"/>
      <c r="AQ991" s="7"/>
      <c r="AR991" s="7"/>
      <c r="AS991" s="7"/>
    </row>
    <row r="992">
      <c r="A992" s="7"/>
      <c r="B992" s="7"/>
      <c r="C992" s="7"/>
      <c r="D992" s="176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  <c r="AH992" s="7"/>
      <c r="AI992" s="7"/>
      <c r="AJ992" s="7"/>
      <c r="AK992" s="7"/>
      <c r="AL992" s="7"/>
      <c r="AM992" s="7"/>
      <c r="AN992" s="7"/>
      <c r="AO992" s="7"/>
      <c r="AP992" s="7"/>
      <c r="AQ992" s="7"/>
      <c r="AR992" s="7"/>
      <c r="AS992" s="7"/>
    </row>
    <row r="993">
      <c r="A993" s="7"/>
      <c r="B993" s="7"/>
      <c r="C993" s="7"/>
      <c r="D993" s="176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  <c r="AH993" s="7"/>
      <c r="AI993" s="7"/>
      <c r="AJ993" s="7"/>
      <c r="AK993" s="7"/>
      <c r="AL993" s="7"/>
      <c r="AM993" s="7"/>
      <c r="AN993" s="7"/>
      <c r="AO993" s="7"/>
      <c r="AP993" s="7"/>
      <c r="AQ993" s="7"/>
      <c r="AR993" s="7"/>
      <c r="AS993" s="7"/>
    </row>
    <row r="994">
      <c r="A994" s="7"/>
      <c r="B994" s="7"/>
      <c r="C994" s="7"/>
      <c r="D994" s="176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  <c r="AH994" s="7"/>
      <c r="AI994" s="7"/>
      <c r="AJ994" s="7"/>
      <c r="AK994" s="7"/>
      <c r="AL994" s="7"/>
      <c r="AM994" s="7"/>
      <c r="AN994" s="7"/>
      <c r="AO994" s="7"/>
      <c r="AP994" s="7"/>
      <c r="AQ994" s="7"/>
      <c r="AR994" s="7"/>
      <c r="AS994" s="7"/>
    </row>
    <row r="995">
      <c r="A995" s="7"/>
      <c r="B995" s="7"/>
      <c r="C995" s="7"/>
      <c r="D995" s="176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  <c r="AH995" s="7"/>
      <c r="AI995" s="7"/>
      <c r="AJ995" s="7"/>
      <c r="AK995" s="7"/>
      <c r="AL995" s="7"/>
      <c r="AM995" s="7"/>
      <c r="AN995" s="7"/>
      <c r="AO995" s="7"/>
      <c r="AP995" s="7"/>
      <c r="AQ995" s="7"/>
      <c r="AR995" s="7"/>
      <c r="AS995" s="7"/>
    </row>
    <row r="996">
      <c r="A996" s="7"/>
      <c r="B996" s="7"/>
      <c r="C996" s="7"/>
      <c r="D996" s="176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  <c r="AH996" s="7"/>
      <c r="AI996" s="7"/>
      <c r="AJ996" s="7"/>
      <c r="AK996" s="7"/>
      <c r="AL996" s="7"/>
      <c r="AM996" s="7"/>
      <c r="AN996" s="7"/>
      <c r="AO996" s="7"/>
      <c r="AP996" s="7"/>
      <c r="AQ996" s="7"/>
      <c r="AR996" s="7"/>
      <c r="AS996" s="7"/>
    </row>
    <row r="997">
      <c r="A997" s="7"/>
      <c r="B997" s="7"/>
      <c r="C997" s="7"/>
      <c r="D997" s="176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  <c r="AH997" s="7"/>
      <c r="AI997" s="7"/>
      <c r="AJ997" s="7"/>
      <c r="AK997" s="7"/>
      <c r="AL997" s="7"/>
      <c r="AM997" s="7"/>
      <c r="AN997" s="7"/>
      <c r="AO997" s="7"/>
      <c r="AP997" s="7"/>
      <c r="AQ997" s="7"/>
      <c r="AR997" s="7"/>
      <c r="AS997" s="7"/>
    </row>
    <row r="998">
      <c r="A998" s="7"/>
      <c r="B998" s="7"/>
      <c r="C998" s="7"/>
      <c r="D998" s="176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  <c r="AH998" s="7"/>
      <c r="AI998" s="7"/>
      <c r="AJ998" s="7"/>
      <c r="AK998" s="7"/>
      <c r="AL998" s="7"/>
      <c r="AM998" s="7"/>
      <c r="AN998" s="7"/>
      <c r="AO998" s="7"/>
      <c r="AP998" s="7"/>
      <c r="AQ998" s="7"/>
      <c r="AR998" s="7"/>
      <c r="AS998" s="7"/>
    </row>
    <row r="999">
      <c r="A999" s="7"/>
      <c r="B999" s="7"/>
      <c r="C999" s="7"/>
      <c r="D999" s="176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  <c r="AH999" s="7"/>
      <c r="AI999" s="7"/>
      <c r="AJ999" s="7"/>
      <c r="AK999" s="7"/>
      <c r="AL999" s="7"/>
      <c r="AM999" s="7"/>
      <c r="AN999" s="7"/>
      <c r="AO999" s="7"/>
      <c r="AP999" s="7"/>
      <c r="AQ999" s="7"/>
      <c r="AR999" s="7"/>
      <c r="AS999" s="7"/>
    </row>
    <row r="1000">
      <c r="A1000" s="7"/>
      <c r="B1000" s="7"/>
      <c r="C1000" s="7"/>
      <c r="D1000" s="176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  <c r="AH1000" s="7"/>
      <c r="AI1000" s="7"/>
      <c r="AJ1000" s="7"/>
      <c r="AK1000" s="7"/>
      <c r="AL1000" s="7"/>
      <c r="AM1000" s="7"/>
      <c r="AN1000" s="7"/>
      <c r="AO1000" s="7"/>
      <c r="AP1000" s="7"/>
      <c r="AQ1000" s="7"/>
      <c r="AR1000" s="7"/>
      <c r="AS1000" s="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245</v>
      </c>
      <c r="E2" s="346" t="s">
        <v>246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33</v>
      </c>
      <c r="E3" s="346" t="s">
        <v>247</v>
      </c>
      <c r="F3" s="346" t="s">
        <v>10</v>
      </c>
      <c r="G3" s="346" t="s">
        <v>248</v>
      </c>
      <c r="H3" s="346" t="s">
        <v>249</v>
      </c>
      <c r="I3" s="346" t="s">
        <v>8</v>
      </c>
      <c r="J3" s="346" t="s">
        <v>250</v>
      </c>
      <c r="K3" s="346" t="s">
        <v>9</v>
      </c>
      <c r="L3" s="346" t="s">
        <v>251</v>
      </c>
      <c r="M3" s="346" t="s">
        <v>252</v>
      </c>
      <c r="N3" s="346" t="s">
        <v>2</v>
      </c>
      <c r="O3" s="346" t="s">
        <v>253</v>
      </c>
      <c r="P3" s="346" t="s">
        <v>254</v>
      </c>
      <c r="Q3" s="346" t="s">
        <v>255</v>
      </c>
      <c r="R3" s="346" t="s">
        <v>256</v>
      </c>
      <c r="S3" s="346" t="s">
        <v>257</v>
      </c>
      <c r="T3" s="346" t="s">
        <v>258</v>
      </c>
      <c r="U3" s="346" t="s">
        <v>259</v>
      </c>
      <c r="V3" s="346" t="s">
        <v>260</v>
      </c>
      <c r="W3" s="346" t="s">
        <v>261</v>
      </c>
      <c r="X3" s="346" t="s">
        <v>262</v>
      </c>
      <c r="Y3" s="346" t="s">
        <v>263</v>
      </c>
      <c r="Z3" s="346" t="s">
        <v>264</v>
      </c>
      <c r="AA3" s="346" t="s">
        <v>265</v>
      </c>
      <c r="AB3" s="346" t="s">
        <v>266</v>
      </c>
      <c r="AC3" s="346" t="s">
        <v>267</v>
      </c>
      <c r="AD3" s="346" t="s">
        <v>268</v>
      </c>
      <c r="AE3" s="346" t="s">
        <v>269</v>
      </c>
      <c r="AF3" s="346" t="s">
        <v>270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271</v>
      </c>
      <c r="G4" s="346" t="s">
        <v>272</v>
      </c>
      <c r="H4" s="349">
        <v>45686.0</v>
      </c>
      <c r="I4" s="346" t="s">
        <v>273</v>
      </c>
      <c r="J4" s="349">
        <v>45492.0</v>
      </c>
      <c r="K4" s="348">
        <v>3044000.0</v>
      </c>
      <c r="L4" s="348">
        <v>198.0</v>
      </c>
      <c r="M4" s="346" t="s">
        <v>182</v>
      </c>
      <c r="N4" s="346" t="s">
        <v>65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274</v>
      </c>
      <c r="Y4" s="348">
        <v>3.1324001592E11</v>
      </c>
      <c r="Z4" s="346" t="s">
        <v>26</v>
      </c>
      <c r="AA4" s="346" t="s">
        <v>275</v>
      </c>
      <c r="AB4" s="348">
        <v>3.810496453E9</v>
      </c>
      <c r="AC4" s="346" t="s">
        <v>276</v>
      </c>
      <c r="AD4" s="346" t="s">
        <v>277</v>
      </c>
      <c r="AE4" s="346" t="s">
        <v>278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271</v>
      </c>
      <c r="G5" s="346" t="s">
        <v>279</v>
      </c>
      <c r="H5" s="349">
        <v>45728.0</v>
      </c>
      <c r="I5" s="346" t="s">
        <v>273</v>
      </c>
      <c r="J5" s="349">
        <v>45631.0</v>
      </c>
      <c r="K5" s="348">
        <v>3044000.0</v>
      </c>
      <c r="L5" s="348">
        <v>198.0</v>
      </c>
      <c r="M5" s="346" t="s">
        <v>182</v>
      </c>
      <c r="N5" s="346" t="s">
        <v>88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280</v>
      </c>
      <c r="Y5" s="347"/>
      <c r="Z5" s="346" t="s">
        <v>26</v>
      </c>
      <c r="AA5" s="346" t="s">
        <v>275</v>
      </c>
      <c r="AB5" s="348">
        <v>3.810499719E9</v>
      </c>
      <c r="AC5" s="346" t="s">
        <v>281</v>
      </c>
      <c r="AD5" s="346" t="s">
        <v>282</v>
      </c>
      <c r="AE5" s="346" t="s">
        <v>283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271</v>
      </c>
      <c r="G6" s="346" t="s">
        <v>279</v>
      </c>
      <c r="H6" s="349">
        <v>45716.0</v>
      </c>
      <c r="I6" s="346" t="s">
        <v>273</v>
      </c>
      <c r="J6" s="349">
        <v>45716.0</v>
      </c>
      <c r="K6" s="348">
        <v>3044000.0</v>
      </c>
      <c r="L6" s="348">
        <v>198.0</v>
      </c>
      <c r="M6" s="346" t="s">
        <v>182</v>
      </c>
      <c r="N6" s="346" t="s">
        <v>59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280</v>
      </c>
      <c r="Y6" s="347"/>
      <c r="Z6" s="346" t="s">
        <v>26</v>
      </c>
      <c r="AA6" s="346" t="s">
        <v>275</v>
      </c>
      <c r="AB6" s="348">
        <v>3.810500784E9</v>
      </c>
      <c r="AC6" s="346" t="s">
        <v>276</v>
      </c>
      <c r="AD6" s="346" t="s">
        <v>284</v>
      </c>
      <c r="AE6" s="346" t="s">
        <v>278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271</v>
      </c>
      <c r="G7" s="346" t="s">
        <v>279</v>
      </c>
      <c r="H7" s="349">
        <v>45728.0</v>
      </c>
      <c r="I7" s="346" t="s">
        <v>273</v>
      </c>
      <c r="J7" s="349">
        <v>45728.0</v>
      </c>
      <c r="K7" s="348">
        <v>3044000.0</v>
      </c>
      <c r="L7" s="348">
        <v>198.0</v>
      </c>
      <c r="M7" s="346" t="s">
        <v>182</v>
      </c>
      <c r="N7" s="346" t="s">
        <v>42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280</v>
      </c>
      <c r="Y7" s="347"/>
      <c r="Z7" s="346" t="s">
        <v>26</v>
      </c>
      <c r="AA7" s="346" t="s">
        <v>275</v>
      </c>
      <c r="AB7" s="348">
        <v>3.810501279E9</v>
      </c>
      <c r="AC7" s="346" t="s">
        <v>276</v>
      </c>
      <c r="AD7" s="346" t="s">
        <v>277</v>
      </c>
      <c r="AE7" s="346" t="s">
        <v>278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245</v>
      </c>
      <c r="E9" s="346" t="s">
        <v>285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33</v>
      </c>
      <c r="E10" s="346" t="s">
        <v>247</v>
      </c>
      <c r="F10" s="346" t="s">
        <v>10</v>
      </c>
      <c r="G10" s="346" t="s">
        <v>248</v>
      </c>
      <c r="H10" s="346" t="s">
        <v>249</v>
      </c>
      <c r="I10" s="346" t="s">
        <v>8</v>
      </c>
      <c r="J10" s="346" t="s">
        <v>250</v>
      </c>
      <c r="K10" s="346" t="s">
        <v>9</v>
      </c>
      <c r="L10" s="346" t="s">
        <v>251</v>
      </c>
      <c r="M10" s="346" t="s">
        <v>252</v>
      </c>
      <c r="N10" s="346" t="s">
        <v>2</v>
      </c>
      <c r="O10" s="346" t="s">
        <v>253</v>
      </c>
      <c r="P10" s="346" t="s">
        <v>254</v>
      </c>
      <c r="Q10" s="346" t="s">
        <v>255</v>
      </c>
      <c r="R10" s="346" t="s">
        <v>256</v>
      </c>
      <c r="S10" s="346" t="s">
        <v>257</v>
      </c>
      <c r="T10" s="346" t="s">
        <v>258</v>
      </c>
      <c r="U10" s="346" t="s">
        <v>259</v>
      </c>
      <c r="V10" s="346" t="s">
        <v>260</v>
      </c>
      <c r="W10" s="346" t="s">
        <v>261</v>
      </c>
      <c r="X10" s="346" t="s">
        <v>262</v>
      </c>
      <c r="Y10" s="346" t="s">
        <v>263</v>
      </c>
      <c r="Z10" s="346" t="s">
        <v>264</v>
      </c>
      <c r="AA10" s="346" t="s">
        <v>265</v>
      </c>
      <c r="AB10" s="346" t="s">
        <v>266</v>
      </c>
      <c r="AC10" s="346" t="s">
        <v>267</v>
      </c>
      <c r="AD10" s="346" t="s">
        <v>268</v>
      </c>
      <c r="AE10" s="346" t="s">
        <v>269</v>
      </c>
      <c r="AF10" s="346" t="s">
        <v>270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271</v>
      </c>
      <c r="G11" s="346" t="s">
        <v>279</v>
      </c>
      <c r="H11" s="349">
        <v>45755.0</v>
      </c>
      <c r="I11" s="346" t="s">
        <v>273</v>
      </c>
      <c r="J11" s="349">
        <v>45755.0</v>
      </c>
      <c r="K11" s="348">
        <v>3044000.0</v>
      </c>
      <c r="L11" s="348">
        <v>198.0</v>
      </c>
      <c r="M11" s="346" t="s">
        <v>182</v>
      </c>
      <c r="N11" s="346" t="s">
        <v>42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280</v>
      </c>
      <c r="Y11" s="347"/>
      <c r="Z11" s="346" t="s">
        <v>26</v>
      </c>
      <c r="AA11" s="346" t="s">
        <v>286</v>
      </c>
      <c r="AB11" s="348">
        <v>3.810502614E9</v>
      </c>
      <c r="AC11" s="346" t="s">
        <v>26</v>
      </c>
      <c r="AD11" s="346" t="s">
        <v>275</v>
      </c>
      <c r="AE11" s="346" t="s">
        <v>287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271</v>
      </c>
      <c r="G12" s="346" t="s">
        <v>288</v>
      </c>
      <c r="H12" s="349">
        <v>45772.0</v>
      </c>
      <c r="I12" s="346" t="s">
        <v>273</v>
      </c>
      <c r="J12" s="347"/>
      <c r="K12" s="348">
        <v>3044000.0</v>
      </c>
      <c r="L12" s="348">
        <v>198.0</v>
      </c>
      <c r="M12" s="346" t="s">
        <v>182</v>
      </c>
      <c r="N12" s="346" t="s">
        <v>42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280</v>
      </c>
      <c r="Y12" s="347"/>
      <c r="Z12" s="346" t="s">
        <v>26</v>
      </c>
      <c r="AA12" s="346" t="s">
        <v>286</v>
      </c>
      <c r="AB12" s="348">
        <v>3.810504268E9</v>
      </c>
      <c r="AC12" s="346" t="s">
        <v>26</v>
      </c>
      <c r="AD12" s="346" t="s">
        <v>289</v>
      </c>
      <c r="AE12" s="346" t="s">
        <v>287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271</v>
      </c>
      <c r="G13" s="346" t="s">
        <v>288</v>
      </c>
      <c r="H13" s="349">
        <v>45762.0</v>
      </c>
      <c r="I13" s="346" t="s">
        <v>273</v>
      </c>
      <c r="J13" s="347"/>
      <c r="K13" s="348">
        <v>3044000.0</v>
      </c>
      <c r="L13" s="348">
        <v>198.0</v>
      </c>
      <c r="M13" s="346" t="s">
        <v>182</v>
      </c>
      <c r="N13" s="346" t="s">
        <v>42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280</v>
      </c>
      <c r="Y13" s="347"/>
      <c r="Z13" s="346" t="s">
        <v>26</v>
      </c>
      <c r="AA13" s="346" t="s">
        <v>286</v>
      </c>
      <c r="AB13" s="348">
        <v>3.810504159E9</v>
      </c>
      <c r="AC13" s="346" t="s">
        <v>26</v>
      </c>
      <c r="AD13" s="346" t="s">
        <v>290</v>
      </c>
      <c r="AE13" s="346" t="s">
        <v>291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271</v>
      </c>
      <c r="G14" s="346" t="s">
        <v>288</v>
      </c>
      <c r="H14" s="349">
        <v>45763.0</v>
      </c>
      <c r="I14" s="346" t="s">
        <v>273</v>
      </c>
      <c r="J14" s="347"/>
      <c r="K14" s="348">
        <v>3044000.0</v>
      </c>
      <c r="L14" s="348">
        <v>198.0</v>
      </c>
      <c r="M14" s="346" t="s">
        <v>182</v>
      </c>
      <c r="N14" s="346" t="s">
        <v>42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280</v>
      </c>
      <c r="Y14" s="347"/>
      <c r="Z14" s="346" t="s">
        <v>26</v>
      </c>
      <c r="AA14" s="346" t="s">
        <v>286</v>
      </c>
      <c r="AB14" s="348">
        <v>3.810504182E9</v>
      </c>
      <c r="AC14" s="346" t="s">
        <v>26</v>
      </c>
      <c r="AD14" s="346" t="s">
        <v>290</v>
      </c>
      <c r="AE14" s="346" t="s">
        <v>292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245</v>
      </c>
      <c r="E16" s="346" t="s">
        <v>293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33</v>
      </c>
      <c r="E17" s="346" t="s">
        <v>247</v>
      </c>
      <c r="F17" s="346" t="s">
        <v>10</v>
      </c>
      <c r="G17" s="346" t="s">
        <v>248</v>
      </c>
      <c r="H17" s="346" t="s">
        <v>249</v>
      </c>
      <c r="I17" s="346" t="s">
        <v>8</v>
      </c>
      <c r="J17" s="346" t="s">
        <v>250</v>
      </c>
      <c r="K17" s="346" t="s">
        <v>9</v>
      </c>
      <c r="L17" s="346" t="s">
        <v>251</v>
      </c>
      <c r="M17" s="346" t="s">
        <v>252</v>
      </c>
      <c r="N17" s="346" t="s">
        <v>2</v>
      </c>
      <c r="O17" s="346" t="s">
        <v>253</v>
      </c>
      <c r="P17" s="346" t="s">
        <v>254</v>
      </c>
      <c r="Q17" s="346" t="s">
        <v>255</v>
      </c>
      <c r="R17" s="346" t="s">
        <v>256</v>
      </c>
      <c r="S17" s="346" t="s">
        <v>257</v>
      </c>
      <c r="T17" s="346" t="s">
        <v>258</v>
      </c>
      <c r="U17" s="346" t="s">
        <v>259</v>
      </c>
      <c r="V17" s="346" t="s">
        <v>260</v>
      </c>
      <c r="W17" s="346" t="s">
        <v>261</v>
      </c>
      <c r="X17" s="346" t="s">
        <v>262</v>
      </c>
      <c r="Y17" s="346" t="s">
        <v>263</v>
      </c>
      <c r="Z17" s="346" t="s">
        <v>264</v>
      </c>
      <c r="AA17" s="346" t="s">
        <v>265</v>
      </c>
      <c r="AB17" s="346" t="s">
        <v>266</v>
      </c>
      <c r="AC17" s="346" t="s">
        <v>267</v>
      </c>
      <c r="AD17" s="346" t="s">
        <v>268</v>
      </c>
      <c r="AE17" s="346" t="s">
        <v>269</v>
      </c>
      <c r="AF17" s="346" t="s">
        <v>270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271</v>
      </c>
      <c r="G18" s="346" t="s">
        <v>279</v>
      </c>
      <c r="H18" s="349">
        <v>45755.0</v>
      </c>
      <c r="I18" s="346" t="s">
        <v>273</v>
      </c>
      <c r="J18" s="349">
        <v>45755.0</v>
      </c>
      <c r="K18" s="348">
        <v>3044000.0</v>
      </c>
      <c r="L18" s="348">
        <v>198.0</v>
      </c>
      <c r="M18" s="346" t="s">
        <v>182</v>
      </c>
      <c r="N18" s="346" t="s">
        <v>42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280</v>
      </c>
      <c r="Y18" s="347"/>
      <c r="Z18" s="346" t="s">
        <v>26</v>
      </c>
      <c r="AA18" s="346" t="s">
        <v>290</v>
      </c>
      <c r="AB18" s="348">
        <v>3.810503807E9</v>
      </c>
      <c r="AC18" s="346" t="s">
        <v>26</v>
      </c>
      <c r="AD18" s="346" t="s">
        <v>289</v>
      </c>
      <c r="AE18" s="346" t="s">
        <v>294</v>
      </c>
      <c r="AF18" s="347"/>
      <c r="AG18" s="347"/>
    </row>
    <row r="19">
      <c r="A19" s="345"/>
      <c r="B19" s="345"/>
      <c r="C19" s="345"/>
      <c r="D19" s="346" t="s">
        <v>295</v>
      </c>
      <c r="E19" s="346" t="s">
        <v>296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33</v>
      </c>
      <c r="E20" s="346" t="s">
        <v>247</v>
      </c>
      <c r="F20" s="346" t="s">
        <v>10</v>
      </c>
      <c r="G20" s="346" t="s">
        <v>248</v>
      </c>
      <c r="H20" s="346" t="s">
        <v>249</v>
      </c>
      <c r="I20" s="346" t="s">
        <v>8</v>
      </c>
      <c r="J20" s="346" t="s">
        <v>250</v>
      </c>
      <c r="K20" s="346" t="s">
        <v>9</v>
      </c>
      <c r="L20" s="346" t="s">
        <v>251</v>
      </c>
      <c r="M20" s="346" t="s">
        <v>252</v>
      </c>
      <c r="N20" s="346" t="s">
        <v>2</v>
      </c>
      <c r="O20" s="346" t="s">
        <v>253</v>
      </c>
      <c r="P20" s="346" t="s">
        <v>254</v>
      </c>
      <c r="Q20" s="346" t="s">
        <v>255</v>
      </c>
      <c r="R20" s="346" t="s">
        <v>256</v>
      </c>
      <c r="S20" s="346" t="s">
        <v>257</v>
      </c>
      <c r="T20" s="346" t="s">
        <v>258</v>
      </c>
      <c r="U20" s="346" t="s">
        <v>259</v>
      </c>
      <c r="V20" s="346" t="s">
        <v>260</v>
      </c>
      <c r="W20" s="346" t="s">
        <v>261</v>
      </c>
      <c r="X20" s="346" t="s">
        <v>262</v>
      </c>
      <c r="Y20" s="346" t="s">
        <v>263</v>
      </c>
      <c r="Z20" s="346" t="s">
        <v>264</v>
      </c>
      <c r="AA20" s="346" t="s">
        <v>265</v>
      </c>
      <c r="AB20" s="346" t="s">
        <v>266</v>
      </c>
      <c r="AC20" s="346" t="s">
        <v>267</v>
      </c>
      <c r="AD20" s="346" t="s">
        <v>268</v>
      </c>
      <c r="AE20" s="346" t="s">
        <v>269</v>
      </c>
      <c r="AF20" s="346" t="s">
        <v>270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297</v>
      </c>
      <c r="G21" s="346" t="s">
        <v>279</v>
      </c>
      <c r="H21" s="349">
        <v>44973.0</v>
      </c>
      <c r="I21" s="346" t="s">
        <v>273</v>
      </c>
      <c r="J21" s="349">
        <v>44973.0</v>
      </c>
      <c r="K21" s="348">
        <v>3044000.0</v>
      </c>
      <c r="L21" s="348">
        <v>198.0</v>
      </c>
      <c r="M21" s="346" t="s">
        <v>182</v>
      </c>
      <c r="N21" s="346" t="s">
        <v>242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280</v>
      </c>
      <c r="Y21" s="347"/>
      <c r="Z21" s="346" t="s">
        <v>26</v>
      </c>
      <c r="AA21" s="346" t="s">
        <v>298</v>
      </c>
      <c r="AB21" s="348">
        <v>3.810481813E9</v>
      </c>
      <c r="AC21" s="346" t="s">
        <v>26</v>
      </c>
      <c r="AD21" s="346" t="s">
        <v>275</v>
      </c>
      <c r="AE21" s="346" t="s">
        <v>299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297</v>
      </c>
      <c r="G22" s="346" t="s">
        <v>279</v>
      </c>
      <c r="H22" s="349">
        <v>45358.0</v>
      </c>
      <c r="I22" s="346" t="s">
        <v>273</v>
      </c>
      <c r="J22" s="349">
        <v>45358.0</v>
      </c>
      <c r="K22" s="348">
        <v>3044000.0</v>
      </c>
      <c r="L22" s="348">
        <v>198.0</v>
      </c>
      <c r="M22" s="346" t="s">
        <v>182</v>
      </c>
      <c r="N22" s="346" t="s">
        <v>77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280</v>
      </c>
      <c r="Y22" s="347"/>
      <c r="Z22" s="346" t="s">
        <v>26</v>
      </c>
      <c r="AA22" s="346" t="s">
        <v>298</v>
      </c>
      <c r="AB22" s="348">
        <v>3.810492521E9</v>
      </c>
      <c r="AC22" s="346" t="s">
        <v>300</v>
      </c>
      <c r="AD22" s="346" t="s">
        <v>301</v>
      </c>
      <c r="AE22" s="346" t="s">
        <v>302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297</v>
      </c>
      <c r="G23" s="346" t="s">
        <v>279</v>
      </c>
      <c r="H23" s="349">
        <v>45573.0</v>
      </c>
      <c r="I23" s="346" t="s">
        <v>273</v>
      </c>
      <c r="J23" s="349">
        <v>45573.0</v>
      </c>
      <c r="K23" s="348">
        <v>3044000.0</v>
      </c>
      <c r="L23" s="348">
        <v>198.0</v>
      </c>
      <c r="M23" s="346" t="s">
        <v>182</v>
      </c>
      <c r="N23" s="346" t="s">
        <v>60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274</v>
      </c>
      <c r="Y23" s="348">
        <v>3.13240016031E11</v>
      </c>
      <c r="Z23" s="346" t="s">
        <v>26</v>
      </c>
      <c r="AA23" s="346" t="s">
        <v>298</v>
      </c>
      <c r="AB23" s="348">
        <v>3.810499557E9</v>
      </c>
      <c r="AC23" s="346" t="s">
        <v>26</v>
      </c>
      <c r="AD23" s="346" t="s">
        <v>275</v>
      </c>
      <c r="AE23" s="346" t="s">
        <v>303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297</v>
      </c>
      <c r="G24" s="346" t="s">
        <v>279</v>
      </c>
      <c r="H24" s="349">
        <v>45747.0</v>
      </c>
      <c r="I24" s="346" t="s">
        <v>273</v>
      </c>
      <c r="J24" s="349">
        <v>45747.0</v>
      </c>
      <c r="K24" s="348">
        <v>3044000.0</v>
      </c>
      <c r="L24" s="348">
        <v>198.0</v>
      </c>
      <c r="M24" s="346" t="s">
        <v>182</v>
      </c>
      <c r="N24" s="346" t="s">
        <v>58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280</v>
      </c>
      <c r="Y24" s="347"/>
      <c r="Z24" s="346" t="s">
        <v>26</v>
      </c>
      <c r="AA24" s="346" t="s">
        <v>298</v>
      </c>
      <c r="AB24" s="348">
        <v>3.810499086E9</v>
      </c>
      <c r="AC24" s="346" t="s">
        <v>26</v>
      </c>
      <c r="AD24" s="346" t="s">
        <v>275</v>
      </c>
      <c r="AE24" s="346" t="s">
        <v>304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1</v>
      </c>
      <c r="B3" s="351" t="s">
        <v>305</v>
      </c>
      <c r="C3" s="351" t="s">
        <v>306</v>
      </c>
      <c r="D3" s="351" t="s">
        <v>307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308</v>
      </c>
      <c r="D7" s="351">
        <f>(TODAY()-B7)</f>
        <v>746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308</v>
      </c>
      <c r="D9" s="351">
        <f t="shared" ref="D9:D10" si="2">(TODAY()-B9)</f>
        <v>753</v>
      </c>
      <c r="E9" s="351"/>
    </row>
    <row r="10">
      <c r="A10" s="351">
        <v>2722.0</v>
      </c>
      <c r="B10" s="352">
        <v>45534.0</v>
      </c>
      <c r="C10" s="354" t="s">
        <v>308</v>
      </c>
      <c r="D10" s="351">
        <f t="shared" si="2"/>
        <v>686</v>
      </c>
      <c r="E10" s="351"/>
    </row>
    <row r="11">
      <c r="A11" s="351" t="s">
        <v>1</v>
      </c>
      <c r="B11" s="351" t="s">
        <v>309</v>
      </c>
      <c r="C11" s="351" t="s">
        <v>310</v>
      </c>
      <c r="D11" s="354" t="s">
        <v>311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308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308</v>
      </c>
      <c r="D16" s="358">
        <v>12.0</v>
      </c>
      <c r="E16" s="358" t="s">
        <v>42</v>
      </c>
    </row>
    <row r="17">
      <c r="A17" s="358">
        <v>2740.0</v>
      </c>
      <c r="B17" s="359">
        <v>45456.0</v>
      </c>
      <c r="C17" s="358" t="s">
        <v>308</v>
      </c>
      <c r="D17" s="358">
        <v>146.0</v>
      </c>
      <c r="E17" s="358" t="s">
        <v>65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312</v>
      </c>
    </row>
    <row r="3">
      <c r="A3" s="361">
        <v>2702.0</v>
      </c>
      <c r="B3" s="361" t="s">
        <v>313</v>
      </c>
      <c r="G3" s="361">
        <v>2734.0</v>
      </c>
    </row>
    <row r="4">
      <c r="A4" s="361">
        <v>2727.0</v>
      </c>
      <c r="B4" s="361" t="s">
        <v>314</v>
      </c>
      <c r="G4" s="361">
        <v>2737.0</v>
      </c>
    </row>
    <row r="5">
      <c r="A5" s="361">
        <v>2737.0</v>
      </c>
      <c r="B5" s="361" t="s">
        <v>315</v>
      </c>
      <c r="G5" s="361">
        <v>2730.0</v>
      </c>
    </row>
    <row r="6">
      <c r="A6" s="361">
        <v>2742.0</v>
      </c>
      <c r="B6" s="361" t="s">
        <v>316</v>
      </c>
      <c r="G6" s="361">
        <v>2724.0</v>
      </c>
    </row>
    <row r="8">
      <c r="A8" s="361">
        <v>2732.0</v>
      </c>
      <c r="B8" s="360" t="s">
        <v>317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242">
        <f>'Cenários'!AW89</f>
        <v>2729</v>
      </c>
      <c r="C2" s="242" t="str">
        <f>'Cenários'!AX89</f>
        <v>OS OPR</v>
      </c>
      <c r="D2" s="242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242" t="str">
        <f>'Cenários'!BE184</f>
        <v>#DIV/0!</v>
      </c>
      <c r="J2" s="242" t="str">
        <f>'Cenários'!BF184</f>
        <v>#DIV/0!</v>
      </c>
      <c r="K2" s="242" t="str">
        <f>'Cenários'!BG184</f>
        <v>#DIV/0!</v>
      </c>
      <c r="L2" s="242" t="str">
        <f>'Cenários'!BH184</f>
        <v>#DIV/0!</v>
      </c>
      <c r="M2" s="242" t="str">
        <f>'Cenários'!BI184</f>
        <v>#DIV/0!</v>
      </c>
      <c r="N2" s="242" t="str">
        <f>'Cenários'!BJ184</f>
        <v>#DIV/0!</v>
      </c>
      <c r="O2" s="242" t="str">
        <f>'Cenários'!BK184</f>
        <v>#DIV/0!</v>
      </c>
      <c r="P2" s="242" t="str">
        <f>'Cenários'!BL184</f>
        <v>#DIV/0!</v>
      </c>
      <c r="Q2" s="242" t="str">
        <f>'Cenários'!BM184</f>
        <v>#DIV/0!</v>
      </c>
      <c r="R2" s="242" t="str">
        <f>'Cenários'!BN184</f>
        <v>#DIV/0!</v>
      </c>
      <c r="S2" s="242" t="str">
        <f>'Cenários'!BO184</f>
        <v>#DIV/0!</v>
      </c>
      <c r="T2" s="242" t="str">
        <f>'Cenários'!BP184</f>
        <v>#DIV/0!</v>
      </c>
      <c r="U2" s="242" t="str">
        <f>'Cenários'!BQ184</f>
        <v>#DIV/0!</v>
      </c>
      <c r="V2" s="242" t="str">
        <f>'Cenários'!BR184</f>
        <v>#DIV/0!</v>
      </c>
      <c r="W2" s="242" t="str">
        <f>'Cenários'!BS184</f>
        <v>#DIV/0!</v>
      </c>
      <c r="X2" s="242" t="str">
        <f>'Cenários'!BT184</f>
        <v>#DIV/0!</v>
      </c>
      <c r="Y2" s="242" t="str">
        <f>'Cenários'!BU184</f>
        <v>#DIV/0!</v>
      </c>
      <c r="Z2" s="242" t="str">
        <f>'Cenários'!BV184</f>
        <v>#DIV/0!</v>
      </c>
      <c r="AA2" s="242" t="str">
        <f>'Cenários'!BW184</f>
        <v>#DIV/0!</v>
      </c>
      <c r="AB2" s="242" t="str">
        <f>'Cenários'!BX184</f>
        <v>#DIV/0!</v>
      </c>
      <c r="AC2" s="242" t="str">
        <f>'Cenários'!BY184</f>
        <v>#DIV/0!</v>
      </c>
      <c r="AD2" s="242" t="str">
        <f>'Cenários'!BZ184</f>
        <v>#DIV/0!</v>
      </c>
      <c r="AE2" s="242" t="str">
        <f>'Cenários'!CA184</f>
        <v>#DIV/0!</v>
      </c>
      <c r="AF2" s="242" t="str">
        <f>'Cenários'!CB184</f>
        <v>#DIV/0!</v>
      </c>
      <c r="AU2" s="25"/>
      <c r="AV2" s="25"/>
      <c r="AW2" s="25"/>
      <c r="AX2" s="25"/>
      <c r="AY2" s="25"/>
      <c r="AZ2" s="25"/>
      <c r="BA2" s="25"/>
      <c r="BB2" s="25"/>
      <c r="BC2" s="25"/>
      <c r="BD2" s="25"/>
      <c r="BE2" s="25"/>
      <c r="BF2" s="25"/>
      <c r="BG2" s="25"/>
      <c r="BH2" s="25"/>
      <c r="BI2" s="25"/>
      <c r="BJ2" s="25"/>
      <c r="BK2" s="25"/>
      <c r="BL2" s="25"/>
      <c r="BM2" s="25"/>
      <c r="BN2" s="25"/>
      <c r="BO2" s="25"/>
      <c r="BP2" s="25"/>
      <c r="BQ2" s="25"/>
      <c r="BR2" s="25"/>
      <c r="BS2" s="25"/>
      <c r="BT2" s="25"/>
      <c r="BU2" s="25"/>
      <c r="BV2" s="25"/>
      <c r="BW2" s="25"/>
      <c r="BX2" s="25"/>
      <c r="BY2" s="25"/>
      <c r="BZ2" s="25"/>
      <c r="CA2" s="25"/>
      <c r="CB2" s="25"/>
      <c r="CC2" s="25"/>
    </row>
    <row r="3">
      <c r="A3" s="366" t="str">
        <f>'Cenários'!AV88</f>
        <v>PCE-PC2289</v>
      </c>
      <c r="B3" s="242">
        <f>'Cenários'!AW88</f>
        <v>2731</v>
      </c>
      <c r="C3" s="242" t="str">
        <f>'Cenários'!AX88</f>
        <v>OS</v>
      </c>
      <c r="D3" s="242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242" t="str">
        <f>'Cenários'!BE183</f>
        <v>#DIV/0!</v>
      </c>
      <c r="J3" s="242" t="str">
        <f>'Cenários'!BF183</f>
        <v>#DIV/0!</v>
      </c>
      <c r="K3" s="242" t="str">
        <f>'Cenários'!BG183</f>
        <v>#DIV/0!</v>
      </c>
      <c r="L3" s="242" t="str">
        <f>'Cenários'!BH183</f>
        <v>#DIV/0!</v>
      </c>
      <c r="M3" s="242" t="str">
        <f>'Cenários'!BI183</f>
        <v>#DIV/0!</v>
      </c>
      <c r="N3" s="242" t="str">
        <f>'Cenários'!BJ183</f>
        <v>#DIV/0!</v>
      </c>
      <c r="O3" s="242" t="str">
        <f>'Cenários'!BK183</f>
        <v>#DIV/0!</v>
      </c>
      <c r="P3" s="242" t="str">
        <f>'Cenários'!BL183</f>
        <v>#DIV/0!</v>
      </c>
      <c r="Q3" s="242" t="str">
        <f>'Cenários'!BM183</f>
        <v>#DIV/0!</v>
      </c>
      <c r="R3" s="242" t="str">
        <f>'Cenários'!BN183</f>
        <v>#DIV/0!</v>
      </c>
      <c r="S3" s="242" t="str">
        <f>'Cenários'!BO183</f>
        <v>#DIV/0!</v>
      </c>
      <c r="T3" s="242" t="str">
        <f>'Cenários'!BP183</f>
        <v>#DIV/0!</v>
      </c>
      <c r="U3" s="242" t="str">
        <f>'Cenários'!BQ183</f>
        <v>#DIV/0!</v>
      </c>
      <c r="V3" s="242" t="str">
        <f>'Cenários'!BR183</f>
        <v>#DIV/0!</v>
      </c>
      <c r="W3" s="242" t="str">
        <f>'Cenários'!BS183</f>
        <v>#DIV/0!</v>
      </c>
      <c r="X3" s="242" t="str">
        <f>'Cenários'!BT183</f>
        <v>#DIV/0!</v>
      </c>
      <c r="Y3" s="242" t="str">
        <f>'Cenários'!BU183</f>
        <v>#DIV/0!</v>
      </c>
      <c r="Z3" s="242" t="str">
        <f>'Cenários'!BV183</f>
        <v>#DIV/0!</v>
      </c>
      <c r="AA3" s="242" t="str">
        <f>'Cenários'!BW183</f>
        <v>#DIV/0!</v>
      </c>
      <c r="AB3" s="242" t="str">
        <f>'Cenários'!BX183</f>
        <v>#DIV/0!</v>
      </c>
      <c r="AC3" s="242" t="str">
        <f>'Cenários'!BY183</f>
        <v>#DIV/0!</v>
      </c>
      <c r="AD3" s="242" t="str">
        <f>'Cenários'!BZ183</f>
        <v>#DIV/0!</v>
      </c>
      <c r="AE3" s="242" t="str">
        <f>'Cenários'!CA183</f>
        <v>#DIV/0!</v>
      </c>
      <c r="AF3" s="242" t="str">
        <f>'Cenários'!CB183</f>
        <v>#DIV/0!</v>
      </c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  <c r="BW3" s="25"/>
      <c r="BX3" s="25"/>
      <c r="BY3" s="25"/>
      <c r="BZ3" s="25"/>
      <c r="CA3" s="25"/>
      <c r="CB3" s="25"/>
      <c r="CC3" s="25"/>
    </row>
    <row r="4" hidden="1">
      <c r="A4" s="366" t="str">
        <f>'Cenários'!AV53</f>
        <v>PC-E17371</v>
      </c>
      <c r="B4" s="242">
        <f>'Cenários'!AW53</f>
        <v>2702</v>
      </c>
      <c r="C4" s="242" t="str">
        <f>'Cenários'!AX53</f>
        <v>OS</v>
      </c>
      <c r="D4" s="242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242" t="str">
        <f>'Cenários'!BE148</f>
        <v>#DIV/0!</v>
      </c>
      <c r="J4" s="242" t="str">
        <f>'Cenários'!BF148</f>
        <v>#DIV/0!</v>
      </c>
      <c r="K4" s="242" t="str">
        <f>'Cenários'!BG148</f>
        <v>#DIV/0!</v>
      </c>
      <c r="L4" s="242" t="str">
        <f>'Cenários'!BH148</f>
        <v>#DIV/0!</v>
      </c>
      <c r="M4" s="242" t="str">
        <f>'Cenários'!BI148</f>
        <v>#DIV/0!</v>
      </c>
      <c r="N4" s="242" t="str">
        <f>'Cenários'!BJ148</f>
        <v>#DIV/0!</v>
      </c>
      <c r="O4" s="242" t="str">
        <f>'Cenários'!BK148</f>
        <v>#DIV/0!</v>
      </c>
      <c r="P4" s="242" t="str">
        <f>'Cenários'!BL148</f>
        <v>#DIV/0!</v>
      </c>
      <c r="Q4" s="242" t="str">
        <f>'Cenários'!BM148</f>
        <v>#DIV/0!</v>
      </c>
      <c r="R4" s="242" t="str">
        <f>'Cenários'!BN148</f>
        <v>#DIV/0!</v>
      </c>
      <c r="S4" s="242" t="str">
        <f>'Cenários'!BO148</f>
        <v>#DIV/0!</v>
      </c>
      <c r="T4" s="242" t="str">
        <f>'Cenários'!BP148</f>
        <v>#DIV/0!</v>
      </c>
      <c r="U4" s="242" t="str">
        <f>'Cenários'!BQ148</f>
        <v>#DIV/0!</v>
      </c>
      <c r="V4" s="242" t="str">
        <f>'Cenários'!BR148</f>
        <v>#DIV/0!</v>
      </c>
      <c r="W4" s="242" t="str">
        <f>'Cenários'!BS148</f>
        <v>#DIV/0!</v>
      </c>
      <c r="X4" s="242" t="str">
        <f>'Cenários'!BT148</f>
        <v>#DIV/0!</v>
      </c>
      <c r="Y4" s="242" t="str">
        <f>'Cenários'!BU148</f>
        <v>#DIV/0!</v>
      </c>
      <c r="Z4" s="242" t="str">
        <f>'Cenários'!BV148</f>
        <v>#DIV/0!</v>
      </c>
      <c r="AA4" s="242" t="str">
        <f>'Cenários'!BW148</f>
        <v>#DIV/0!</v>
      </c>
      <c r="AB4" s="242" t="str">
        <f>'Cenários'!BX148</f>
        <v>#DIV/0!</v>
      </c>
      <c r="AC4" s="242" t="str">
        <f>'Cenários'!BY148</f>
        <v>#DIV/0!</v>
      </c>
      <c r="AD4" s="242" t="str">
        <f>'Cenários'!BZ148</f>
        <v>#DIV/0!</v>
      </c>
      <c r="AE4" s="242" t="str">
        <f>'Cenários'!CA148</f>
        <v>#DIV/0!</v>
      </c>
      <c r="AF4" s="242" t="str">
        <f>'Cenários'!CB148</f>
        <v>#DIV/0!</v>
      </c>
      <c r="AU4" s="25"/>
      <c r="AV4" s="25"/>
      <c r="AW4" s="25"/>
      <c r="AX4" s="25"/>
      <c r="AY4" s="25"/>
      <c r="AZ4" s="25"/>
      <c r="BA4" s="25"/>
      <c r="BB4" s="25"/>
      <c r="BC4" s="25"/>
      <c r="BD4" s="25"/>
      <c r="BE4" s="25"/>
      <c r="BF4" s="25"/>
      <c r="BG4" s="25"/>
      <c r="BH4" s="25"/>
      <c r="BI4" s="25"/>
      <c r="BJ4" s="25"/>
      <c r="BK4" s="25"/>
      <c r="BL4" s="25"/>
      <c r="BM4" s="25"/>
      <c r="BN4" s="25"/>
      <c r="BO4" s="25"/>
      <c r="BP4" s="25"/>
      <c r="BQ4" s="25"/>
      <c r="BR4" s="25"/>
      <c r="BS4" s="25"/>
      <c r="BT4" s="25"/>
      <c r="BU4" s="25"/>
      <c r="BV4" s="25"/>
      <c r="BW4" s="25"/>
      <c r="BX4" s="25"/>
      <c r="BY4" s="25"/>
      <c r="BZ4" s="25"/>
      <c r="CA4" s="25"/>
      <c r="CB4" s="25"/>
      <c r="CC4" s="25"/>
    </row>
    <row r="5">
      <c r="A5" s="366" t="str">
        <f>'Cenários'!AV86</f>
        <v>PCE-PC2257</v>
      </c>
      <c r="B5" s="242">
        <f>'Cenários'!AW86</f>
        <v>2709</v>
      </c>
      <c r="C5" s="242" t="str">
        <f>'Cenários'!AX86</f>
        <v>APL</v>
      </c>
      <c r="D5" s="242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242" t="str">
        <f>'Cenários'!BE181</f>
        <v>#DIV/0!</v>
      </c>
      <c r="J5" s="242" t="str">
        <f>'Cenários'!BF181</f>
        <v>#DIV/0!</v>
      </c>
      <c r="K5" s="242" t="str">
        <f>'Cenários'!BG181</f>
        <v>#DIV/0!</v>
      </c>
      <c r="L5" s="242" t="str">
        <f>'Cenários'!BH181</f>
        <v>#DIV/0!</v>
      </c>
      <c r="M5" s="242" t="str">
        <f>'Cenários'!BI181</f>
        <v>#DIV/0!</v>
      </c>
      <c r="N5" s="242" t="str">
        <f>'Cenários'!BJ181</f>
        <v>#DIV/0!</v>
      </c>
      <c r="O5" s="242" t="str">
        <f>'Cenários'!BK181</f>
        <v>#DIV/0!</v>
      </c>
      <c r="P5" s="242" t="str">
        <f>'Cenários'!BL181</f>
        <v>#DIV/0!</v>
      </c>
      <c r="Q5" s="242" t="str">
        <f>'Cenários'!BM181</f>
        <v>#DIV/0!</v>
      </c>
      <c r="R5" s="242" t="str">
        <f>'Cenários'!BN181</f>
        <v>#DIV/0!</v>
      </c>
      <c r="S5" s="242" t="str">
        <f>'Cenários'!BO181</f>
        <v>#DIV/0!</v>
      </c>
      <c r="T5" s="242" t="str">
        <f>'Cenários'!BP181</f>
        <v>#DIV/0!</v>
      </c>
      <c r="U5" s="242" t="str">
        <f>'Cenários'!BQ181</f>
        <v>#DIV/0!</v>
      </c>
      <c r="V5" s="242" t="str">
        <f>'Cenários'!BR181</f>
        <v>#DIV/0!</v>
      </c>
      <c r="W5" s="242" t="str">
        <f>'Cenários'!BS181</f>
        <v>#DIV/0!</v>
      </c>
      <c r="X5" s="242" t="str">
        <f>'Cenários'!BT181</f>
        <v>#DIV/0!</v>
      </c>
      <c r="Y5" s="242" t="str">
        <f>'Cenários'!BU181</f>
        <v>#DIV/0!</v>
      </c>
      <c r="Z5" s="242" t="str">
        <f>'Cenários'!BV181</f>
        <v>#DIV/0!</v>
      </c>
      <c r="AA5" s="242" t="str">
        <f>'Cenários'!BW181</f>
        <v>#DIV/0!</v>
      </c>
      <c r="AB5" s="242" t="str">
        <f>'Cenários'!BX181</f>
        <v>#DIV/0!</v>
      </c>
      <c r="AC5" s="242" t="str">
        <f>'Cenários'!BY181</f>
        <v>#DIV/0!</v>
      </c>
      <c r="AD5" s="242" t="str">
        <f>'Cenários'!BZ181</f>
        <v>#DIV/0!</v>
      </c>
      <c r="AE5" s="242" t="str">
        <f>'Cenários'!CA181</f>
        <v>#DIV/0!</v>
      </c>
      <c r="AF5" s="242" t="str">
        <f>'Cenários'!CB181</f>
        <v>#DIV/0!</v>
      </c>
      <c r="AU5" s="25"/>
      <c r="AV5" s="25"/>
      <c r="AW5" s="25"/>
      <c r="AX5" s="25"/>
      <c r="AY5" s="25"/>
      <c r="AZ5" s="25"/>
      <c r="BA5" s="25"/>
      <c r="BB5" s="25"/>
      <c r="BC5" s="25"/>
      <c r="BD5" s="25"/>
      <c r="BE5" s="25"/>
      <c r="BF5" s="25"/>
      <c r="BG5" s="25"/>
      <c r="BH5" s="25"/>
      <c r="BI5" s="25"/>
      <c r="BJ5" s="25"/>
      <c r="BK5" s="25"/>
      <c r="BL5" s="25"/>
      <c r="BM5" s="25"/>
      <c r="BN5" s="25"/>
      <c r="BO5" s="25"/>
      <c r="BP5" s="25"/>
      <c r="BQ5" s="25"/>
      <c r="BR5" s="25"/>
      <c r="BS5" s="25"/>
      <c r="BT5" s="25"/>
      <c r="BU5" s="25"/>
      <c r="BV5" s="25"/>
      <c r="BW5" s="25"/>
      <c r="BX5" s="25"/>
      <c r="BY5" s="25"/>
      <c r="BZ5" s="25"/>
      <c r="CA5" s="25"/>
      <c r="CB5" s="25"/>
      <c r="CC5" s="25"/>
    </row>
    <row r="6" hidden="1">
      <c r="A6" s="366" t="str">
        <f>'Cenários'!AV57</f>
        <v>PCE-PC0743</v>
      </c>
      <c r="B6" s="242">
        <f>'Cenários'!AW57</f>
        <v>2742</v>
      </c>
      <c r="C6" s="242" t="str">
        <f>'Cenários'!AX57</f>
        <v>APL</v>
      </c>
      <c r="D6" s="242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242" t="str">
        <f>'Cenários'!BE152</f>
        <v>#DIV/0!</v>
      </c>
      <c r="J6" s="242" t="str">
        <f>'Cenários'!BF152</f>
        <v>#DIV/0!</v>
      </c>
      <c r="K6" s="242" t="str">
        <f>'Cenários'!BG152</f>
        <v>#DIV/0!</v>
      </c>
      <c r="L6" s="242" t="str">
        <f>'Cenários'!BH152</f>
        <v>#DIV/0!</v>
      </c>
      <c r="M6" s="242" t="str">
        <f>'Cenários'!BI152</f>
        <v>#DIV/0!</v>
      </c>
      <c r="N6" s="242" t="str">
        <f>'Cenários'!BJ152</f>
        <v>#DIV/0!</v>
      </c>
      <c r="O6" s="242" t="str">
        <f>'Cenários'!BK152</f>
        <v>#DIV/0!</v>
      </c>
      <c r="P6" s="242" t="str">
        <f>'Cenários'!BL152</f>
        <v>#DIV/0!</v>
      </c>
      <c r="Q6" s="242" t="str">
        <f>'Cenários'!BM152</f>
        <v>#DIV/0!</v>
      </c>
      <c r="R6" s="242" t="str">
        <f>'Cenários'!BN152</f>
        <v>#DIV/0!</v>
      </c>
      <c r="S6" s="242" t="str">
        <f>'Cenários'!BO152</f>
        <v>#DIV/0!</v>
      </c>
      <c r="T6" s="242" t="str">
        <f>'Cenários'!BP152</f>
        <v>#DIV/0!</v>
      </c>
      <c r="U6" s="242" t="str">
        <f>'Cenários'!BQ152</f>
        <v>#DIV/0!</v>
      </c>
      <c r="V6" s="242" t="str">
        <f>'Cenários'!BR152</f>
        <v>#DIV/0!</v>
      </c>
      <c r="W6" s="242" t="str">
        <f>'Cenários'!BS152</f>
        <v>#DIV/0!</v>
      </c>
      <c r="X6" s="242" t="str">
        <f>'Cenários'!BT152</f>
        <v>#DIV/0!</v>
      </c>
      <c r="Y6" s="242" t="str">
        <f>'Cenários'!BU152</f>
        <v>#DIV/0!</v>
      </c>
      <c r="Z6" s="242" t="str">
        <f>'Cenários'!BV152</f>
        <v>#DIV/0!</v>
      </c>
      <c r="AA6" s="242" t="str">
        <f>'Cenários'!BW152</f>
        <v>#DIV/0!</v>
      </c>
      <c r="AB6" s="242" t="str">
        <f>'Cenários'!BX152</f>
        <v>#DIV/0!</v>
      </c>
      <c r="AC6" s="242" t="str">
        <f>'Cenários'!BY152</f>
        <v>#DIV/0!</v>
      </c>
      <c r="AD6" s="242" t="str">
        <f>'Cenários'!BZ152</f>
        <v>#DIV/0!</v>
      </c>
      <c r="AE6" s="242" t="str">
        <f>'Cenários'!CA152</f>
        <v>#DIV/0!</v>
      </c>
      <c r="AF6" s="242" t="str">
        <f>'Cenários'!CB152</f>
        <v>#DIV/0!</v>
      </c>
      <c r="AU6" s="25"/>
      <c r="AV6" s="25"/>
      <c r="AW6" s="25"/>
      <c r="AX6" s="25"/>
      <c r="AY6" s="25"/>
      <c r="AZ6" s="25"/>
      <c r="BA6" s="25"/>
      <c r="BB6" s="25"/>
      <c r="BC6" s="25"/>
      <c r="BD6" s="25"/>
      <c r="BE6" s="25"/>
      <c r="BF6" s="25"/>
      <c r="BG6" s="25"/>
      <c r="BH6" s="25"/>
      <c r="BI6" s="25"/>
      <c r="BJ6" s="25"/>
      <c r="BK6" s="25"/>
      <c r="BL6" s="25"/>
      <c r="BM6" s="25"/>
      <c r="BN6" s="25"/>
      <c r="BO6" s="25"/>
      <c r="BP6" s="25"/>
      <c r="BQ6" s="25"/>
      <c r="BR6" s="25"/>
      <c r="BS6" s="25"/>
      <c r="BT6" s="25"/>
      <c r="BU6" s="25"/>
      <c r="BV6" s="25"/>
      <c r="BW6" s="25"/>
      <c r="BX6" s="25"/>
      <c r="BY6" s="25"/>
      <c r="BZ6" s="25"/>
      <c r="CA6" s="25"/>
      <c r="CB6" s="25"/>
      <c r="CC6" s="25"/>
    </row>
    <row r="7">
      <c r="A7" s="366" t="str">
        <f>'Cenários'!AV82</f>
        <v>PCE-PC2115</v>
      </c>
      <c r="B7" s="242">
        <f>'Cenários'!AW82</f>
        <v>2732</v>
      </c>
      <c r="C7" s="242" t="str">
        <f>'Cenários'!AX82</f>
        <v>APL</v>
      </c>
      <c r="D7" s="242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242" t="str">
        <f>'Cenários'!BE177</f>
        <v>#DIV/0!</v>
      </c>
      <c r="J7" s="242" t="str">
        <f>'Cenários'!BF177</f>
        <v>#DIV/0!</v>
      </c>
      <c r="K7" s="242" t="str">
        <f>'Cenários'!BG177</f>
        <v>#DIV/0!</v>
      </c>
      <c r="L7" s="242" t="str">
        <f>'Cenários'!BH177</f>
        <v>#DIV/0!</v>
      </c>
      <c r="M7" s="242" t="str">
        <f>'Cenários'!BI177</f>
        <v>#DIV/0!</v>
      </c>
      <c r="N7" s="242" t="str">
        <f>'Cenários'!BJ177</f>
        <v>#DIV/0!</v>
      </c>
      <c r="O7" s="242" t="str">
        <f>'Cenários'!BK177</f>
        <v>#DIV/0!</v>
      </c>
      <c r="P7" s="242" t="str">
        <f>'Cenários'!BL177</f>
        <v>#DIV/0!</v>
      </c>
      <c r="Q7" s="242" t="str">
        <f>'Cenários'!BM177</f>
        <v>#DIV/0!</v>
      </c>
      <c r="R7" s="242" t="str">
        <f>'Cenários'!BN177</f>
        <v>#DIV/0!</v>
      </c>
      <c r="S7" s="242" t="str">
        <f>'Cenários'!BO177</f>
        <v>#DIV/0!</v>
      </c>
      <c r="T7" s="242" t="str">
        <f>'Cenários'!BP177</f>
        <v>#DIV/0!</v>
      </c>
      <c r="U7" s="242" t="str">
        <f>'Cenários'!BQ177</f>
        <v>#DIV/0!</v>
      </c>
      <c r="V7" s="242" t="str">
        <f>'Cenários'!BR177</f>
        <v>#DIV/0!</v>
      </c>
      <c r="W7" s="242" t="str">
        <f>'Cenários'!BS177</f>
        <v>#DIV/0!</v>
      </c>
      <c r="X7" s="242" t="str">
        <f>'Cenários'!BT177</f>
        <v>#DIV/0!</v>
      </c>
      <c r="Y7" s="242" t="str">
        <f>'Cenários'!BU177</f>
        <v>#DIV/0!</v>
      </c>
      <c r="Z7" s="242" t="str">
        <f>'Cenários'!BV177</f>
        <v>#DIV/0!</v>
      </c>
      <c r="AA7" s="242" t="str">
        <f>'Cenários'!BW177</f>
        <v>#DIV/0!</v>
      </c>
      <c r="AB7" s="242" t="str">
        <f>'Cenários'!BX177</f>
        <v>#DIV/0!</v>
      </c>
      <c r="AC7" s="242" t="str">
        <f>'Cenários'!BY177</f>
        <v>#DIV/0!</v>
      </c>
      <c r="AD7" s="242" t="str">
        <f>'Cenários'!BZ177</f>
        <v>#DIV/0!</v>
      </c>
      <c r="AE7" s="242" t="str">
        <f>'Cenários'!CA177</f>
        <v>#DIV/0!</v>
      </c>
      <c r="AF7" s="242" t="str">
        <f>'Cenários'!CB177</f>
        <v>#DIV/0!</v>
      </c>
      <c r="AU7" s="25"/>
      <c r="AV7" s="25"/>
      <c r="AW7" s="25"/>
      <c r="AX7" s="25"/>
      <c r="AY7" s="25"/>
      <c r="AZ7" s="25"/>
      <c r="BA7" s="25"/>
      <c r="BB7" s="25"/>
      <c r="BC7" s="25"/>
      <c r="BD7" s="25"/>
      <c r="BE7" s="25"/>
      <c r="BF7" s="25"/>
      <c r="BG7" s="25"/>
      <c r="BH7" s="25"/>
      <c r="BI7" s="25"/>
      <c r="BJ7" s="25"/>
      <c r="BK7" s="25"/>
      <c r="BL7" s="25"/>
      <c r="BM7" s="25"/>
      <c r="BN7" s="25"/>
      <c r="BO7" s="25"/>
      <c r="BP7" s="25"/>
      <c r="BQ7" s="25"/>
      <c r="BR7" s="25"/>
      <c r="BS7" s="25"/>
      <c r="BT7" s="25"/>
      <c r="BU7" s="25"/>
      <c r="BV7" s="25"/>
      <c r="BW7" s="25"/>
      <c r="BX7" s="25"/>
      <c r="BY7" s="25"/>
      <c r="BZ7" s="25"/>
      <c r="CA7" s="25"/>
      <c r="CB7" s="25"/>
      <c r="CC7" s="25"/>
    </row>
    <row r="8" hidden="1">
      <c r="A8" s="366" t="str">
        <f>'Cenários'!AV59</f>
        <v>PCE-PC0776</v>
      </c>
      <c r="B8" s="242">
        <f>'Cenários'!AW59</f>
        <v>2740</v>
      </c>
      <c r="C8" s="242" t="str">
        <f>'Cenários'!AX59</f>
        <v>APL</v>
      </c>
      <c r="D8" s="242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242" t="str">
        <f>'Cenários'!BE154</f>
        <v>#DIV/0!</v>
      </c>
      <c r="J8" s="242" t="str">
        <f>'Cenários'!BF154</f>
        <v>#DIV/0!</v>
      </c>
      <c r="K8" s="242" t="str">
        <f>'Cenários'!BG154</f>
        <v>#DIV/0!</v>
      </c>
      <c r="L8" s="242" t="str">
        <f>'Cenários'!BH154</f>
        <v>#DIV/0!</v>
      </c>
      <c r="M8" s="242" t="str">
        <f>'Cenários'!BI154</f>
        <v>#DIV/0!</v>
      </c>
      <c r="N8" s="242" t="str">
        <f>'Cenários'!BJ154</f>
        <v>#DIV/0!</v>
      </c>
      <c r="O8" s="242" t="str">
        <f>'Cenários'!BK154</f>
        <v>#DIV/0!</v>
      </c>
      <c r="P8" s="242" t="str">
        <f>'Cenários'!BL154</f>
        <v>#DIV/0!</v>
      </c>
      <c r="Q8" s="242" t="str">
        <f>'Cenários'!BM154</f>
        <v>#DIV/0!</v>
      </c>
      <c r="R8" s="242" t="str">
        <f>'Cenários'!BN154</f>
        <v>#DIV/0!</v>
      </c>
      <c r="S8" s="242" t="str">
        <f>'Cenários'!BO154</f>
        <v>#DIV/0!</v>
      </c>
      <c r="T8" s="242" t="str">
        <f>'Cenários'!BP154</f>
        <v>#DIV/0!</v>
      </c>
      <c r="U8" s="242" t="str">
        <f>'Cenários'!BQ154</f>
        <v>#DIV/0!</v>
      </c>
      <c r="V8" s="242" t="str">
        <f>'Cenários'!BR154</f>
        <v>#DIV/0!</v>
      </c>
      <c r="W8" s="242" t="str">
        <f>'Cenários'!BS154</f>
        <v>#DIV/0!</v>
      </c>
      <c r="X8" s="242" t="str">
        <f>'Cenários'!BT154</f>
        <v>#DIV/0!</v>
      </c>
      <c r="Y8" s="242" t="str">
        <f>'Cenários'!BU154</f>
        <v>#DIV/0!</v>
      </c>
      <c r="Z8" s="242" t="str">
        <f>'Cenários'!BV154</f>
        <v>#DIV/0!</v>
      </c>
      <c r="AA8" s="242" t="str">
        <f>'Cenários'!BW154</f>
        <v>#DIV/0!</v>
      </c>
      <c r="AB8" s="242" t="str">
        <f>'Cenários'!BX154</f>
        <v>#DIV/0!</v>
      </c>
      <c r="AC8" s="242" t="str">
        <f>'Cenários'!BY154</f>
        <v>#DIV/0!</v>
      </c>
      <c r="AD8" s="242" t="str">
        <f>'Cenários'!BZ154</f>
        <v>#DIV/0!</v>
      </c>
      <c r="AE8" s="242" t="str">
        <f>'Cenários'!CA154</f>
        <v>#DIV/0!</v>
      </c>
      <c r="AF8" s="242" t="str">
        <f>'Cenários'!CB154</f>
        <v>#DIV/0!</v>
      </c>
      <c r="AU8" s="25"/>
      <c r="AV8" s="25"/>
      <c r="AW8" s="25"/>
      <c r="AX8" s="25"/>
      <c r="AY8" s="25"/>
      <c r="AZ8" s="25"/>
      <c r="BA8" s="25"/>
      <c r="BB8" s="25"/>
      <c r="BC8" s="25"/>
      <c r="BD8" s="25"/>
      <c r="BE8" s="25"/>
      <c r="BF8" s="25"/>
      <c r="BG8" s="25"/>
      <c r="BH8" s="25"/>
      <c r="BI8" s="25"/>
      <c r="BJ8" s="25"/>
      <c r="BK8" s="25"/>
      <c r="BL8" s="25"/>
      <c r="BM8" s="25"/>
      <c r="BN8" s="25"/>
      <c r="BO8" s="25"/>
      <c r="BP8" s="25"/>
      <c r="BQ8" s="25"/>
      <c r="BR8" s="25"/>
      <c r="BS8" s="25"/>
      <c r="BT8" s="25"/>
      <c r="BU8" s="25"/>
      <c r="BV8" s="25"/>
      <c r="BW8" s="25"/>
      <c r="BX8" s="25"/>
      <c r="BY8" s="25"/>
      <c r="BZ8" s="25"/>
      <c r="CA8" s="25"/>
      <c r="CB8" s="25"/>
      <c r="CC8" s="25"/>
    </row>
    <row r="9" hidden="1">
      <c r="A9" s="366" t="str">
        <f>'Cenários'!AV85</f>
        <v>PCE-PC2232</v>
      </c>
      <c r="B9" s="242">
        <f>'Cenários'!AW85</f>
        <v>2743</v>
      </c>
      <c r="C9" s="242" t="str">
        <f>'Cenários'!AX85</f>
        <v>APL</v>
      </c>
      <c r="D9" s="242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242" t="str">
        <f>'Cenários'!BE180</f>
        <v>#DIV/0!</v>
      </c>
      <c r="J9" s="242" t="str">
        <f>'Cenários'!BF180</f>
        <v>#DIV/0!</v>
      </c>
      <c r="K9" s="242" t="str">
        <f>'Cenários'!BG180</f>
        <v>#DIV/0!</v>
      </c>
      <c r="L9" s="242" t="str">
        <f>'Cenários'!BH180</f>
        <v>#DIV/0!</v>
      </c>
      <c r="M9" s="242" t="str">
        <f>'Cenários'!BI180</f>
        <v>#DIV/0!</v>
      </c>
      <c r="N9" s="242" t="str">
        <f>'Cenários'!BJ180</f>
        <v>#DIV/0!</v>
      </c>
      <c r="O9" s="242" t="str">
        <f>'Cenários'!BK180</f>
        <v>#DIV/0!</v>
      </c>
      <c r="P9" s="242" t="str">
        <f>'Cenários'!BL180</f>
        <v>#DIV/0!</v>
      </c>
      <c r="Q9" s="242" t="str">
        <f>'Cenários'!BM180</f>
        <v>#DIV/0!</v>
      </c>
      <c r="R9" s="242" t="str">
        <f>'Cenários'!BN180</f>
        <v>#DIV/0!</v>
      </c>
      <c r="S9" s="242" t="str">
        <f>'Cenários'!BO180</f>
        <v>#DIV/0!</v>
      </c>
      <c r="T9" s="242" t="str">
        <f>'Cenários'!BP180</f>
        <v>#DIV/0!</v>
      </c>
      <c r="U9" s="242" t="str">
        <f>'Cenários'!BQ180</f>
        <v>#DIV/0!</v>
      </c>
      <c r="V9" s="242" t="str">
        <f>'Cenários'!BR180</f>
        <v>#DIV/0!</v>
      </c>
      <c r="W9" s="242" t="str">
        <f>'Cenários'!BS180</f>
        <v>#DIV/0!</v>
      </c>
      <c r="X9" s="242" t="str">
        <f>'Cenários'!BT180</f>
        <v>#DIV/0!</v>
      </c>
      <c r="Y9" s="242" t="str">
        <f>'Cenários'!BU180</f>
        <v>#DIV/0!</v>
      </c>
      <c r="Z9" s="242" t="str">
        <f>'Cenários'!BV180</f>
        <v>#DIV/0!</v>
      </c>
      <c r="AA9" s="242" t="str">
        <f>'Cenários'!BW180</f>
        <v>#DIV/0!</v>
      </c>
      <c r="AB9" s="242" t="str">
        <f>'Cenários'!BX180</f>
        <v>#DIV/0!</v>
      </c>
      <c r="AC9" s="242" t="str">
        <f>'Cenários'!BY180</f>
        <v>#DIV/0!</v>
      </c>
      <c r="AD9" s="242" t="str">
        <f>'Cenários'!BZ180</f>
        <v>#DIV/0!</v>
      </c>
      <c r="AE9" s="242" t="str">
        <f>'Cenários'!CA180</f>
        <v>#DIV/0!</v>
      </c>
      <c r="AF9" s="242" t="str">
        <f>'Cenários'!CB180</f>
        <v>#DIV/0!</v>
      </c>
      <c r="AU9" s="25"/>
      <c r="AV9" s="25"/>
      <c r="AW9" s="25"/>
      <c r="AX9" s="25"/>
      <c r="AY9" s="25"/>
      <c r="AZ9" s="25"/>
      <c r="BA9" s="25"/>
      <c r="BB9" s="25"/>
      <c r="BC9" s="25"/>
      <c r="BD9" s="25"/>
      <c r="BE9" s="25"/>
      <c r="BF9" s="25"/>
      <c r="BG9" s="25"/>
      <c r="BH9" s="25"/>
      <c r="BI9" s="25"/>
      <c r="BJ9" s="25"/>
      <c r="BK9" s="25"/>
      <c r="BL9" s="25"/>
      <c r="BM9" s="25"/>
      <c r="BN9" s="25"/>
      <c r="BO9" s="25"/>
      <c r="BP9" s="25"/>
      <c r="BQ9" s="25"/>
      <c r="BR9" s="25"/>
      <c r="BS9" s="25"/>
      <c r="BT9" s="25"/>
      <c r="BU9" s="25"/>
      <c r="BV9" s="25"/>
      <c r="BW9" s="25"/>
      <c r="BX9" s="25"/>
      <c r="BY9" s="25"/>
      <c r="BZ9" s="25"/>
      <c r="CA9" s="25"/>
      <c r="CB9" s="25"/>
      <c r="CC9" s="25"/>
    </row>
    <row r="10">
      <c r="A10" s="366" t="str">
        <f>'Cenários'!AV64</f>
        <v>PCE-PC1211</v>
      </c>
      <c r="B10" s="242">
        <f>'Cenários'!AW64</f>
        <v>2738</v>
      </c>
      <c r="C10" s="242" t="str">
        <f>'Cenários'!AX64</f>
        <v>APL</v>
      </c>
      <c r="D10" s="242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242" t="str">
        <f>'Cenários'!BE159</f>
        <v>#DIV/0!</v>
      </c>
      <c r="J10" s="242" t="str">
        <f>'Cenários'!BF159</f>
        <v>#DIV/0!</v>
      </c>
      <c r="K10" s="242" t="str">
        <f>'Cenários'!BG159</f>
        <v>#DIV/0!</v>
      </c>
      <c r="L10" s="242" t="str">
        <f>'Cenários'!BH159</f>
        <v>#DIV/0!</v>
      </c>
      <c r="M10" s="242" t="str">
        <f>'Cenários'!BI159</f>
        <v>#DIV/0!</v>
      </c>
      <c r="N10" s="242" t="str">
        <f>'Cenários'!BJ159</f>
        <v>#DIV/0!</v>
      </c>
      <c r="O10" s="242" t="str">
        <f>'Cenários'!BK159</f>
        <v>#DIV/0!</v>
      </c>
      <c r="P10" s="242" t="str">
        <f>'Cenários'!BL159</f>
        <v>#DIV/0!</v>
      </c>
      <c r="Q10" s="242" t="str">
        <f>'Cenários'!BM159</f>
        <v>#DIV/0!</v>
      </c>
      <c r="R10" s="242" t="str">
        <f>'Cenários'!BN159</f>
        <v>#DIV/0!</v>
      </c>
      <c r="S10" s="242" t="str">
        <f>'Cenários'!BO159</f>
        <v>#DIV/0!</v>
      </c>
      <c r="T10" s="242" t="str">
        <f>'Cenários'!BP159</f>
        <v>#DIV/0!</v>
      </c>
      <c r="U10" s="242" t="str">
        <f>'Cenários'!BQ159</f>
        <v>#DIV/0!</v>
      </c>
      <c r="V10" s="242" t="str">
        <f>'Cenários'!BR159</f>
        <v>#DIV/0!</v>
      </c>
      <c r="W10" s="242" t="str">
        <f>'Cenários'!BS159</f>
        <v>#DIV/0!</v>
      </c>
      <c r="X10" s="242" t="str">
        <f>'Cenários'!BT159</f>
        <v>#DIV/0!</v>
      </c>
      <c r="Y10" s="242" t="str">
        <f>'Cenários'!BU159</f>
        <v>#DIV/0!</v>
      </c>
      <c r="Z10" s="242" t="str">
        <f>'Cenários'!BV159</f>
        <v>#DIV/0!</v>
      </c>
      <c r="AA10" s="242" t="str">
        <f>'Cenários'!BW159</f>
        <v>#DIV/0!</v>
      </c>
      <c r="AB10" s="242" t="str">
        <f>'Cenários'!BX159</f>
        <v>#DIV/0!</v>
      </c>
      <c r="AC10" s="242" t="str">
        <f>'Cenários'!BY159</f>
        <v>#DIV/0!</v>
      </c>
      <c r="AD10" s="242" t="str">
        <f>'Cenários'!BZ159</f>
        <v>#DIV/0!</v>
      </c>
      <c r="AE10" s="242" t="str">
        <f>'Cenários'!CA159</f>
        <v>#DIV/0!</v>
      </c>
      <c r="AF10" s="242" t="str">
        <f>'Cenários'!CB159</f>
        <v>#DIV/0!</v>
      </c>
      <c r="AU10" s="25"/>
      <c r="AV10" s="25"/>
      <c r="AW10" s="25"/>
      <c r="AX10" s="25"/>
      <c r="AY10" s="25"/>
      <c r="AZ10" s="25"/>
      <c r="BA10" s="25"/>
      <c r="BB10" s="25"/>
      <c r="BC10" s="25"/>
      <c r="BD10" s="25"/>
      <c r="BE10" s="25"/>
      <c r="BF10" s="25"/>
      <c r="BG10" s="25"/>
      <c r="BH10" s="25"/>
      <c r="BI10" s="25"/>
      <c r="BJ10" s="25"/>
      <c r="BK10" s="25"/>
      <c r="BL10" s="25"/>
      <c r="BM10" s="25"/>
      <c r="BN10" s="25"/>
      <c r="BO10" s="25"/>
      <c r="BP10" s="25"/>
      <c r="BQ10" s="25"/>
      <c r="BR10" s="25"/>
      <c r="BS10" s="25"/>
      <c r="BT10" s="25"/>
      <c r="BU10" s="25"/>
      <c r="BV10" s="25"/>
      <c r="BW10" s="25"/>
      <c r="BX10" s="25"/>
      <c r="BY10" s="25"/>
      <c r="BZ10" s="25"/>
      <c r="CA10" s="25"/>
      <c r="CB10" s="25"/>
      <c r="CC10" s="25"/>
    </row>
    <row r="11" hidden="1">
      <c r="A11" s="366" t="str">
        <f>'Cenários'!AV73</f>
        <v>PCE-PC1835</v>
      </c>
      <c r="B11" s="242">
        <f>'Cenários'!AW73</f>
        <v>2731</v>
      </c>
      <c r="C11" s="242" t="str">
        <f>'Cenários'!AX73</f>
        <v>OS</v>
      </c>
      <c r="D11" s="242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242" t="str">
        <f>'Cenários'!BE168</f>
        <v>#DIV/0!</v>
      </c>
      <c r="J11" s="242" t="str">
        <f>'Cenários'!BF168</f>
        <v>#DIV/0!</v>
      </c>
      <c r="K11" s="242" t="str">
        <f>'Cenários'!BG168</f>
        <v>#DIV/0!</v>
      </c>
      <c r="L11" s="242" t="str">
        <f>'Cenários'!BH168</f>
        <v>#DIV/0!</v>
      </c>
      <c r="M11" s="242" t="str">
        <f>'Cenários'!BI168</f>
        <v>#DIV/0!</v>
      </c>
      <c r="N11" s="242" t="str">
        <f>'Cenários'!BJ168</f>
        <v>#DIV/0!</v>
      </c>
      <c r="O11" s="242" t="str">
        <f>'Cenários'!BK168</f>
        <v>#DIV/0!</v>
      </c>
      <c r="P11" s="242" t="str">
        <f>'Cenários'!BL168</f>
        <v>#DIV/0!</v>
      </c>
      <c r="Q11" s="242" t="str">
        <f>'Cenários'!BM168</f>
        <v>#DIV/0!</v>
      </c>
      <c r="R11" s="242" t="str">
        <f>'Cenários'!BN168</f>
        <v>#DIV/0!</v>
      </c>
      <c r="S11" s="242" t="str">
        <f>'Cenários'!BO168</f>
        <v>#DIV/0!</v>
      </c>
      <c r="T11" s="242" t="str">
        <f>'Cenários'!BP168</f>
        <v>#DIV/0!</v>
      </c>
      <c r="U11" s="242" t="str">
        <f>'Cenários'!BQ168</f>
        <v>#DIV/0!</v>
      </c>
      <c r="V11" s="242" t="str">
        <f>'Cenários'!BR168</f>
        <v>#DIV/0!</v>
      </c>
      <c r="W11" s="242" t="str">
        <f>'Cenários'!BS168</f>
        <v>#DIV/0!</v>
      </c>
      <c r="X11" s="242" t="str">
        <f>'Cenários'!BT168</f>
        <v>#DIV/0!</v>
      </c>
      <c r="Y11" s="242" t="str">
        <f>'Cenários'!BU168</f>
        <v>#DIV/0!</v>
      </c>
      <c r="Z11" s="242" t="str">
        <f>'Cenários'!BV168</f>
        <v>#DIV/0!</v>
      </c>
      <c r="AA11" s="242" t="str">
        <f>'Cenários'!BW168</f>
        <v>#DIV/0!</v>
      </c>
      <c r="AB11" s="242" t="str">
        <f>'Cenários'!BX168</f>
        <v>#DIV/0!</v>
      </c>
      <c r="AC11" s="242" t="str">
        <f>'Cenários'!BY168</f>
        <v>#DIV/0!</v>
      </c>
      <c r="AD11" s="242" t="str">
        <f>'Cenários'!BZ168</f>
        <v>#DIV/0!</v>
      </c>
      <c r="AE11" s="242" t="str">
        <f>'Cenários'!CA168</f>
        <v>#DIV/0!</v>
      </c>
      <c r="AF11" s="242" t="str">
        <f>'Cenários'!CB168</f>
        <v>#DIV/0!</v>
      </c>
      <c r="AU11" s="25"/>
      <c r="AV11" s="25"/>
      <c r="AW11" s="25"/>
      <c r="AX11" s="25"/>
      <c r="AY11" s="25"/>
      <c r="AZ11" s="25"/>
      <c r="BA11" s="25"/>
      <c r="BB11" s="25"/>
      <c r="BC11" s="25"/>
      <c r="BD11" s="25"/>
      <c r="BE11" s="25"/>
      <c r="BF11" s="25"/>
      <c r="BG11" s="25"/>
      <c r="BH11" s="25"/>
      <c r="BI11" s="25"/>
      <c r="BJ11" s="25"/>
      <c r="BK11" s="25"/>
      <c r="BL11" s="25"/>
      <c r="BM11" s="25"/>
      <c r="BN11" s="25"/>
      <c r="BO11" s="25"/>
      <c r="BP11" s="25"/>
      <c r="BQ11" s="25"/>
      <c r="BR11" s="25"/>
      <c r="BS11" s="25"/>
      <c r="BT11" s="25"/>
      <c r="BU11" s="25"/>
      <c r="BV11" s="25"/>
      <c r="BW11" s="25"/>
      <c r="BX11" s="25"/>
      <c r="BY11" s="25"/>
      <c r="BZ11" s="25"/>
      <c r="CA11" s="25"/>
      <c r="CB11" s="25"/>
      <c r="CC11" s="25"/>
    </row>
    <row r="12">
      <c r="A12" s="366" t="str">
        <f>'Cenários'!AV61</f>
        <v>PCE-PC0797</v>
      </c>
      <c r="B12" s="242">
        <f>'Cenários'!AW61</f>
        <v>2733</v>
      </c>
      <c r="C12" s="242" t="str">
        <f>'Cenários'!AX61</f>
        <v>APL</v>
      </c>
      <c r="D12" s="242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242" t="str">
        <f>'Cenários'!BE156</f>
        <v>#DIV/0!</v>
      </c>
      <c r="J12" s="242" t="str">
        <f>'Cenários'!BF156</f>
        <v>#DIV/0!</v>
      </c>
      <c r="K12" s="242" t="str">
        <f>'Cenários'!BG156</f>
        <v>#DIV/0!</v>
      </c>
      <c r="L12" s="242" t="str">
        <f>'Cenários'!BH156</f>
        <v>#DIV/0!</v>
      </c>
      <c r="M12" s="242" t="str">
        <f>'Cenários'!BI156</f>
        <v>#DIV/0!</v>
      </c>
      <c r="N12" s="242" t="str">
        <f>'Cenários'!BJ156</f>
        <v>#DIV/0!</v>
      </c>
      <c r="O12" s="242" t="str">
        <f>'Cenários'!BK156</f>
        <v>#DIV/0!</v>
      </c>
      <c r="P12" s="242" t="str">
        <f>'Cenários'!BL156</f>
        <v>#DIV/0!</v>
      </c>
      <c r="Q12" s="242" t="str">
        <f>'Cenários'!BM156</f>
        <v>#DIV/0!</v>
      </c>
      <c r="R12" s="242" t="str">
        <f>'Cenários'!BN156</f>
        <v>#DIV/0!</v>
      </c>
      <c r="S12" s="242" t="str">
        <f>'Cenários'!BO156</f>
        <v>#DIV/0!</v>
      </c>
      <c r="T12" s="242" t="str">
        <f>'Cenários'!BP156</f>
        <v>#DIV/0!</v>
      </c>
      <c r="U12" s="242" t="str">
        <f>'Cenários'!BQ156</f>
        <v>#DIV/0!</v>
      </c>
      <c r="V12" s="242" t="str">
        <f>'Cenários'!BR156</f>
        <v>#DIV/0!</v>
      </c>
      <c r="W12" s="242" t="str">
        <f>'Cenários'!BS156</f>
        <v>#DIV/0!</v>
      </c>
      <c r="X12" s="242" t="str">
        <f>'Cenários'!BT156</f>
        <v>#DIV/0!</v>
      </c>
      <c r="Y12" s="242" t="str">
        <f>'Cenários'!BU156</f>
        <v>#DIV/0!</v>
      </c>
      <c r="Z12" s="242" t="str">
        <f>'Cenários'!BV156</f>
        <v>#DIV/0!</v>
      </c>
      <c r="AA12" s="242" t="str">
        <f>'Cenários'!BW156</f>
        <v>#DIV/0!</v>
      </c>
      <c r="AB12" s="242" t="str">
        <f>'Cenários'!BX156</f>
        <v>#DIV/0!</v>
      </c>
      <c r="AC12" s="242" t="str">
        <f>'Cenários'!BY156</f>
        <v>#DIV/0!</v>
      </c>
      <c r="AD12" s="242" t="str">
        <f>'Cenários'!BZ156</f>
        <v>#DIV/0!</v>
      </c>
      <c r="AE12" s="242" t="str">
        <f>'Cenários'!CA156</f>
        <v>#DIV/0!</v>
      </c>
      <c r="AF12" s="242" t="str">
        <f>'Cenários'!CB156</f>
        <v>#DIV/0!</v>
      </c>
      <c r="AU12" s="25"/>
      <c r="AV12" s="25"/>
      <c r="AW12" s="25"/>
      <c r="AX12" s="25"/>
      <c r="AY12" s="25"/>
      <c r="AZ12" s="25"/>
      <c r="BA12" s="25"/>
      <c r="BB12" s="25"/>
      <c r="BC12" s="25"/>
      <c r="BD12" s="25"/>
      <c r="BE12" s="25"/>
      <c r="BF12" s="25"/>
      <c r="BG12" s="25"/>
      <c r="BH12" s="25"/>
      <c r="BI12" s="25"/>
      <c r="BJ12" s="25"/>
      <c r="BK12" s="25"/>
      <c r="BL12" s="25"/>
      <c r="BM12" s="25"/>
      <c r="BN12" s="25"/>
      <c r="BO12" s="25"/>
      <c r="BP12" s="25"/>
      <c r="BQ12" s="25"/>
      <c r="BR12" s="25"/>
      <c r="BS12" s="25"/>
      <c r="BT12" s="25"/>
      <c r="BU12" s="25"/>
      <c r="BV12" s="25"/>
      <c r="BW12" s="25"/>
      <c r="BX12" s="25"/>
      <c r="BY12" s="25"/>
      <c r="BZ12" s="25"/>
      <c r="CA12" s="25"/>
      <c r="CB12" s="25"/>
      <c r="CC12" s="25"/>
    </row>
    <row r="13">
      <c r="A13" s="366" t="str">
        <f>'Cenários'!AV63</f>
        <v>PCE-PC1002</v>
      </c>
      <c r="B13" s="242">
        <f>'Cenários'!AW63</f>
        <v>2727</v>
      </c>
      <c r="C13" s="242" t="str">
        <f>'Cenários'!AX63</f>
        <v>APL</v>
      </c>
      <c r="D13" s="242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242" t="str">
        <f>'Cenários'!BE158</f>
        <v>#DIV/0!</v>
      </c>
      <c r="J13" s="242" t="str">
        <f>'Cenários'!BF158</f>
        <v>#DIV/0!</v>
      </c>
      <c r="K13" s="242" t="str">
        <f>'Cenários'!BG158</f>
        <v>#DIV/0!</v>
      </c>
      <c r="L13" s="242" t="str">
        <f>'Cenários'!BH158</f>
        <v>#DIV/0!</v>
      </c>
      <c r="M13" s="242" t="str">
        <f>'Cenários'!BI158</f>
        <v>#DIV/0!</v>
      </c>
      <c r="N13" s="242" t="str">
        <f>'Cenários'!BJ158</f>
        <v>#DIV/0!</v>
      </c>
      <c r="O13" s="242" t="str">
        <f>'Cenários'!BK158</f>
        <v>#DIV/0!</v>
      </c>
      <c r="P13" s="242" t="str">
        <f>'Cenários'!BL158</f>
        <v>#DIV/0!</v>
      </c>
      <c r="Q13" s="242" t="str">
        <f>'Cenários'!BM158</f>
        <v>#DIV/0!</v>
      </c>
      <c r="R13" s="242" t="str">
        <f>'Cenários'!BN158</f>
        <v>#DIV/0!</v>
      </c>
      <c r="S13" s="242" t="str">
        <f>'Cenários'!BO158</f>
        <v>#DIV/0!</v>
      </c>
      <c r="T13" s="242" t="str">
        <f>'Cenários'!BP158</f>
        <v>#DIV/0!</v>
      </c>
      <c r="U13" s="242" t="str">
        <f>'Cenários'!BQ158</f>
        <v>#DIV/0!</v>
      </c>
      <c r="V13" s="242" t="str">
        <f>'Cenários'!BR158</f>
        <v>#DIV/0!</v>
      </c>
      <c r="W13" s="242" t="str">
        <f>'Cenários'!BS158</f>
        <v>#DIV/0!</v>
      </c>
      <c r="X13" s="242" t="str">
        <f>'Cenários'!BT158</f>
        <v>#DIV/0!</v>
      </c>
      <c r="Y13" s="242" t="str">
        <f>'Cenários'!BU158</f>
        <v>#DIV/0!</v>
      </c>
      <c r="Z13" s="242" t="str">
        <f>'Cenários'!BV158</f>
        <v>#DIV/0!</v>
      </c>
      <c r="AA13" s="242" t="str">
        <f>'Cenários'!BW158</f>
        <v>#DIV/0!</v>
      </c>
      <c r="AB13" s="242" t="str">
        <f>'Cenários'!BX158</f>
        <v>#DIV/0!</v>
      </c>
      <c r="AC13" s="242" t="str">
        <f>'Cenários'!BY158</f>
        <v>#DIV/0!</v>
      </c>
      <c r="AD13" s="242" t="str">
        <f>'Cenários'!BZ158</f>
        <v>#DIV/0!</v>
      </c>
      <c r="AE13" s="242" t="str">
        <f>'Cenários'!CA158</f>
        <v>#DIV/0!</v>
      </c>
      <c r="AF13" s="242" t="str">
        <f>'Cenários'!CB158</f>
        <v>#DIV/0!</v>
      </c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</row>
    <row r="14">
      <c r="A14" s="366" t="str">
        <f>'Cenários'!AV81</f>
        <v>PCE-PC2081</v>
      </c>
      <c r="B14" s="242">
        <f>'Cenários'!AW81</f>
        <v>2724</v>
      </c>
      <c r="C14" s="242" t="str">
        <f>'Cenários'!AX81</f>
        <v>OS</v>
      </c>
      <c r="D14" s="242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242" t="str">
        <f>'Cenários'!BE176</f>
        <v>#DIV/0!</v>
      </c>
      <c r="J14" s="242" t="str">
        <f>'Cenários'!BF176</f>
        <v>#DIV/0!</v>
      </c>
      <c r="K14" s="242" t="str">
        <f>'Cenários'!BG176</f>
        <v>#DIV/0!</v>
      </c>
      <c r="L14" s="242" t="str">
        <f>'Cenários'!BH176</f>
        <v>#DIV/0!</v>
      </c>
      <c r="M14" s="242" t="str">
        <f>'Cenários'!BI176</f>
        <v>#DIV/0!</v>
      </c>
      <c r="N14" s="242" t="str">
        <f>'Cenários'!BJ176</f>
        <v>#DIV/0!</v>
      </c>
      <c r="O14" s="242" t="str">
        <f>'Cenários'!BK176</f>
        <v>#DIV/0!</v>
      </c>
      <c r="P14" s="242" t="str">
        <f>'Cenários'!BL176</f>
        <v>#DIV/0!</v>
      </c>
      <c r="Q14" s="242" t="str">
        <f>'Cenários'!BM176</f>
        <v>#DIV/0!</v>
      </c>
      <c r="R14" s="242" t="str">
        <f>'Cenários'!BN176</f>
        <v>#DIV/0!</v>
      </c>
      <c r="S14" s="242" t="str">
        <f>'Cenários'!BO176</f>
        <v>#DIV/0!</v>
      </c>
      <c r="T14" s="242" t="str">
        <f>'Cenários'!BP176</f>
        <v>#DIV/0!</v>
      </c>
      <c r="U14" s="242" t="str">
        <f>'Cenários'!BQ176</f>
        <v>#DIV/0!</v>
      </c>
      <c r="V14" s="242" t="str">
        <f>'Cenários'!BR176</f>
        <v>#DIV/0!</v>
      </c>
      <c r="W14" s="242" t="str">
        <f>'Cenários'!BS176</f>
        <v>#DIV/0!</v>
      </c>
      <c r="X14" s="242" t="str">
        <f>'Cenários'!BT176</f>
        <v>#DIV/0!</v>
      </c>
      <c r="Y14" s="242" t="str">
        <f>'Cenários'!BU176</f>
        <v>#DIV/0!</v>
      </c>
      <c r="Z14" s="242" t="str">
        <f>'Cenários'!BV176</f>
        <v>#DIV/0!</v>
      </c>
      <c r="AA14" s="242" t="str">
        <f>'Cenários'!BW176</f>
        <v>#DIV/0!</v>
      </c>
      <c r="AB14" s="242" t="str">
        <f>'Cenários'!BX176</f>
        <v>#DIV/0!</v>
      </c>
      <c r="AC14" s="242" t="str">
        <f>'Cenários'!BY176</f>
        <v>#DIV/0!</v>
      </c>
      <c r="AD14" s="242" t="str">
        <f>'Cenários'!BZ176</f>
        <v>#DIV/0!</v>
      </c>
      <c r="AE14" s="242" t="str">
        <f>'Cenários'!CA176</f>
        <v>#DIV/0!</v>
      </c>
      <c r="AF14" s="242" t="str">
        <f>'Cenários'!CB176</f>
        <v>#DIV/0!</v>
      </c>
      <c r="AU14" s="25"/>
      <c r="AV14" s="25"/>
      <c r="AW14" s="25"/>
      <c r="AX14" s="25"/>
      <c r="AY14" s="25"/>
      <c r="AZ14" s="25"/>
      <c r="BA14" s="25"/>
      <c r="BB14" s="25"/>
      <c r="BC14" s="25"/>
      <c r="BD14" s="25"/>
      <c r="BE14" s="25"/>
      <c r="BF14" s="25"/>
      <c r="BG14" s="25"/>
      <c r="BH14" s="25"/>
      <c r="BI14" s="25"/>
      <c r="BJ14" s="25"/>
      <c r="BK14" s="25"/>
      <c r="BL14" s="25"/>
      <c r="BM14" s="25"/>
      <c r="BN14" s="25"/>
      <c r="BO14" s="25"/>
      <c r="BP14" s="25"/>
      <c r="BQ14" s="25"/>
      <c r="BR14" s="25"/>
      <c r="BS14" s="25"/>
      <c r="BT14" s="25"/>
      <c r="BU14" s="25"/>
      <c r="BV14" s="25"/>
      <c r="BW14" s="25"/>
      <c r="BX14" s="25"/>
      <c r="BY14" s="25"/>
      <c r="BZ14" s="25"/>
      <c r="CA14" s="25"/>
      <c r="CB14" s="25"/>
      <c r="CC14" s="25"/>
    </row>
    <row r="15">
      <c r="A15" s="366" t="str">
        <f>'Cenários'!AV56</f>
        <v>PCE-PC0499</v>
      </c>
      <c r="B15" s="242">
        <f>'Cenários'!AW56</f>
        <v>2728</v>
      </c>
      <c r="C15" s="242" t="str">
        <f>'Cenários'!AX56</f>
        <v>OS</v>
      </c>
      <c r="D15" s="242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242" t="str">
        <f>'Cenários'!BE151</f>
        <v>#DIV/0!</v>
      </c>
      <c r="J15" s="242" t="str">
        <f>'Cenários'!BF151</f>
        <v>#DIV/0!</v>
      </c>
      <c r="K15" s="242" t="str">
        <f>'Cenários'!BG151</f>
        <v>#DIV/0!</v>
      </c>
      <c r="L15" s="242" t="str">
        <f>'Cenários'!BH151</f>
        <v>#DIV/0!</v>
      </c>
      <c r="M15" s="242" t="str">
        <f>'Cenários'!BI151</f>
        <v>#DIV/0!</v>
      </c>
      <c r="N15" s="242" t="str">
        <f>'Cenários'!BJ151</f>
        <v>#DIV/0!</v>
      </c>
      <c r="O15" s="242" t="str">
        <f>'Cenários'!BK151</f>
        <v>#DIV/0!</v>
      </c>
      <c r="P15" s="242" t="str">
        <f>'Cenários'!BL151</f>
        <v>#DIV/0!</v>
      </c>
      <c r="Q15" s="242" t="str">
        <f>'Cenários'!BM151</f>
        <v>#DIV/0!</v>
      </c>
      <c r="R15" s="242" t="str">
        <f>'Cenários'!BN151</f>
        <v>#DIV/0!</v>
      </c>
      <c r="S15" s="242" t="str">
        <f>'Cenários'!BO151</f>
        <v>#DIV/0!</v>
      </c>
      <c r="T15" s="242" t="str">
        <f>'Cenários'!BP151</f>
        <v>#DIV/0!</v>
      </c>
      <c r="U15" s="242" t="str">
        <f>'Cenários'!BQ151</f>
        <v>#DIV/0!</v>
      </c>
      <c r="V15" s="242" t="str">
        <f>'Cenários'!BR151</f>
        <v>#DIV/0!</v>
      </c>
      <c r="W15" s="242" t="str">
        <f>'Cenários'!BS151</f>
        <v>#DIV/0!</v>
      </c>
      <c r="X15" s="242" t="str">
        <f>'Cenários'!BT151</f>
        <v>#DIV/0!</v>
      </c>
      <c r="Y15" s="242" t="str">
        <f>'Cenários'!BU151</f>
        <v>#DIV/0!</v>
      </c>
      <c r="Z15" s="242" t="str">
        <f>'Cenários'!BV151</f>
        <v>#DIV/0!</v>
      </c>
      <c r="AA15" s="242" t="str">
        <f>'Cenários'!BW151</f>
        <v>#DIV/0!</v>
      </c>
      <c r="AB15" s="242" t="str">
        <f>'Cenários'!BX151</f>
        <v>#DIV/0!</v>
      </c>
      <c r="AC15" s="242" t="str">
        <f>'Cenários'!BY151</f>
        <v>#DIV/0!</v>
      </c>
      <c r="AD15" s="242" t="str">
        <f>'Cenários'!BZ151</f>
        <v>#DIV/0!</v>
      </c>
      <c r="AE15" s="242" t="str">
        <f>'Cenários'!CA151</f>
        <v>#DIV/0!</v>
      </c>
      <c r="AF15" s="242" t="str">
        <f>'Cenários'!CB151</f>
        <v>#DIV/0!</v>
      </c>
      <c r="AU15" s="25"/>
      <c r="AV15" s="25"/>
      <c r="AW15" s="25"/>
      <c r="AX15" s="25"/>
      <c r="AY15" s="25"/>
      <c r="AZ15" s="25"/>
      <c r="BA15" s="25"/>
      <c r="BB15" s="25"/>
      <c r="BC15" s="25"/>
      <c r="BD15" s="25"/>
      <c r="BE15" s="25"/>
      <c r="BF15" s="25"/>
      <c r="BG15" s="25"/>
      <c r="BH15" s="25"/>
      <c r="BI15" s="25"/>
      <c r="BJ15" s="25"/>
      <c r="BK15" s="25"/>
      <c r="BL15" s="25"/>
      <c r="BM15" s="25"/>
      <c r="BN15" s="25"/>
      <c r="BO15" s="25"/>
      <c r="BP15" s="25"/>
      <c r="BQ15" s="25"/>
      <c r="BR15" s="25"/>
      <c r="BS15" s="25"/>
      <c r="BT15" s="25"/>
      <c r="BU15" s="25"/>
      <c r="BV15" s="25"/>
      <c r="BW15" s="25"/>
      <c r="BX15" s="25"/>
      <c r="BY15" s="25"/>
      <c r="BZ15" s="25"/>
      <c r="CA15" s="25"/>
      <c r="CB15" s="25"/>
      <c r="CC15" s="25"/>
    </row>
    <row r="16" hidden="1">
      <c r="A16" s="366" t="str">
        <f>'Cenários'!AV67</f>
        <v>PCE-PC1659</v>
      </c>
      <c r="B16" s="242">
        <f>'Cenários'!AW67</f>
        <v>2736</v>
      </c>
      <c r="C16" s="242" t="str">
        <f>'Cenários'!AX67</f>
        <v>OS</v>
      </c>
      <c r="D16" s="242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242" t="str">
        <f>'Cenários'!BE162</f>
        <v>#DIV/0!</v>
      </c>
      <c r="J16" s="242" t="str">
        <f>'Cenários'!BF162</f>
        <v>#DIV/0!</v>
      </c>
      <c r="K16" s="242" t="str">
        <f>'Cenários'!BG162</f>
        <v>#DIV/0!</v>
      </c>
      <c r="L16" s="242" t="str">
        <f>'Cenários'!BH162</f>
        <v>#DIV/0!</v>
      </c>
      <c r="M16" s="242" t="str">
        <f>'Cenários'!BI162</f>
        <v>#DIV/0!</v>
      </c>
      <c r="N16" s="242" t="str">
        <f>'Cenários'!BJ162</f>
        <v>#DIV/0!</v>
      </c>
      <c r="O16" s="242" t="str">
        <f>'Cenários'!BK162</f>
        <v>#DIV/0!</v>
      </c>
      <c r="P16" s="242" t="str">
        <f>'Cenários'!BL162</f>
        <v>#DIV/0!</v>
      </c>
      <c r="Q16" s="242" t="str">
        <f>'Cenários'!BM162</f>
        <v>#DIV/0!</v>
      </c>
      <c r="R16" s="242" t="str">
        <f>'Cenários'!BN162</f>
        <v>#DIV/0!</v>
      </c>
      <c r="S16" s="242" t="str">
        <f>'Cenários'!BO162</f>
        <v>#DIV/0!</v>
      </c>
      <c r="T16" s="242" t="str">
        <f>'Cenários'!BP162</f>
        <v>#DIV/0!</v>
      </c>
      <c r="U16" s="242" t="str">
        <f>'Cenários'!BQ162</f>
        <v>#DIV/0!</v>
      </c>
      <c r="V16" s="242" t="str">
        <f>'Cenários'!BR162</f>
        <v>#DIV/0!</v>
      </c>
      <c r="W16" s="242" t="str">
        <f>'Cenários'!BS162</f>
        <v>#DIV/0!</v>
      </c>
      <c r="X16" s="242" t="str">
        <f>'Cenários'!BT162</f>
        <v>#DIV/0!</v>
      </c>
      <c r="Y16" s="242" t="str">
        <f>'Cenários'!BU162</f>
        <v>#DIV/0!</v>
      </c>
      <c r="Z16" s="242" t="str">
        <f>'Cenários'!BV162</f>
        <v>#DIV/0!</v>
      </c>
      <c r="AA16" s="242" t="str">
        <f>'Cenários'!BW162</f>
        <v>#DIV/0!</v>
      </c>
      <c r="AB16" s="242" t="str">
        <f>'Cenários'!BX162</f>
        <v>#DIV/0!</v>
      </c>
      <c r="AC16" s="242" t="str">
        <f>'Cenários'!BY162</f>
        <v>#DIV/0!</v>
      </c>
      <c r="AD16" s="242" t="str">
        <f>'Cenários'!BZ162</f>
        <v>#DIV/0!</v>
      </c>
      <c r="AE16" s="242" t="str">
        <f>'Cenários'!CA162</f>
        <v>#DIV/0!</v>
      </c>
      <c r="AF16" s="242" t="str">
        <f>'Cenários'!CB162</f>
        <v>#DIV/0!</v>
      </c>
      <c r="AU16" s="25"/>
      <c r="AV16" s="25"/>
      <c r="AW16" s="25"/>
      <c r="AX16" s="25"/>
      <c r="AY16" s="25"/>
      <c r="AZ16" s="25"/>
      <c r="BA16" s="25"/>
      <c r="BB16" s="25"/>
      <c r="BC16" s="25"/>
      <c r="BD16" s="25"/>
      <c r="BE16" s="25"/>
      <c r="BF16" s="25"/>
      <c r="BG16" s="25"/>
      <c r="BH16" s="25"/>
      <c r="BI16" s="25"/>
      <c r="BJ16" s="25"/>
      <c r="BK16" s="25"/>
      <c r="BL16" s="25"/>
      <c r="BM16" s="25"/>
      <c r="BN16" s="25"/>
      <c r="BO16" s="25"/>
      <c r="BP16" s="25"/>
      <c r="BQ16" s="25"/>
      <c r="BR16" s="25"/>
      <c r="BS16" s="25"/>
      <c r="BT16" s="25"/>
      <c r="BU16" s="25"/>
      <c r="BV16" s="25"/>
      <c r="BW16" s="25"/>
      <c r="BX16" s="25"/>
      <c r="BY16" s="25"/>
      <c r="BZ16" s="25"/>
      <c r="CA16" s="25"/>
      <c r="CB16" s="25"/>
      <c r="CC16" s="25"/>
    </row>
    <row r="17">
      <c r="A17" s="366" t="str">
        <f>'Cenários'!AV77</f>
        <v>PCE-PC2042</v>
      </c>
      <c r="B17" s="242">
        <f>'Cenários'!AW77</f>
        <v>2742</v>
      </c>
      <c r="C17" s="242" t="str">
        <f>'Cenários'!AX77</f>
        <v>OS</v>
      </c>
      <c r="D17" s="242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242" t="str">
        <f>'Cenários'!BE172</f>
        <v>#DIV/0!</v>
      </c>
      <c r="J17" s="242" t="str">
        <f>'Cenários'!BF172</f>
        <v>#DIV/0!</v>
      </c>
      <c r="K17" s="242" t="str">
        <f>'Cenários'!BG172</f>
        <v>#DIV/0!</v>
      </c>
      <c r="L17" s="242" t="str">
        <f>'Cenários'!BH172</f>
        <v>#DIV/0!</v>
      </c>
      <c r="M17" s="242" t="str">
        <f>'Cenários'!BI172</f>
        <v>#DIV/0!</v>
      </c>
      <c r="N17" s="242" t="str">
        <f>'Cenários'!BJ172</f>
        <v>#DIV/0!</v>
      </c>
      <c r="O17" s="242" t="str">
        <f>'Cenários'!BK172</f>
        <v>#DIV/0!</v>
      </c>
      <c r="P17" s="242" t="str">
        <f>'Cenários'!BL172</f>
        <v>#DIV/0!</v>
      </c>
      <c r="Q17" s="242" t="str">
        <f>'Cenários'!BM172</f>
        <v>#DIV/0!</v>
      </c>
      <c r="R17" s="242" t="str">
        <f>'Cenários'!BN172</f>
        <v>#DIV/0!</v>
      </c>
      <c r="S17" s="242" t="str">
        <f>'Cenários'!BO172</f>
        <v>#DIV/0!</v>
      </c>
      <c r="T17" s="242" t="str">
        <f>'Cenários'!BP172</f>
        <v>#DIV/0!</v>
      </c>
      <c r="U17" s="242" t="str">
        <f>'Cenários'!BQ172</f>
        <v>#DIV/0!</v>
      </c>
      <c r="V17" s="242" t="str">
        <f>'Cenários'!BR172</f>
        <v>#DIV/0!</v>
      </c>
      <c r="W17" s="242" t="str">
        <f>'Cenários'!BS172</f>
        <v>#DIV/0!</v>
      </c>
      <c r="X17" s="242" t="str">
        <f>'Cenários'!BT172</f>
        <v>#DIV/0!</v>
      </c>
      <c r="Y17" s="242" t="str">
        <f>'Cenários'!BU172</f>
        <v>#DIV/0!</v>
      </c>
      <c r="Z17" s="242" t="str">
        <f>'Cenários'!BV172</f>
        <v>#DIV/0!</v>
      </c>
      <c r="AA17" s="242" t="str">
        <f>'Cenários'!BW172</f>
        <v>#DIV/0!</v>
      </c>
      <c r="AB17" s="242" t="str">
        <f>'Cenários'!BX172</f>
        <v>#DIV/0!</v>
      </c>
      <c r="AC17" s="242" t="str">
        <f>'Cenários'!BY172</f>
        <v>#DIV/0!</v>
      </c>
      <c r="AD17" s="242" t="str">
        <f>'Cenários'!BZ172</f>
        <v>#DIV/0!</v>
      </c>
      <c r="AE17" s="242" t="str">
        <f>'Cenários'!CA172</f>
        <v>#DIV/0!</v>
      </c>
      <c r="AF17" s="242" t="str">
        <f>'Cenários'!CB172</f>
        <v>#DIV/0!</v>
      </c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</row>
    <row r="18" hidden="1">
      <c r="A18" s="366" t="str">
        <f>'Cenários'!AV69</f>
        <v>PCE-PC1734</v>
      </c>
      <c r="B18" s="242">
        <f>'Cenários'!AW69</f>
        <v>2721</v>
      </c>
      <c r="C18" s="242" t="str">
        <f>'Cenários'!AX69</f>
        <v>OS</v>
      </c>
      <c r="D18" s="242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242" t="str">
        <f>'Cenários'!BE164</f>
        <v>#DIV/0!</v>
      </c>
      <c r="J18" s="242" t="str">
        <f>'Cenários'!BF164</f>
        <v>#DIV/0!</v>
      </c>
      <c r="K18" s="242" t="str">
        <f>'Cenários'!BG164</f>
        <v>#DIV/0!</v>
      </c>
      <c r="L18" s="242" t="str">
        <f>'Cenários'!BH164</f>
        <v>#DIV/0!</v>
      </c>
      <c r="M18" s="242" t="str">
        <f>'Cenários'!BI164</f>
        <v>#DIV/0!</v>
      </c>
      <c r="N18" s="242" t="str">
        <f>'Cenários'!BJ164</f>
        <v>#DIV/0!</v>
      </c>
      <c r="O18" s="242" t="str">
        <f>'Cenários'!BK164</f>
        <v>#DIV/0!</v>
      </c>
      <c r="P18" s="242" t="str">
        <f>'Cenários'!BL164</f>
        <v>#DIV/0!</v>
      </c>
      <c r="Q18" s="242" t="str">
        <f>'Cenários'!BM164</f>
        <v>#DIV/0!</v>
      </c>
      <c r="R18" s="242" t="str">
        <f>'Cenários'!BN164</f>
        <v>#DIV/0!</v>
      </c>
      <c r="S18" s="242" t="str">
        <f>'Cenários'!BO164</f>
        <v>#DIV/0!</v>
      </c>
      <c r="T18" s="242" t="str">
        <f>'Cenários'!BP164</f>
        <v>#DIV/0!</v>
      </c>
      <c r="U18" s="242" t="str">
        <f>'Cenários'!BQ164</f>
        <v>#DIV/0!</v>
      </c>
      <c r="V18" s="242" t="str">
        <f>'Cenários'!BR164</f>
        <v>#DIV/0!</v>
      </c>
      <c r="W18" s="242" t="str">
        <f>'Cenários'!BS164</f>
        <v>#DIV/0!</v>
      </c>
      <c r="X18" s="242" t="str">
        <f>'Cenários'!BT164</f>
        <v>#DIV/0!</v>
      </c>
      <c r="Y18" s="242" t="str">
        <f>'Cenários'!BU164</f>
        <v>#DIV/0!</v>
      </c>
      <c r="Z18" s="242" t="str">
        <f>'Cenários'!BV164</f>
        <v>#DIV/0!</v>
      </c>
      <c r="AA18" s="242" t="str">
        <f>'Cenários'!BW164</f>
        <v>#DIV/0!</v>
      </c>
      <c r="AB18" s="242" t="str">
        <f>'Cenários'!BX164</f>
        <v>#DIV/0!</v>
      </c>
      <c r="AC18" s="242" t="str">
        <f>'Cenários'!BY164</f>
        <v>#DIV/0!</v>
      </c>
      <c r="AD18" s="242" t="str">
        <f>'Cenários'!BZ164</f>
        <v>#DIV/0!</v>
      </c>
      <c r="AE18" s="242" t="str">
        <f>'Cenários'!CA164</f>
        <v>#DIV/0!</v>
      </c>
      <c r="AF18" s="242" t="str">
        <f>'Cenários'!CB164</f>
        <v>#DIV/0!</v>
      </c>
      <c r="AU18" s="25"/>
      <c r="AV18" s="25"/>
      <c r="AW18" s="25"/>
      <c r="AX18" s="25"/>
      <c r="AY18" s="25"/>
      <c r="AZ18" s="25"/>
      <c r="BA18" s="25"/>
      <c r="BB18" s="25"/>
      <c r="BC18" s="25"/>
      <c r="BD18" s="25"/>
      <c r="BE18" s="25"/>
      <c r="BF18" s="25"/>
      <c r="BG18" s="25"/>
      <c r="BH18" s="25"/>
      <c r="BI18" s="25"/>
      <c r="BJ18" s="25"/>
      <c r="BK18" s="25"/>
      <c r="BL18" s="25"/>
      <c r="BM18" s="25"/>
      <c r="BN18" s="25"/>
      <c r="BO18" s="25"/>
      <c r="BP18" s="25"/>
      <c r="BQ18" s="25"/>
      <c r="BR18" s="25"/>
      <c r="BS18" s="25"/>
      <c r="BT18" s="25"/>
      <c r="BU18" s="25"/>
      <c r="BV18" s="25"/>
      <c r="BW18" s="25"/>
      <c r="BX18" s="25"/>
      <c r="BY18" s="25"/>
      <c r="BZ18" s="25"/>
      <c r="CA18" s="25"/>
      <c r="CB18" s="25"/>
      <c r="CC18" s="25"/>
    </row>
    <row r="19">
      <c r="A19" s="366" t="str">
        <f>'Cenários'!AV78</f>
        <v>PCE-PC2047</v>
      </c>
      <c r="B19" s="242">
        <f>'Cenários'!AW78</f>
        <v>2739</v>
      </c>
      <c r="C19" s="242" t="str">
        <f>'Cenários'!AX78</f>
        <v>APL</v>
      </c>
      <c r="D19" s="242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242" t="str">
        <f>'Cenários'!BE173</f>
        <v>#DIV/0!</v>
      </c>
      <c r="J19" s="242" t="str">
        <f>'Cenários'!BF173</f>
        <v>#DIV/0!</v>
      </c>
      <c r="K19" s="242" t="str">
        <f>'Cenários'!BG173</f>
        <v>#DIV/0!</v>
      </c>
      <c r="L19" s="242" t="str">
        <f>'Cenários'!BH173</f>
        <v>#DIV/0!</v>
      </c>
      <c r="M19" s="242" t="str">
        <f>'Cenários'!BI173</f>
        <v>#DIV/0!</v>
      </c>
      <c r="N19" s="242" t="str">
        <f>'Cenários'!BJ173</f>
        <v>#DIV/0!</v>
      </c>
      <c r="O19" s="242" t="str">
        <f>'Cenários'!BK173</f>
        <v>#DIV/0!</v>
      </c>
      <c r="P19" s="242" t="str">
        <f>'Cenários'!BL173</f>
        <v>#DIV/0!</v>
      </c>
      <c r="Q19" s="242" t="str">
        <f>'Cenários'!BM173</f>
        <v>#DIV/0!</v>
      </c>
      <c r="R19" s="242" t="str">
        <f>'Cenários'!BN173</f>
        <v>#DIV/0!</v>
      </c>
      <c r="S19" s="242" t="str">
        <f>'Cenários'!BO173</f>
        <v>#DIV/0!</v>
      </c>
      <c r="T19" s="242" t="str">
        <f>'Cenários'!BP173</f>
        <v>#DIV/0!</v>
      </c>
      <c r="U19" s="242" t="str">
        <f>'Cenários'!BQ173</f>
        <v>#DIV/0!</v>
      </c>
      <c r="V19" s="242" t="str">
        <f>'Cenários'!BR173</f>
        <v>#DIV/0!</v>
      </c>
      <c r="W19" s="242" t="str">
        <f>'Cenários'!BS173</f>
        <v>#DIV/0!</v>
      </c>
      <c r="X19" s="242" t="str">
        <f>'Cenários'!BT173</f>
        <v>#DIV/0!</v>
      </c>
      <c r="Y19" s="242" t="str">
        <f>'Cenários'!BU173</f>
        <v>#DIV/0!</v>
      </c>
      <c r="Z19" s="242" t="str">
        <f>'Cenários'!BV173</f>
        <v>#DIV/0!</v>
      </c>
      <c r="AA19" s="242" t="str">
        <f>'Cenários'!BW173</f>
        <v>#DIV/0!</v>
      </c>
      <c r="AB19" s="242" t="str">
        <f>'Cenários'!BX173</f>
        <v>#DIV/0!</v>
      </c>
      <c r="AC19" s="242" t="str">
        <f>'Cenários'!BY173</f>
        <v>#DIV/0!</v>
      </c>
      <c r="AD19" s="242" t="str">
        <f>'Cenários'!BZ173</f>
        <v>#DIV/0!</v>
      </c>
      <c r="AE19" s="242" t="str">
        <f>'Cenários'!CA173</f>
        <v>#DIV/0!</v>
      </c>
      <c r="AF19" s="242" t="str">
        <f>'Cenários'!CB173</f>
        <v>#DIV/0!</v>
      </c>
      <c r="AU19" s="25"/>
      <c r="AV19" s="25"/>
      <c r="AW19" s="25"/>
      <c r="AX19" s="25"/>
      <c r="AY19" s="25"/>
      <c r="AZ19" s="25"/>
      <c r="BA19" s="25"/>
      <c r="BB19" s="25"/>
      <c r="BC19" s="25"/>
      <c r="BD19" s="25"/>
      <c r="BE19" s="25"/>
      <c r="BF19" s="25"/>
      <c r="BG19" s="25"/>
      <c r="BH19" s="25"/>
      <c r="BI19" s="25"/>
      <c r="BJ19" s="25"/>
      <c r="BK19" s="25"/>
      <c r="BL19" s="25"/>
      <c r="BM19" s="25"/>
      <c r="BN19" s="25"/>
      <c r="BO19" s="25"/>
      <c r="BP19" s="25"/>
      <c r="BQ19" s="25"/>
      <c r="BR19" s="25"/>
      <c r="BS19" s="25"/>
      <c r="BT19" s="25"/>
      <c r="BU19" s="25"/>
      <c r="BV19" s="25"/>
      <c r="BW19" s="25"/>
      <c r="BX19" s="25"/>
      <c r="BY19" s="25"/>
      <c r="BZ19" s="25"/>
      <c r="CA19" s="25"/>
      <c r="CB19" s="25"/>
      <c r="CC19" s="25"/>
    </row>
    <row r="20">
      <c r="A20" s="366" t="str">
        <f>'Cenários'!AV58</f>
        <v>PCE-PC0764</v>
      </c>
      <c r="B20" s="242">
        <f>'Cenários'!AW58</f>
        <v>2734</v>
      </c>
      <c r="C20" s="242" t="str">
        <f>'Cenários'!AX58</f>
        <v>REPARA</v>
      </c>
      <c r="D20" s="242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242" t="str">
        <f>'Cenários'!BE153</f>
        <v>#DIV/0!</v>
      </c>
      <c r="J20" s="242" t="str">
        <f>'Cenários'!BF153</f>
        <v>#DIV/0!</v>
      </c>
      <c r="K20" s="242" t="str">
        <f>'Cenários'!BG153</f>
        <v>#DIV/0!</v>
      </c>
      <c r="L20" s="371" t="str">
        <f>'Cenários'!BH153</f>
        <v>#DIV/0!</v>
      </c>
      <c r="M20" s="242" t="str">
        <f>'Cenários'!BI153</f>
        <v>#DIV/0!</v>
      </c>
      <c r="N20" s="242" t="str">
        <f>'Cenários'!BJ153</f>
        <v>#DIV/0!</v>
      </c>
      <c r="O20" s="242" t="str">
        <f>'Cenários'!BK153</f>
        <v>#DIV/0!</v>
      </c>
      <c r="P20" s="242" t="str">
        <f>'Cenários'!BL153</f>
        <v>#DIV/0!</v>
      </c>
      <c r="Q20" s="242" t="str">
        <f>'Cenários'!BM153</f>
        <v>#DIV/0!</v>
      </c>
      <c r="R20" s="242" t="str">
        <f>'Cenários'!BN153</f>
        <v>#DIV/0!</v>
      </c>
      <c r="S20" s="242" t="str">
        <f>'Cenários'!BO153</f>
        <v>#DIV/0!</v>
      </c>
      <c r="T20" s="242" t="str">
        <f>'Cenários'!BP153</f>
        <v>#DIV/0!</v>
      </c>
      <c r="U20" s="242" t="str">
        <f>'Cenários'!BQ153</f>
        <v>#DIV/0!</v>
      </c>
      <c r="V20" s="242" t="str">
        <f>'Cenários'!BR153</f>
        <v>#DIV/0!</v>
      </c>
      <c r="W20" s="242" t="str">
        <f>'Cenários'!BS153</f>
        <v>#DIV/0!</v>
      </c>
      <c r="X20" s="242" t="str">
        <f>'Cenários'!BT153</f>
        <v>#DIV/0!</v>
      </c>
      <c r="Y20" s="242" t="str">
        <f>'Cenários'!BU153</f>
        <v>#DIV/0!</v>
      </c>
      <c r="Z20" s="242" t="str">
        <f>'Cenários'!BV153</f>
        <v>#DIV/0!</v>
      </c>
      <c r="AA20" s="242" t="str">
        <f>'Cenários'!BW153</f>
        <v>#DIV/0!</v>
      </c>
      <c r="AB20" s="242" t="str">
        <f>'Cenários'!BX153</f>
        <v>#DIV/0!</v>
      </c>
      <c r="AC20" s="242" t="str">
        <f>'Cenários'!BY153</f>
        <v>#DIV/0!</v>
      </c>
      <c r="AD20" s="242" t="str">
        <f>'Cenários'!BZ153</f>
        <v>#DIV/0!</v>
      </c>
      <c r="AE20" s="242" t="str">
        <f>'Cenários'!CA153</f>
        <v>#DIV/0!</v>
      </c>
      <c r="AF20" s="242" t="str">
        <f>'Cenários'!CB153</f>
        <v>#DIV/0!</v>
      </c>
      <c r="AU20" s="25"/>
      <c r="AV20" s="25"/>
      <c r="AW20" s="25"/>
      <c r="AX20" s="25"/>
      <c r="AY20" s="25"/>
      <c r="AZ20" s="25"/>
      <c r="BA20" s="25"/>
      <c r="BB20" s="25"/>
      <c r="BC20" s="25"/>
      <c r="BD20" s="25"/>
      <c r="BE20" s="25"/>
      <c r="BF20" s="25"/>
      <c r="BG20" s="25"/>
      <c r="BH20" s="25"/>
      <c r="BI20" s="25"/>
      <c r="BJ20" s="25"/>
      <c r="BK20" s="25"/>
      <c r="BL20" s="25"/>
      <c r="BM20" s="25"/>
      <c r="BN20" s="25"/>
      <c r="BO20" s="25"/>
      <c r="BP20" s="25"/>
      <c r="BQ20" s="25"/>
      <c r="BR20" s="25"/>
      <c r="BS20" s="25"/>
      <c r="BT20" s="25"/>
      <c r="BU20" s="25"/>
      <c r="BV20" s="25"/>
      <c r="BW20" s="25"/>
      <c r="BX20" s="25"/>
      <c r="BY20" s="25"/>
      <c r="BZ20" s="25"/>
      <c r="CA20" s="25"/>
      <c r="CB20" s="25"/>
      <c r="CC20" s="25"/>
    </row>
    <row r="21" hidden="1">
      <c r="A21" s="366" t="str">
        <f>'Cenários'!AV60</f>
        <v>PCE-PC0790</v>
      </c>
      <c r="B21" s="242">
        <f>'Cenários'!AW60</f>
        <v>2732</v>
      </c>
      <c r="C21" s="242" t="str">
        <f>'Cenários'!AX60</f>
        <v>REPARA</v>
      </c>
      <c r="D21" s="242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242" t="str">
        <f>'Cenários'!BE155</f>
        <v>#DIV/0!</v>
      </c>
      <c r="J21" s="242" t="str">
        <f>'Cenários'!BF155</f>
        <v>#DIV/0!</v>
      </c>
      <c r="K21" s="242" t="str">
        <f>'Cenários'!BG155</f>
        <v>#DIV/0!</v>
      </c>
      <c r="L21" s="242" t="str">
        <f>'Cenários'!BH155</f>
        <v>#DIV/0!</v>
      </c>
      <c r="M21" s="242" t="str">
        <f>'Cenários'!BI155</f>
        <v>#DIV/0!</v>
      </c>
      <c r="N21" s="242" t="str">
        <f>'Cenários'!BJ155</f>
        <v>#DIV/0!</v>
      </c>
      <c r="O21" s="242" t="str">
        <f>'Cenários'!BK155</f>
        <v>#DIV/0!</v>
      </c>
      <c r="P21" s="242" t="str">
        <f>'Cenários'!BL155</f>
        <v>#DIV/0!</v>
      </c>
      <c r="Q21" s="242" t="str">
        <f>'Cenários'!BM155</f>
        <v>#DIV/0!</v>
      </c>
      <c r="R21" s="242" t="str">
        <f>'Cenários'!BN155</f>
        <v>#DIV/0!</v>
      </c>
      <c r="S21" s="242" t="str">
        <f>'Cenários'!BO155</f>
        <v>#DIV/0!</v>
      </c>
      <c r="T21" s="242" t="str">
        <f>'Cenários'!BP155</f>
        <v>#DIV/0!</v>
      </c>
      <c r="U21" s="242" t="str">
        <f>'Cenários'!BQ155</f>
        <v>#DIV/0!</v>
      </c>
      <c r="V21" s="242" t="str">
        <f>'Cenários'!BR155</f>
        <v>#DIV/0!</v>
      </c>
      <c r="W21" s="242" t="str">
        <f>'Cenários'!BS155</f>
        <v>#DIV/0!</v>
      </c>
      <c r="X21" s="242" t="str">
        <f>'Cenários'!BT155</f>
        <v>#DIV/0!</v>
      </c>
      <c r="Y21" s="242" t="str">
        <f>'Cenários'!BU155</f>
        <v>#DIV/0!</v>
      </c>
      <c r="Z21" s="242" t="str">
        <f>'Cenários'!BV155</f>
        <v>#DIV/0!</v>
      </c>
      <c r="AA21" s="242" t="str">
        <f>'Cenários'!BW155</f>
        <v>#DIV/0!</v>
      </c>
      <c r="AB21" s="242" t="str">
        <f>'Cenários'!BX155</f>
        <v>#DIV/0!</v>
      </c>
      <c r="AC21" s="242" t="str">
        <f>'Cenários'!BY155</f>
        <v>#DIV/0!</v>
      </c>
      <c r="AD21" s="242" t="str">
        <f>'Cenários'!BZ155</f>
        <v>#DIV/0!</v>
      </c>
      <c r="AE21" s="242" t="str">
        <f>'Cenários'!CA155</f>
        <v>#DIV/0!</v>
      </c>
      <c r="AF21" s="242" t="str">
        <f>'Cenários'!CB155</f>
        <v>#DIV/0!</v>
      </c>
      <c r="AU21" s="25"/>
      <c r="AV21" s="25"/>
      <c r="AW21" s="25"/>
      <c r="AX21" s="25"/>
      <c r="AY21" s="25"/>
      <c r="AZ21" s="25"/>
      <c r="BA21" s="25"/>
      <c r="BB21" s="25"/>
      <c r="BC21" s="25"/>
      <c r="BD21" s="25"/>
      <c r="BE21" s="25"/>
      <c r="BF21" s="25"/>
      <c r="BG21" s="25"/>
      <c r="BH21" s="25"/>
      <c r="BI21" s="25"/>
      <c r="BJ21" s="25"/>
      <c r="BK21" s="25"/>
      <c r="BL21" s="25"/>
      <c r="BM21" s="25"/>
      <c r="BN21" s="25"/>
      <c r="BO21" s="25"/>
      <c r="BP21" s="25"/>
      <c r="BQ21" s="25"/>
      <c r="BR21" s="25"/>
      <c r="BS21" s="25"/>
      <c r="BT21" s="25"/>
      <c r="BU21" s="25"/>
      <c r="BV21" s="25"/>
      <c r="BW21" s="25"/>
      <c r="BX21" s="25"/>
      <c r="BY21" s="25"/>
      <c r="BZ21" s="25"/>
      <c r="CA21" s="25"/>
      <c r="CB21" s="25"/>
      <c r="CC21" s="25"/>
    </row>
    <row r="22">
      <c r="A22" s="366" t="str">
        <f>'Cenários'!AV71</f>
        <v>PCE-PC1801</v>
      </c>
      <c r="B22" s="242">
        <f>'Cenários'!AW71</f>
        <v>2740</v>
      </c>
      <c r="C22" s="242" t="str">
        <f>'Cenários'!AX71</f>
        <v>OS</v>
      </c>
      <c r="D22" s="242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242" t="str">
        <f>'Cenários'!BE166</f>
        <v>#DIV/0!</v>
      </c>
      <c r="J22" s="242" t="str">
        <f>'Cenários'!BF166</f>
        <v>#DIV/0!</v>
      </c>
      <c r="K22" s="242" t="str">
        <f>'Cenários'!BG166</f>
        <v>#DIV/0!</v>
      </c>
      <c r="L22" s="242" t="str">
        <f>'Cenários'!BH166</f>
        <v>#DIV/0!</v>
      </c>
      <c r="M22" s="242" t="str">
        <f>'Cenários'!BI166</f>
        <v>#DIV/0!</v>
      </c>
      <c r="N22" s="242" t="str">
        <f>'Cenários'!BJ166</f>
        <v>#DIV/0!</v>
      </c>
      <c r="O22" s="242" t="str">
        <f>'Cenários'!BK166</f>
        <v>#DIV/0!</v>
      </c>
      <c r="P22" s="242" t="str">
        <f>'Cenários'!BL166</f>
        <v>#DIV/0!</v>
      </c>
      <c r="Q22" s="242" t="str">
        <f>'Cenários'!BM166</f>
        <v>#DIV/0!</v>
      </c>
      <c r="R22" s="242" t="str">
        <f>'Cenários'!BN166</f>
        <v>#DIV/0!</v>
      </c>
      <c r="S22" s="242" t="str">
        <f>'Cenários'!BO166</f>
        <v>#DIV/0!</v>
      </c>
      <c r="T22" s="242" t="str">
        <f>'Cenários'!BP166</f>
        <v>#DIV/0!</v>
      </c>
      <c r="U22" s="242" t="str">
        <f>'Cenários'!BQ166</f>
        <v>#DIV/0!</v>
      </c>
      <c r="V22" s="242" t="str">
        <f>'Cenários'!BR166</f>
        <v>#DIV/0!</v>
      </c>
      <c r="W22" s="242" t="str">
        <f>'Cenários'!BS166</f>
        <v>#DIV/0!</v>
      </c>
      <c r="X22" s="242" t="str">
        <f>'Cenários'!BT166</f>
        <v>#DIV/0!</v>
      </c>
      <c r="Y22" s="242" t="str">
        <f>'Cenários'!BU166</f>
        <v>#DIV/0!</v>
      </c>
      <c r="Z22" s="242" t="str">
        <f>'Cenários'!BV166</f>
        <v>#DIV/0!</v>
      </c>
      <c r="AA22" s="242" t="str">
        <f>'Cenários'!BW166</f>
        <v>#DIV/0!</v>
      </c>
      <c r="AB22" s="242" t="str">
        <f>'Cenários'!BX166</f>
        <v>#DIV/0!</v>
      </c>
      <c r="AC22" s="242" t="str">
        <f>'Cenários'!BY166</f>
        <v>#DIV/0!</v>
      </c>
      <c r="AD22" s="242" t="str">
        <f>'Cenários'!BZ166</f>
        <v>#DIV/0!</v>
      </c>
      <c r="AE22" s="242" t="str">
        <f>'Cenários'!CA166</f>
        <v>#DIV/0!</v>
      </c>
      <c r="AF22" s="242" t="str">
        <f>'Cenários'!CB166</f>
        <v>#DIV/0!</v>
      </c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5"/>
      <c r="BI22" s="25"/>
      <c r="BJ22" s="25"/>
      <c r="BK22" s="25"/>
      <c r="BL22" s="25"/>
      <c r="BM22" s="25"/>
      <c r="BN22" s="25"/>
      <c r="BO22" s="25"/>
      <c r="BP22" s="25"/>
      <c r="BQ22" s="25"/>
      <c r="BR22" s="25"/>
      <c r="BS22" s="25"/>
      <c r="BT22" s="25"/>
      <c r="BU22" s="25"/>
      <c r="BV22" s="25"/>
      <c r="BW22" s="25"/>
      <c r="BX22" s="25"/>
      <c r="BY22" s="25"/>
      <c r="BZ22" s="25"/>
      <c r="CA22" s="25"/>
      <c r="CB22" s="25"/>
      <c r="CC22" s="25"/>
    </row>
    <row r="23">
      <c r="A23" s="366" t="str">
        <f>'Cenários'!AV65</f>
        <v>PCE-PC1391</v>
      </c>
      <c r="B23" s="242">
        <f>'Cenários'!AW65</f>
        <v>2728</v>
      </c>
      <c r="C23" s="242" t="str">
        <f>'Cenários'!AX65</f>
        <v>OS</v>
      </c>
      <c r="D23" s="242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242" t="str">
        <f>'Cenários'!BE160</f>
        <v>#DIV/0!</v>
      </c>
      <c r="J23" s="242" t="str">
        <f>'Cenários'!BF160</f>
        <v>#DIV/0!</v>
      </c>
      <c r="K23" s="242" t="str">
        <f>'Cenários'!BG160</f>
        <v>#DIV/0!</v>
      </c>
      <c r="L23" s="242" t="str">
        <f>'Cenários'!BH160</f>
        <v>#DIV/0!</v>
      </c>
      <c r="M23" s="242" t="str">
        <f>'Cenários'!BI160</f>
        <v>#DIV/0!</v>
      </c>
      <c r="N23" s="242" t="str">
        <f>'Cenários'!BJ160</f>
        <v>#DIV/0!</v>
      </c>
      <c r="O23" s="242" t="str">
        <f>'Cenários'!BK160</f>
        <v>#DIV/0!</v>
      </c>
      <c r="P23" s="242" t="str">
        <f>'Cenários'!BL160</f>
        <v>#DIV/0!</v>
      </c>
      <c r="Q23" s="242" t="str">
        <f>'Cenários'!BM160</f>
        <v>#DIV/0!</v>
      </c>
      <c r="R23" s="242" t="str">
        <f>'Cenários'!BN160</f>
        <v>#DIV/0!</v>
      </c>
      <c r="S23" s="242" t="str">
        <f>'Cenários'!BO160</f>
        <v>#DIV/0!</v>
      </c>
      <c r="T23" s="242" t="str">
        <f>'Cenários'!BP160</f>
        <v>#DIV/0!</v>
      </c>
      <c r="U23" s="242" t="str">
        <f>'Cenários'!BQ160</f>
        <v>#DIV/0!</v>
      </c>
      <c r="V23" s="242" t="str">
        <f>'Cenários'!BR160</f>
        <v>#DIV/0!</v>
      </c>
      <c r="W23" s="242" t="str">
        <f>'Cenários'!BS160</f>
        <v>#DIV/0!</v>
      </c>
      <c r="X23" s="242" t="str">
        <f>'Cenários'!BT160</f>
        <v>#DIV/0!</v>
      </c>
      <c r="Y23" s="242" t="str">
        <f>'Cenários'!BU160</f>
        <v>#DIV/0!</v>
      </c>
      <c r="Z23" s="242" t="str">
        <f>'Cenários'!BV160</f>
        <v>#DIV/0!</v>
      </c>
      <c r="AA23" s="242" t="str">
        <f>'Cenários'!BW160</f>
        <v>#DIV/0!</v>
      </c>
      <c r="AB23" s="242" t="str">
        <f>'Cenários'!BX160</f>
        <v>#DIV/0!</v>
      </c>
      <c r="AC23" s="242" t="str">
        <f>'Cenários'!BY160</f>
        <v>#DIV/0!</v>
      </c>
      <c r="AD23" s="242" t="str">
        <f>'Cenários'!BZ160</f>
        <v>#DIV/0!</v>
      </c>
      <c r="AE23" s="242" t="str">
        <f>'Cenários'!CA160</f>
        <v>#DIV/0!</v>
      </c>
      <c r="AF23" s="242" t="str">
        <f>'Cenários'!CB160</f>
        <v>#DIV/0!</v>
      </c>
      <c r="AU23" s="25"/>
      <c r="AV23" s="25"/>
      <c r="AW23" s="25"/>
      <c r="AX23" s="25"/>
      <c r="AY23" s="25"/>
      <c r="AZ23" s="25"/>
      <c r="BA23" s="25"/>
      <c r="BB23" s="25"/>
      <c r="BC23" s="25"/>
      <c r="BD23" s="25"/>
      <c r="BE23" s="25"/>
      <c r="BF23" s="25"/>
      <c r="BG23" s="25"/>
      <c r="BH23" s="25"/>
      <c r="BI23" s="25"/>
      <c r="BJ23" s="25"/>
      <c r="BK23" s="25"/>
      <c r="BL23" s="25"/>
      <c r="BM23" s="25"/>
      <c r="BN23" s="25"/>
      <c r="BO23" s="25"/>
      <c r="BP23" s="25"/>
      <c r="BQ23" s="25"/>
      <c r="BR23" s="25"/>
      <c r="BS23" s="25"/>
      <c r="BT23" s="25"/>
      <c r="BU23" s="25"/>
      <c r="BV23" s="25"/>
      <c r="BW23" s="25"/>
      <c r="BX23" s="25"/>
      <c r="BY23" s="25"/>
      <c r="BZ23" s="25"/>
      <c r="CA23" s="25"/>
      <c r="CB23" s="25"/>
      <c r="CC23" s="25"/>
    </row>
    <row r="24" hidden="1">
      <c r="A24" s="366" t="str">
        <f>'Cenários'!AV54</f>
        <v>PC-E17377</v>
      </c>
      <c r="B24" s="242">
        <f>'Cenários'!AW54</f>
        <v>2703</v>
      </c>
      <c r="C24" s="242" t="str">
        <f>'Cenários'!AX54</f>
        <v>APL</v>
      </c>
      <c r="D24" s="242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242" t="str">
        <f>'Cenários'!BE149</f>
        <v>#DIV/0!</v>
      </c>
      <c r="J24" s="242" t="str">
        <f>'Cenários'!BF149</f>
        <v>#DIV/0!</v>
      </c>
      <c r="K24" s="242" t="str">
        <f>'Cenários'!BG149</f>
        <v>#DIV/0!</v>
      </c>
      <c r="L24" s="242" t="str">
        <f>'Cenários'!BH149</f>
        <v>#DIV/0!</v>
      </c>
      <c r="M24" s="242" t="str">
        <f>'Cenários'!BI149</f>
        <v>#DIV/0!</v>
      </c>
      <c r="N24" s="242" t="str">
        <f>'Cenários'!BJ149</f>
        <v>#DIV/0!</v>
      </c>
      <c r="O24" s="242" t="str">
        <f>'Cenários'!BK149</f>
        <v>#DIV/0!</v>
      </c>
      <c r="P24" s="242" t="str">
        <f>'Cenários'!BL149</f>
        <v>#DIV/0!</v>
      </c>
      <c r="Q24" s="242" t="str">
        <f>'Cenários'!BM149</f>
        <v>#DIV/0!</v>
      </c>
      <c r="R24" s="242" t="str">
        <f>'Cenários'!BN149</f>
        <v>#DIV/0!</v>
      </c>
      <c r="S24" s="242" t="str">
        <f>'Cenários'!BO149</f>
        <v>#DIV/0!</v>
      </c>
      <c r="T24" s="242" t="str">
        <f>'Cenários'!BP149</f>
        <v>#DIV/0!</v>
      </c>
      <c r="U24" s="242" t="str">
        <f>'Cenários'!BQ149</f>
        <v>#DIV/0!</v>
      </c>
      <c r="V24" s="242" t="str">
        <f>'Cenários'!BR149</f>
        <v>#DIV/0!</v>
      </c>
      <c r="W24" s="242" t="str">
        <f>'Cenários'!BS149</f>
        <v>#DIV/0!</v>
      </c>
      <c r="X24" s="242" t="str">
        <f>'Cenários'!BT149</f>
        <v>#DIV/0!</v>
      </c>
      <c r="Y24" s="242" t="str">
        <f>'Cenários'!BU149</f>
        <v>#DIV/0!</v>
      </c>
      <c r="Z24" s="242" t="str">
        <f>'Cenários'!BV149</f>
        <v>#DIV/0!</v>
      </c>
      <c r="AA24" s="242" t="str">
        <f>'Cenários'!BW149</f>
        <v>#DIV/0!</v>
      </c>
      <c r="AB24" s="242" t="str">
        <f>'Cenários'!BX149</f>
        <v>#DIV/0!</v>
      </c>
      <c r="AC24" s="242" t="str">
        <f>'Cenários'!BY149</f>
        <v>#DIV/0!</v>
      </c>
      <c r="AD24" s="242" t="str">
        <f>'Cenários'!BZ149</f>
        <v>#DIV/0!</v>
      </c>
      <c r="AE24" s="242" t="str">
        <f>'Cenários'!CA149</f>
        <v>#DIV/0!</v>
      </c>
      <c r="AF24" s="242" t="str">
        <f>'Cenários'!CB149</f>
        <v>#DIV/0!</v>
      </c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</row>
    <row r="25" hidden="1">
      <c r="A25" s="366" t="str">
        <f>'Cenários'!AV90</f>
        <v>PCE-PC2358</v>
      </c>
      <c r="B25" s="242">
        <f>'Cenários'!AW90</f>
        <v>2736</v>
      </c>
      <c r="C25" s="242" t="str">
        <f>'Cenários'!AX90</f>
        <v>APL</v>
      </c>
      <c r="D25" s="242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242" t="str">
        <f>'Cenários'!BE185</f>
        <v>#DIV/0!</v>
      </c>
      <c r="J25" s="242" t="str">
        <f>'Cenários'!BF185</f>
        <v>#DIV/0!</v>
      </c>
      <c r="K25" s="242" t="str">
        <f>'Cenários'!BG185</f>
        <v>#DIV/0!</v>
      </c>
      <c r="L25" s="242" t="str">
        <f>'Cenários'!BH185</f>
        <v>#DIV/0!</v>
      </c>
      <c r="M25" s="242" t="str">
        <f>'Cenários'!BI185</f>
        <v>#DIV/0!</v>
      </c>
      <c r="N25" s="242" t="str">
        <f>'Cenários'!BJ185</f>
        <v>#DIV/0!</v>
      </c>
      <c r="O25" s="242" t="str">
        <f>'Cenários'!BK185</f>
        <v>#DIV/0!</v>
      </c>
      <c r="P25" s="242" t="str">
        <f>'Cenários'!BL185</f>
        <v>#DIV/0!</v>
      </c>
      <c r="Q25" s="242" t="str">
        <f>'Cenários'!BM185</f>
        <v>#DIV/0!</v>
      </c>
      <c r="R25" s="242" t="str">
        <f>'Cenários'!BN185</f>
        <v>#DIV/0!</v>
      </c>
      <c r="S25" s="242" t="str">
        <f>'Cenários'!BO185</f>
        <v>#DIV/0!</v>
      </c>
      <c r="T25" s="242" t="str">
        <f>'Cenários'!BP185</f>
        <v>#DIV/0!</v>
      </c>
      <c r="U25" s="242" t="str">
        <f>'Cenários'!BQ185</f>
        <v>#DIV/0!</v>
      </c>
      <c r="V25" s="242" t="str">
        <f>'Cenários'!BR185</f>
        <v>#DIV/0!</v>
      </c>
      <c r="W25" s="242" t="str">
        <f>'Cenários'!BS185</f>
        <v>#DIV/0!</v>
      </c>
      <c r="X25" s="242" t="str">
        <f>'Cenários'!BT185</f>
        <v>#DIV/0!</v>
      </c>
      <c r="Y25" s="242" t="str">
        <f>'Cenários'!BU185</f>
        <v>#DIV/0!</v>
      </c>
      <c r="Z25" s="242" t="str">
        <f>'Cenários'!BV185</f>
        <v>#DIV/0!</v>
      </c>
      <c r="AA25" s="242" t="str">
        <f>'Cenários'!BW185</f>
        <v>#DIV/0!</v>
      </c>
      <c r="AB25" s="242" t="str">
        <f>'Cenários'!BX185</f>
        <v>#DIV/0!</v>
      </c>
      <c r="AC25" s="242" t="str">
        <f>'Cenários'!BY185</f>
        <v>#DIV/0!</v>
      </c>
      <c r="AD25" s="242" t="str">
        <f>'Cenários'!BZ185</f>
        <v>#DIV/0!</v>
      </c>
      <c r="AE25" s="242" t="str">
        <f>'Cenários'!CA185</f>
        <v>#DIV/0!</v>
      </c>
      <c r="AF25" s="242" t="str">
        <f>'Cenários'!CB185</f>
        <v>#DIV/0!</v>
      </c>
      <c r="AU25" s="25"/>
      <c r="AV25" s="25"/>
      <c r="AW25" s="25"/>
      <c r="AX25" s="25"/>
      <c r="AY25" s="25"/>
      <c r="AZ25" s="25"/>
      <c r="BA25" s="25"/>
      <c r="BB25" s="25"/>
      <c r="BC25" s="25"/>
      <c r="BD25" s="25"/>
      <c r="BE25" s="25"/>
      <c r="BF25" s="25"/>
      <c r="BG25" s="25"/>
      <c r="BH25" s="25"/>
      <c r="BI25" s="25"/>
      <c r="BJ25" s="25"/>
      <c r="BK25" s="25"/>
      <c r="BL25" s="25"/>
      <c r="BM25" s="25"/>
      <c r="BN25" s="25"/>
      <c r="BO25" s="25"/>
      <c r="BP25" s="25"/>
      <c r="BQ25" s="25"/>
      <c r="BR25" s="25"/>
      <c r="BS25" s="25"/>
      <c r="BT25" s="25"/>
      <c r="BU25" s="25"/>
      <c r="BV25" s="25"/>
      <c r="BW25" s="25"/>
      <c r="BX25" s="25"/>
      <c r="BY25" s="25"/>
      <c r="BZ25" s="25"/>
      <c r="CA25" s="25"/>
      <c r="CB25" s="25"/>
      <c r="CC25" s="25"/>
    </row>
    <row r="26">
      <c r="A26" s="366" t="str">
        <f>'Cenários'!AV74</f>
        <v>PCE-PC1850</v>
      </c>
      <c r="B26" s="242">
        <f>'Cenários'!AW74</f>
        <v>2737</v>
      </c>
      <c r="C26" s="242" t="str">
        <f>'Cenários'!AX74</f>
        <v>REMOV</v>
      </c>
      <c r="D26" s="242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242" t="str">
        <f>'Cenários'!BE169</f>
        <v>#DIV/0!</v>
      </c>
      <c r="J26" s="242" t="str">
        <f>'Cenários'!BF169</f>
        <v>#DIV/0!</v>
      </c>
      <c r="K26" s="242" t="str">
        <f>'Cenários'!BG169</f>
        <v>#DIV/0!</v>
      </c>
      <c r="L26" s="242" t="str">
        <f>'Cenários'!BH169</f>
        <v>#DIV/0!</v>
      </c>
      <c r="M26" s="242" t="str">
        <f>'Cenários'!BI169</f>
        <v>#DIV/0!</v>
      </c>
      <c r="N26" s="242" t="str">
        <f>'Cenários'!BJ169</f>
        <v>#DIV/0!</v>
      </c>
      <c r="O26" s="242" t="str">
        <f>'Cenários'!BK169</f>
        <v>#DIV/0!</v>
      </c>
      <c r="P26" s="242" t="str">
        <f>'Cenários'!BL169</f>
        <v>#DIV/0!</v>
      </c>
      <c r="Q26" s="242" t="str">
        <f>'Cenários'!BM169</f>
        <v>#DIV/0!</v>
      </c>
      <c r="R26" s="242" t="str">
        <f>'Cenários'!BN169</f>
        <v>#DIV/0!</v>
      </c>
      <c r="S26" s="242" t="str">
        <f>'Cenários'!BO169</f>
        <v>#DIV/0!</v>
      </c>
      <c r="T26" s="242" t="str">
        <f>'Cenários'!BP169</f>
        <v>#DIV/0!</v>
      </c>
      <c r="U26" s="242" t="str">
        <f>'Cenários'!BQ169</f>
        <v>#DIV/0!</v>
      </c>
      <c r="V26" s="242" t="str">
        <f>'Cenários'!BR169</f>
        <v>#DIV/0!</v>
      </c>
      <c r="W26" s="242" t="str">
        <f>'Cenários'!BS169</f>
        <v>#DIV/0!</v>
      </c>
      <c r="X26" s="242" t="str">
        <f>'Cenários'!BT169</f>
        <v>#DIV/0!</v>
      </c>
      <c r="Y26" s="242" t="str">
        <f>'Cenários'!BU169</f>
        <v>#DIV/0!</v>
      </c>
      <c r="Z26" s="242" t="str">
        <f>'Cenários'!BV169</f>
        <v>#DIV/0!</v>
      </c>
      <c r="AA26" s="242" t="str">
        <f>'Cenários'!BW169</f>
        <v>#DIV/0!</v>
      </c>
      <c r="AB26" s="242" t="str">
        <f>'Cenários'!BX169</f>
        <v>#DIV/0!</v>
      </c>
      <c r="AC26" s="242" t="str">
        <f>'Cenários'!BY169</f>
        <v>#DIV/0!</v>
      </c>
      <c r="AD26" s="242" t="str">
        <f>'Cenários'!BZ169</f>
        <v>#DIV/0!</v>
      </c>
      <c r="AE26" s="242" t="str">
        <f>'Cenários'!CA169</f>
        <v>#DIV/0!</v>
      </c>
      <c r="AF26" s="242" t="str">
        <f>'Cenários'!CB169</f>
        <v>#DIV/0!</v>
      </c>
      <c r="AU26" s="25"/>
      <c r="AV26" s="25"/>
      <c r="AW26" s="25"/>
      <c r="AX26" s="25"/>
      <c r="AY26" s="25"/>
      <c r="AZ26" s="25"/>
      <c r="BA26" s="25"/>
      <c r="BB26" s="25"/>
      <c r="BC26" s="25"/>
      <c r="BD26" s="25"/>
      <c r="BE26" s="25"/>
      <c r="BF26" s="25"/>
      <c r="BG26" s="25"/>
      <c r="BH26" s="25"/>
      <c r="BI26" s="25"/>
      <c r="BJ26" s="25"/>
      <c r="BK26" s="25"/>
      <c r="BL26" s="25"/>
      <c r="BM26" s="25"/>
      <c r="BN26" s="25"/>
      <c r="BO26" s="25"/>
      <c r="BP26" s="25"/>
      <c r="BQ26" s="25"/>
      <c r="BR26" s="25"/>
      <c r="BS26" s="25"/>
      <c r="BT26" s="25"/>
      <c r="BU26" s="25"/>
      <c r="BV26" s="25"/>
      <c r="BW26" s="25"/>
      <c r="BX26" s="25"/>
      <c r="BY26" s="25"/>
      <c r="BZ26" s="25"/>
      <c r="CA26" s="25"/>
      <c r="CB26" s="25"/>
      <c r="CC26" s="25"/>
    </row>
    <row r="27" hidden="1">
      <c r="A27" s="366" t="str">
        <f>'Cenários'!AV84</f>
        <v>PCE-PC2224</v>
      </c>
      <c r="B27" s="242">
        <f>'Cenários'!AW84</f>
        <v>2731</v>
      </c>
      <c r="C27" s="242" t="str">
        <f>'Cenários'!AX84</f>
        <v>REPARA</v>
      </c>
      <c r="D27" s="242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242" t="str">
        <f>'Cenários'!BE179</f>
        <v>#DIV/0!</v>
      </c>
      <c r="J27" s="242" t="str">
        <f>'Cenários'!BF179</f>
        <v>#DIV/0!</v>
      </c>
      <c r="K27" s="242" t="str">
        <f>'Cenários'!BG179</f>
        <v>#DIV/0!</v>
      </c>
      <c r="L27" s="242" t="str">
        <f>'Cenários'!BH179</f>
        <v>#DIV/0!</v>
      </c>
      <c r="M27" s="242" t="str">
        <f>'Cenários'!BI179</f>
        <v>#DIV/0!</v>
      </c>
      <c r="N27" s="242" t="str">
        <f>'Cenários'!BJ179</f>
        <v>#DIV/0!</v>
      </c>
      <c r="O27" s="242" t="str">
        <f>'Cenários'!BK179</f>
        <v>#DIV/0!</v>
      </c>
      <c r="P27" s="242" t="str">
        <f>'Cenários'!BL179</f>
        <v>#DIV/0!</v>
      </c>
      <c r="Q27" s="242" t="str">
        <f>'Cenários'!BM179</f>
        <v>#DIV/0!</v>
      </c>
      <c r="R27" s="242" t="str">
        <f>'Cenários'!BN179</f>
        <v>#DIV/0!</v>
      </c>
      <c r="S27" s="242" t="str">
        <f>'Cenários'!BO179</f>
        <v>#DIV/0!</v>
      </c>
      <c r="T27" s="242" t="str">
        <f>'Cenários'!BP179</f>
        <v>#DIV/0!</v>
      </c>
      <c r="U27" s="242" t="str">
        <f>'Cenários'!BQ179</f>
        <v>#DIV/0!</v>
      </c>
      <c r="V27" s="242" t="str">
        <f>'Cenários'!BR179</f>
        <v>#DIV/0!</v>
      </c>
      <c r="W27" s="242" t="str">
        <f>'Cenários'!BS179</f>
        <v>#DIV/0!</v>
      </c>
      <c r="X27" s="242" t="str">
        <f>'Cenários'!BT179</f>
        <v>#DIV/0!</v>
      </c>
      <c r="Y27" s="242" t="str">
        <f>'Cenários'!BU179</f>
        <v>#DIV/0!</v>
      </c>
      <c r="Z27" s="242" t="str">
        <f>'Cenários'!BV179</f>
        <v>#DIV/0!</v>
      </c>
      <c r="AA27" s="242" t="str">
        <f>'Cenários'!BW179</f>
        <v>#DIV/0!</v>
      </c>
      <c r="AB27" s="242" t="str">
        <f>'Cenários'!BX179</f>
        <v>#DIV/0!</v>
      </c>
      <c r="AC27" s="242" t="str">
        <f>'Cenários'!BY179</f>
        <v>#DIV/0!</v>
      </c>
      <c r="AD27" s="242" t="str">
        <f>'Cenários'!BZ179</f>
        <v>#DIV/0!</v>
      </c>
      <c r="AE27" s="242" t="str">
        <f>'Cenários'!CA179</f>
        <v>#DIV/0!</v>
      </c>
      <c r="AF27" s="242" t="str">
        <f>'Cenários'!CB179</f>
        <v>#DIV/0!</v>
      </c>
      <c r="AU27" s="25"/>
      <c r="AV27" s="25"/>
      <c r="AW27" s="25"/>
      <c r="AX27" s="25"/>
      <c r="AY27" s="25"/>
      <c r="AZ27" s="25"/>
      <c r="BA27" s="25"/>
      <c r="BB27" s="25"/>
      <c r="BC27" s="25"/>
      <c r="BD27" s="25"/>
      <c r="BE27" s="25"/>
      <c r="BF27" s="25"/>
      <c r="BG27" s="25"/>
      <c r="BH27" s="25"/>
      <c r="BI27" s="25"/>
      <c r="BJ27" s="25"/>
      <c r="BK27" s="25"/>
      <c r="BL27" s="25"/>
      <c r="BM27" s="25"/>
      <c r="BN27" s="25"/>
      <c r="BO27" s="25"/>
      <c r="BP27" s="25"/>
      <c r="BQ27" s="25"/>
      <c r="BR27" s="25"/>
      <c r="BS27" s="25"/>
      <c r="BT27" s="25"/>
      <c r="BU27" s="25"/>
      <c r="BV27" s="25"/>
      <c r="BW27" s="25"/>
      <c r="BX27" s="25"/>
      <c r="BY27" s="25"/>
      <c r="BZ27" s="25"/>
      <c r="CA27" s="25"/>
      <c r="CB27" s="25"/>
      <c r="CC27" s="25"/>
    </row>
    <row r="28" hidden="1">
      <c r="A28" s="366" t="str">
        <f>'Cenários'!AV55</f>
        <v>PC-EPC0431</v>
      </c>
      <c r="B28" s="242">
        <f>'Cenários'!AW55</f>
        <v>2719</v>
      </c>
      <c r="C28" s="242" t="str">
        <f>'Cenários'!AX55</f>
        <v>APL</v>
      </c>
      <c r="D28" s="242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242" t="str">
        <f>'Cenários'!BE150</f>
        <v>#DIV/0!</v>
      </c>
      <c r="J28" s="242" t="str">
        <f>'Cenários'!BF150</f>
        <v>#DIV/0!</v>
      </c>
      <c r="K28" s="242" t="str">
        <f>'Cenários'!BG150</f>
        <v>#DIV/0!</v>
      </c>
      <c r="L28" s="242" t="str">
        <f>'Cenários'!BH150</f>
        <v>#DIV/0!</v>
      </c>
      <c r="M28" s="242" t="str">
        <f>'Cenários'!BI150</f>
        <v>#DIV/0!</v>
      </c>
      <c r="N28" s="242" t="str">
        <f>'Cenários'!BJ150</f>
        <v>#DIV/0!</v>
      </c>
      <c r="O28" s="242" t="str">
        <f>'Cenários'!BK150</f>
        <v>#DIV/0!</v>
      </c>
      <c r="P28" s="242" t="str">
        <f>'Cenários'!BL150</f>
        <v>#DIV/0!</v>
      </c>
      <c r="Q28" s="242" t="str">
        <f>'Cenários'!BM150</f>
        <v>#DIV/0!</v>
      </c>
      <c r="R28" s="242" t="str">
        <f>'Cenários'!BN150</f>
        <v>#DIV/0!</v>
      </c>
      <c r="S28" s="242" t="str">
        <f>'Cenários'!BO150</f>
        <v>#DIV/0!</v>
      </c>
      <c r="T28" s="242" t="str">
        <f>'Cenários'!BP150</f>
        <v>#DIV/0!</v>
      </c>
      <c r="U28" s="242" t="str">
        <f>'Cenários'!BQ150</f>
        <v>#DIV/0!</v>
      </c>
      <c r="V28" s="242" t="str">
        <f>'Cenários'!BR150</f>
        <v>#DIV/0!</v>
      </c>
      <c r="W28" s="242" t="str">
        <f>'Cenários'!BS150</f>
        <v>#DIV/0!</v>
      </c>
      <c r="X28" s="242" t="str">
        <f>'Cenários'!BT150</f>
        <v>#DIV/0!</v>
      </c>
      <c r="Y28" s="242" t="str">
        <f>'Cenários'!BU150</f>
        <v>#DIV/0!</v>
      </c>
      <c r="Z28" s="242" t="str">
        <f>'Cenários'!BV150</f>
        <v>#DIV/0!</v>
      </c>
      <c r="AA28" s="242" t="str">
        <f>'Cenários'!BW150</f>
        <v>#DIV/0!</v>
      </c>
      <c r="AB28" s="242" t="str">
        <f>'Cenários'!BX150</f>
        <v>#DIV/0!</v>
      </c>
      <c r="AC28" s="242" t="str">
        <f>'Cenários'!BY150</f>
        <v>#DIV/0!</v>
      </c>
      <c r="AD28" s="242" t="str">
        <f>'Cenários'!BZ150</f>
        <v>#DIV/0!</v>
      </c>
      <c r="AE28" s="242" t="str">
        <f>'Cenários'!CA150</f>
        <v>#DIV/0!</v>
      </c>
      <c r="AF28" s="242" t="str">
        <f>'Cenários'!CB150</f>
        <v>#DIV/0!</v>
      </c>
      <c r="AU28" s="25"/>
      <c r="AV28" s="25"/>
      <c r="AW28" s="25"/>
      <c r="AX28" s="25"/>
      <c r="AY28" s="25"/>
      <c r="AZ28" s="25"/>
      <c r="BA28" s="25"/>
      <c r="BB28" s="25"/>
      <c r="BC28" s="25"/>
      <c r="BD28" s="25"/>
      <c r="BE28" s="25"/>
      <c r="BF28" s="25"/>
      <c r="BG28" s="25"/>
      <c r="BH28" s="25"/>
      <c r="BI28" s="25"/>
      <c r="BJ28" s="25"/>
      <c r="BK28" s="25"/>
      <c r="BL28" s="25"/>
      <c r="BM28" s="25"/>
      <c r="BN28" s="25"/>
      <c r="BO28" s="25"/>
      <c r="BP28" s="25"/>
      <c r="BQ28" s="25"/>
      <c r="BR28" s="25"/>
      <c r="BS28" s="25"/>
      <c r="BT28" s="25"/>
      <c r="BU28" s="25"/>
      <c r="BV28" s="25"/>
      <c r="BW28" s="25"/>
      <c r="BX28" s="25"/>
      <c r="BY28" s="25"/>
      <c r="BZ28" s="25"/>
      <c r="CA28" s="25"/>
      <c r="CB28" s="25"/>
      <c r="CC28" s="25"/>
    </row>
    <row r="29" hidden="1">
      <c r="A29" s="366" t="str">
        <f>'Cenários'!AV80</f>
        <v>PCE-PC2055</v>
      </c>
      <c r="B29" s="242">
        <f>'Cenários'!AW80</f>
        <v>2722</v>
      </c>
      <c r="C29" s="242" t="str">
        <f>'Cenários'!AX80</f>
        <v>APL</v>
      </c>
      <c r="D29" s="242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242" t="str">
        <f>'Cenários'!BE175</f>
        <v>#DIV/0!</v>
      </c>
      <c r="J29" s="242" t="str">
        <f>'Cenários'!BF175</f>
        <v>#DIV/0!</v>
      </c>
      <c r="K29" s="242" t="str">
        <f>'Cenários'!BG175</f>
        <v>#DIV/0!</v>
      </c>
      <c r="L29" s="242" t="str">
        <f>'Cenários'!BH175</f>
        <v>#DIV/0!</v>
      </c>
      <c r="M29" s="242" t="str">
        <f>'Cenários'!BI175</f>
        <v>#DIV/0!</v>
      </c>
      <c r="N29" s="242" t="str">
        <f>'Cenários'!BJ175</f>
        <v>#DIV/0!</v>
      </c>
      <c r="O29" s="242" t="str">
        <f>'Cenários'!BK175</f>
        <v>#DIV/0!</v>
      </c>
      <c r="P29" s="242" t="str">
        <f>'Cenários'!BL175</f>
        <v>#DIV/0!</v>
      </c>
      <c r="Q29" s="242" t="str">
        <f>'Cenários'!BM175</f>
        <v>#DIV/0!</v>
      </c>
      <c r="R29" s="242" t="str">
        <f>'Cenários'!BN175</f>
        <v>#DIV/0!</v>
      </c>
      <c r="S29" s="242" t="str">
        <f>'Cenários'!BO175</f>
        <v>#DIV/0!</v>
      </c>
      <c r="T29" s="242" t="str">
        <f>'Cenários'!BP175</f>
        <v>#DIV/0!</v>
      </c>
      <c r="U29" s="242" t="str">
        <f>'Cenários'!BQ175</f>
        <v>#DIV/0!</v>
      </c>
      <c r="V29" s="242" t="str">
        <f>'Cenários'!BR175</f>
        <v>#DIV/0!</v>
      </c>
      <c r="W29" s="242" t="str">
        <f>'Cenários'!BS175</f>
        <v>#DIV/0!</v>
      </c>
      <c r="X29" s="242" t="str">
        <f>'Cenários'!BT175</f>
        <v>#DIV/0!</v>
      </c>
      <c r="Y29" s="242" t="str">
        <f>'Cenários'!BU175</f>
        <v>#DIV/0!</v>
      </c>
      <c r="Z29" s="242" t="str">
        <f>'Cenários'!BV175</f>
        <v>#DIV/0!</v>
      </c>
      <c r="AA29" s="242" t="str">
        <f>'Cenários'!BW175</f>
        <v>#DIV/0!</v>
      </c>
      <c r="AB29" s="242" t="str">
        <f>'Cenários'!BX175</f>
        <v>#DIV/0!</v>
      </c>
      <c r="AC29" s="242" t="str">
        <f>'Cenários'!BY175</f>
        <v>#DIV/0!</v>
      </c>
      <c r="AD29" s="242" t="str">
        <f>'Cenários'!BZ175</f>
        <v>#DIV/0!</v>
      </c>
      <c r="AE29" s="242" t="str">
        <f>'Cenários'!CA175</f>
        <v>#DIV/0!</v>
      </c>
      <c r="AF29" s="242" t="str">
        <f>'Cenários'!CB175</f>
        <v>#DIV/0!</v>
      </c>
      <c r="AU29" s="25"/>
      <c r="AV29" s="25"/>
      <c r="AW29" s="25"/>
      <c r="AX29" s="25"/>
      <c r="AY29" s="25"/>
      <c r="AZ29" s="25"/>
      <c r="BA29" s="25"/>
      <c r="BB29" s="25"/>
      <c r="BC29" s="25"/>
      <c r="BD29" s="25"/>
      <c r="BE29" s="25"/>
      <c r="BF29" s="25"/>
      <c r="BG29" s="25"/>
      <c r="BH29" s="25"/>
      <c r="BI29" s="25"/>
      <c r="BJ29" s="25"/>
      <c r="BK29" s="25"/>
      <c r="BL29" s="25"/>
      <c r="BM29" s="25"/>
      <c r="BN29" s="25"/>
      <c r="BO29" s="25"/>
      <c r="BP29" s="25"/>
      <c r="BQ29" s="25"/>
      <c r="BR29" s="25"/>
      <c r="BS29" s="25"/>
      <c r="BT29" s="25"/>
      <c r="BU29" s="25"/>
      <c r="BV29" s="25"/>
      <c r="BW29" s="25"/>
      <c r="BX29" s="25"/>
      <c r="BY29" s="25"/>
      <c r="BZ29" s="25"/>
      <c r="CA29" s="25"/>
      <c r="CB29" s="25"/>
      <c r="CC29" s="25"/>
    </row>
    <row r="30">
      <c r="A30" s="366" t="str">
        <f>'Cenários'!AV72</f>
        <v>PCE-PC1832</v>
      </c>
      <c r="B30" s="242">
        <f>'Cenários'!AW72</f>
        <v>2738</v>
      </c>
      <c r="C30" s="242" t="str">
        <f>'Cenários'!AX72</f>
        <v>RECOLH</v>
      </c>
      <c r="D30" s="242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242" t="str">
        <f>'Cenários'!BE167</f>
        <v>#DIV/0!</v>
      </c>
      <c r="J30" s="242" t="str">
        <f>'Cenários'!BF167</f>
        <v>#DIV/0!</v>
      </c>
      <c r="K30" s="242" t="str">
        <f>'Cenários'!BG167</f>
        <v>#DIV/0!</v>
      </c>
      <c r="L30" s="242" t="str">
        <f>'Cenários'!BH167</f>
        <v>#DIV/0!</v>
      </c>
      <c r="M30" s="242" t="str">
        <f>'Cenários'!BI167</f>
        <v>#DIV/0!</v>
      </c>
      <c r="N30" s="242" t="str">
        <f>'Cenários'!BJ167</f>
        <v>#DIV/0!</v>
      </c>
      <c r="O30" s="242" t="str">
        <f>'Cenários'!BK167</f>
        <v>#DIV/0!</v>
      </c>
      <c r="P30" s="242" t="str">
        <f>'Cenários'!BL167</f>
        <v>#DIV/0!</v>
      </c>
      <c r="Q30" s="242" t="str">
        <f>'Cenários'!BM167</f>
        <v>#DIV/0!</v>
      </c>
      <c r="R30" s="242" t="str">
        <f>'Cenários'!BN167</f>
        <v>#DIV/0!</v>
      </c>
      <c r="S30" s="242" t="str">
        <f>'Cenários'!BO167</f>
        <v>#DIV/0!</v>
      </c>
      <c r="T30" s="242" t="str">
        <f>'Cenários'!BP167</f>
        <v>#DIV/0!</v>
      </c>
      <c r="U30" s="242" t="str">
        <f>'Cenários'!BQ167</f>
        <v>#DIV/0!</v>
      </c>
      <c r="V30" s="242" t="str">
        <f>'Cenários'!BR167</f>
        <v>#DIV/0!</v>
      </c>
      <c r="W30" s="242" t="str">
        <f>'Cenários'!BS167</f>
        <v>#DIV/0!</v>
      </c>
      <c r="X30" s="242" t="str">
        <f>'Cenários'!BT167</f>
        <v>#DIV/0!</v>
      </c>
      <c r="Y30" s="242" t="str">
        <f>'Cenários'!BU167</f>
        <v>#DIV/0!</v>
      </c>
      <c r="Z30" s="242" t="str">
        <f>'Cenários'!BV167</f>
        <v>#DIV/0!</v>
      </c>
      <c r="AA30" s="242" t="str">
        <f>'Cenários'!BW167</f>
        <v>#DIV/0!</v>
      </c>
      <c r="AB30" s="242" t="str">
        <f>'Cenários'!BX167</f>
        <v>#DIV/0!</v>
      </c>
      <c r="AC30" s="242" t="str">
        <f>'Cenários'!BY167</f>
        <v>#DIV/0!</v>
      </c>
      <c r="AD30" s="242" t="str">
        <f>'Cenários'!BZ167</f>
        <v>#DIV/0!</v>
      </c>
      <c r="AE30" s="242" t="str">
        <f>'Cenários'!CA167</f>
        <v>#DIV/0!</v>
      </c>
      <c r="AF30" s="242" t="str">
        <f>'Cenários'!CB167</f>
        <v>#DIV/0!</v>
      </c>
      <c r="AU30" s="25"/>
      <c r="AV30" s="25"/>
      <c r="AW30" s="25"/>
      <c r="AX30" s="25"/>
      <c r="AY30" s="25"/>
      <c r="AZ30" s="25"/>
      <c r="BA30" s="25"/>
      <c r="BB30" s="25"/>
      <c r="BC30" s="25"/>
      <c r="BD30" s="25"/>
      <c r="BE30" s="25"/>
      <c r="BF30" s="25"/>
      <c r="BG30" s="25"/>
      <c r="BH30" s="25"/>
      <c r="BI30" s="25"/>
      <c r="BJ30" s="25"/>
      <c r="BK30" s="25"/>
      <c r="BL30" s="25"/>
      <c r="BM30" s="25"/>
      <c r="BN30" s="25"/>
      <c r="BO30" s="25"/>
      <c r="BP30" s="25"/>
      <c r="BQ30" s="25"/>
      <c r="BR30" s="25"/>
      <c r="BS30" s="25"/>
      <c r="BT30" s="25"/>
      <c r="BU30" s="25"/>
      <c r="BV30" s="25"/>
      <c r="BW30" s="25"/>
      <c r="BX30" s="25"/>
      <c r="BY30" s="25"/>
      <c r="BZ30" s="25"/>
      <c r="CA30" s="25"/>
      <c r="CB30" s="25"/>
      <c r="CC30" s="25"/>
    </row>
    <row r="31">
      <c r="A31" s="366" t="str">
        <f>'Cenários'!AV70</f>
        <v>PCE-PC1783</v>
      </c>
      <c r="B31" s="242">
        <f>'Cenários'!AW70</f>
        <v>2727</v>
      </c>
      <c r="C31" s="242" t="str">
        <f>'Cenários'!AX70</f>
        <v>RECOLH</v>
      </c>
      <c r="D31" s="242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242" t="str">
        <f>'Cenários'!BE165</f>
        <v>#DIV/0!</v>
      </c>
      <c r="J31" s="242" t="str">
        <f>'Cenários'!BF165</f>
        <v>#DIV/0!</v>
      </c>
      <c r="K31" s="242" t="str">
        <f>'Cenários'!BG165</f>
        <v>#DIV/0!</v>
      </c>
      <c r="L31" s="242" t="str">
        <f>'Cenários'!BH165</f>
        <v>#DIV/0!</v>
      </c>
      <c r="M31" s="242" t="str">
        <f>'Cenários'!BI165</f>
        <v>#DIV/0!</v>
      </c>
      <c r="N31" s="242" t="str">
        <f>'Cenários'!BJ165</f>
        <v>#DIV/0!</v>
      </c>
      <c r="O31" s="242" t="str">
        <f>'Cenários'!BK165</f>
        <v>#DIV/0!</v>
      </c>
      <c r="P31" s="242" t="str">
        <f>'Cenários'!BL165</f>
        <v>#DIV/0!</v>
      </c>
      <c r="Q31" s="242" t="str">
        <f>'Cenários'!BM165</f>
        <v>#DIV/0!</v>
      </c>
      <c r="R31" s="242" t="str">
        <f>'Cenários'!BN165</f>
        <v>#DIV/0!</v>
      </c>
      <c r="S31" s="242" t="str">
        <f>'Cenários'!BO165</f>
        <v>#DIV/0!</v>
      </c>
      <c r="T31" s="242" t="str">
        <f>'Cenários'!BP165</f>
        <v>#DIV/0!</v>
      </c>
      <c r="U31" s="242" t="str">
        <f>'Cenários'!BQ165</f>
        <v>#DIV/0!</v>
      </c>
      <c r="V31" s="242" t="str">
        <f>'Cenários'!BR165</f>
        <v>#DIV/0!</v>
      </c>
      <c r="W31" s="242" t="str">
        <f>'Cenários'!BS165</f>
        <v>#DIV/0!</v>
      </c>
      <c r="X31" s="242" t="str">
        <f>'Cenários'!BT165</f>
        <v>#DIV/0!</v>
      </c>
      <c r="Y31" s="242" t="str">
        <f>'Cenários'!BU165</f>
        <v>#DIV/0!</v>
      </c>
      <c r="Z31" s="242" t="str">
        <f>'Cenários'!BV165</f>
        <v>#DIV/0!</v>
      </c>
      <c r="AA31" s="242" t="str">
        <f>'Cenários'!BW165</f>
        <v>#DIV/0!</v>
      </c>
      <c r="AB31" s="242" t="str">
        <f>'Cenários'!BX165</f>
        <v>#DIV/0!</v>
      </c>
      <c r="AC31" s="242" t="str">
        <f>'Cenários'!BY165</f>
        <v>#DIV/0!</v>
      </c>
      <c r="AD31" s="242" t="str">
        <f>'Cenários'!BZ165</f>
        <v>#DIV/0!</v>
      </c>
      <c r="AE31" s="242" t="str">
        <f>'Cenários'!CA165</f>
        <v>#DIV/0!</v>
      </c>
      <c r="AF31" s="242" t="str">
        <f>'Cenários'!CB165</f>
        <v>#DIV/0!</v>
      </c>
      <c r="AU31" s="25"/>
      <c r="AV31" s="25"/>
      <c r="AW31" s="25"/>
      <c r="AX31" s="25"/>
      <c r="AY31" s="25"/>
      <c r="AZ31" s="25"/>
      <c r="BA31" s="25"/>
      <c r="BB31" s="25"/>
      <c r="BC31" s="25"/>
      <c r="BD31" s="25"/>
      <c r="BE31" s="25"/>
      <c r="BF31" s="25"/>
      <c r="BG31" s="25"/>
      <c r="BH31" s="25"/>
      <c r="BI31" s="25"/>
      <c r="BJ31" s="25"/>
      <c r="BK31" s="25"/>
      <c r="BL31" s="25"/>
      <c r="BM31" s="25"/>
      <c r="BN31" s="25"/>
      <c r="BO31" s="25"/>
      <c r="BP31" s="25"/>
      <c r="BQ31" s="25"/>
      <c r="BR31" s="25"/>
      <c r="BS31" s="25"/>
      <c r="BT31" s="25"/>
      <c r="BU31" s="25"/>
      <c r="BV31" s="25"/>
      <c r="BW31" s="25"/>
      <c r="BX31" s="25"/>
      <c r="BY31" s="25"/>
      <c r="BZ31" s="25"/>
      <c r="CA31" s="25"/>
      <c r="CB31" s="25"/>
      <c r="CC31" s="25"/>
    </row>
    <row r="32" hidden="1">
      <c r="A32" s="366" t="str">
        <f>'Cenários'!AV83</f>
        <v>PCE-PC2223</v>
      </c>
      <c r="B32" s="242">
        <f>'Cenários'!AW83</f>
        <v>2723</v>
      </c>
      <c r="C32" s="242" t="str">
        <f>'Cenários'!AX83</f>
        <v>APL</v>
      </c>
      <c r="D32" s="242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242" t="str">
        <f>'Cenários'!BE178</f>
        <v/>
      </c>
      <c r="J32" s="242" t="str">
        <f>'Cenários'!BF178</f>
        <v/>
      </c>
      <c r="K32" s="242" t="str">
        <f>'Cenários'!BG178</f>
        <v/>
      </c>
      <c r="L32" s="242" t="str">
        <f>'Cenários'!BH178</f>
        <v/>
      </c>
      <c r="M32" s="242" t="str">
        <f>'Cenários'!BI178</f>
        <v/>
      </c>
      <c r="N32" s="242" t="str">
        <f>'Cenários'!BJ178</f>
        <v/>
      </c>
      <c r="O32" s="242" t="str">
        <f>'Cenários'!BK178</f>
        <v>HSI</v>
      </c>
      <c r="P32" s="242" t="str">
        <f>'Cenários'!BL178</f>
        <v/>
      </c>
      <c r="Q32" s="242" t="str">
        <f>'Cenários'!BM178</f>
        <v/>
      </c>
      <c r="R32" s="242" t="str">
        <f>'Cenários'!BN178</f>
        <v/>
      </c>
      <c r="S32" s="242" t="str">
        <f>'Cenários'!BO178</f>
        <v/>
      </c>
      <c r="T32" s="242" t="str">
        <f>'Cenários'!BP178</f>
        <v/>
      </c>
      <c r="U32" s="242" t="str">
        <f>'Cenários'!BQ178</f>
        <v/>
      </c>
      <c r="V32" s="242" t="str">
        <f>'Cenários'!BR178</f>
        <v/>
      </c>
      <c r="W32" s="242" t="str">
        <f>'Cenários'!BS178</f>
        <v/>
      </c>
      <c r="X32" s="242" t="str">
        <f>'Cenários'!BT178</f>
        <v/>
      </c>
      <c r="Y32" s="242" t="str">
        <f>'Cenários'!BU178</f>
        <v/>
      </c>
      <c r="Z32" s="242" t="str">
        <f>'Cenários'!BV178</f>
        <v/>
      </c>
      <c r="AA32" s="242" t="str">
        <f>'Cenários'!BW178</f>
        <v/>
      </c>
      <c r="AB32" s="242" t="str">
        <f>'Cenários'!BX178</f>
        <v/>
      </c>
      <c r="AC32" s="242" t="str">
        <f>'Cenários'!BY178</f>
        <v/>
      </c>
      <c r="AD32" s="242" t="str">
        <f>'Cenários'!BZ178</f>
        <v/>
      </c>
      <c r="AE32" s="242" t="str">
        <f>'Cenários'!CA178</f>
        <v/>
      </c>
      <c r="AF32" s="242" t="str">
        <f>'Cenários'!CB178</f>
        <v/>
      </c>
      <c r="AU32" s="25"/>
      <c r="AV32" s="25"/>
      <c r="AW32" s="25"/>
      <c r="AX32" s="25"/>
      <c r="AY32" s="25"/>
      <c r="AZ32" s="25"/>
      <c r="BA32" s="25"/>
      <c r="BB32" s="25"/>
      <c r="BC32" s="25"/>
      <c r="BD32" s="25"/>
      <c r="BE32" s="25"/>
      <c r="BF32" s="25"/>
      <c r="BG32" s="25"/>
      <c r="BH32" s="25"/>
      <c r="BI32" s="25"/>
      <c r="BJ32" s="25"/>
      <c r="BK32" s="25"/>
      <c r="BL32" s="25"/>
      <c r="BM32" s="25"/>
      <c r="BN32" s="25"/>
      <c r="BO32" s="25"/>
      <c r="BP32" s="25"/>
      <c r="BQ32" s="25"/>
      <c r="BR32" s="25"/>
      <c r="BS32" s="25"/>
      <c r="BT32" s="25"/>
      <c r="BU32" s="25"/>
      <c r="BV32" s="25"/>
      <c r="BW32" s="25"/>
      <c r="BX32" s="25"/>
      <c r="BY32" s="25"/>
      <c r="BZ32" s="25"/>
      <c r="CA32" s="25"/>
      <c r="CB32" s="25"/>
      <c r="CC32" s="25"/>
    </row>
    <row r="33">
      <c r="A33" s="366" t="str">
        <f>'Cenários'!AV68</f>
        <v>PCE-PC1666</v>
      </c>
      <c r="B33" s="242">
        <f>'Cenários'!AW68</f>
        <v>2731</v>
      </c>
      <c r="C33" s="242" t="str">
        <f>'Cenários'!AX68</f>
        <v>APL</v>
      </c>
      <c r="D33" s="242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242" t="str">
        <f>'Cenários'!BE163</f>
        <v>#DIV/0!</v>
      </c>
      <c r="J33" s="242" t="str">
        <f>'Cenários'!BF163</f>
        <v>#DIV/0!</v>
      </c>
      <c r="K33" s="242" t="str">
        <f>'Cenários'!BG163</f>
        <v>#DIV/0!</v>
      </c>
      <c r="L33" s="242" t="str">
        <f>'Cenários'!BH163</f>
        <v>#DIV/0!</v>
      </c>
      <c r="M33" s="242" t="str">
        <f>'Cenários'!BI163</f>
        <v>#DIV/0!</v>
      </c>
      <c r="N33" s="242" t="str">
        <f>'Cenários'!BJ163</f>
        <v>#DIV/0!</v>
      </c>
      <c r="O33" s="242" t="str">
        <f>'Cenários'!BK163</f>
        <v>#DIV/0!</v>
      </c>
      <c r="P33" s="242" t="str">
        <f>'Cenários'!BL163</f>
        <v>#DIV/0!</v>
      </c>
      <c r="Q33" s="242" t="str">
        <f>'Cenários'!BM163</f>
        <v>#DIV/0!</v>
      </c>
      <c r="R33" s="242" t="str">
        <f>'Cenários'!BN163</f>
        <v>#DIV/0!</v>
      </c>
      <c r="S33" s="242" t="str">
        <f>'Cenários'!BO163</f>
        <v>#DIV/0!</v>
      </c>
      <c r="T33" s="242" t="str">
        <f>'Cenários'!BP163</f>
        <v>#DIV/0!</v>
      </c>
      <c r="U33" s="242" t="str">
        <f>'Cenários'!BQ163</f>
        <v>#DIV/0!</v>
      </c>
      <c r="V33" s="242" t="str">
        <f>'Cenários'!BR163</f>
        <v>#DIV/0!</v>
      </c>
      <c r="W33" s="242" t="str">
        <f>'Cenários'!BS163</f>
        <v>#DIV/0!</v>
      </c>
      <c r="X33" s="242" t="str">
        <f>'Cenários'!BT163</f>
        <v>#DIV/0!</v>
      </c>
      <c r="Y33" s="242" t="str">
        <f>'Cenários'!BU163</f>
        <v>#DIV/0!</v>
      </c>
      <c r="Z33" s="242" t="str">
        <f>'Cenários'!BV163</f>
        <v>#DIV/0!</v>
      </c>
      <c r="AA33" s="242" t="str">
        <f>'Cenários'!BW163</f>
        <v>#DIV/0!</v>
      </c>
      <c r="AB33" s="242" t="str">
        <f>'Cenários'!BX163</f>
        <v>#DIV/0!</v>
      </c>
      <c r="AC33" s="242" t="str">
        <f>'Cenários'!BY163</f>
        <v>#DIV/0!</v>
      </c>
      <c r="AD33" s="242" t="str">
        <f>'Cenários'!BZ163</f>
        <v>#DIV/0!</v>
      </c>
      <c r="AE33" s="242" t="str">
        <f>'Cenários'!CA163</f>
        <v>#DIV/0!</v>
      </c>
      <c r="AF33" s="242" t="str">
        <f>'Cenários'!CB163</f>
        <v>#DIV/0!</v>
      </c>
      <c r="AU33" s="25"/>
      <c r="AV33" s="25"/>
      <c r="AW33" s="25"/>
      <c r="AX33" s="25"/>
      <c r="AY33" s="25"/>
      <c r="AZ33" s="25"/>
      <c r="BA33" s="25"/>
      <c r="BB33" s="25"/>
      <c r="BC33" s="25"/>
      <c r="BD33" s="25"/>
      <c r="BE33" s="25"/>
      <c r="BF33" s="25"/>
      <c r="BG33" s="25"/>
      <c r="BH33" s="25"/>
      <c r="BI33" s="25"/>
      <c r="BJ33" s="25"/>
      <c r="BK33" s="25"/>
      <c r="BL33" s="25"/>
      <c r="BM33" s="25"/>
      <c r="BN33" s="25"/>
      <c r="BO33" s="25"/>
      <c r="BP33" s="25"/>
      <c r="BQ33" s="25"/>
      <c r="BR33" s="25"/>
      <c r="BS33" s="25"/>
      <c r="BT33" s="25"/>
      <c r="BU33" s="25"/>
      <c r="BV33" s="25"/>
      <c r="BW33" s="25"/>
      <c r="BX33" s="25"/>
      <c r="BY33" s="25"/>
      <c r="BZ33" s="25"/>
      <c r="CA33" s="25"/>
      <c r="CB33" s="25"/>
      <c r="CC33" s="25"/>
    </row>
    <row r="34" hidden="1">
      <c r="A34" s="366" t="str">
        <f>'Cenários'!AV79</f>
        <v>PCE-PC2050</v>
      </c>
      <c r="B34" s="242">
        <f>'Cenários'!AW79</f>
        <v>2702</v>
      </c>
      <c r="C34" s="242" t="str">
        <f>'Cenários'!AX79</f>
        <v>APL</v>
      </c>
      <c r="D34" s="242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242" t="str">
        <f>'Cenários'!BE174</f>
        <v>#DIV/0!</v>
      </c>
      <c r="J34" s="242" t="str">
        <f>'Cenários'!BF174</f>
        <v>#DIV/0!</v>
      </c>
      <c r="K34" s="242" t="str">
        <f>'Cenários'!BG174</f>
        <v>#DIV/0!</v>
      </c>
      <c r="L34" s="242" t="str">
        <f>'Cenários'!BH174</f>
        <v>#DIV/0!</v>
      </c>
      <c r="M34" s="242" t="str">
        <f>'Cenários'!BI174</f>
        <v>#DIV/0!</v>
      </c>
      <c r="N34" s="242" t="str">
        <f>'Cenários'!BJ174</f>
        <v>#DIV/0!</v>
      </c>
      <c r="O34" s="242" t="str">
        <f>'Cenários'!BK174</f>
        <v>#DIV/0!</v>
      </c>
      <c r="P34" s="242" t="str">
        <f>'Cenários'!BL174</f>
        <v>#DIV/0!</v>
      </c>
      <c r="Q34" s="242" t="str">
        <f>'Cenários'!BM174</f>
        <v>#DIV/0!</v>
      </c>
      <c r="R34" s="242" t="str">
        <f>'Cenários'!BN174</f>
        <v>#DIV/0!</v>
      </c>
      <c r="S34" s="242" t="str">
        <f>'Cenários'!BO174</f>
        <v>#DIV/0!</v>
      </c>
      <c r="T34" s="242" t="str">
        <f>'Cenários'!BP174</f>
        <v>#DIV/0!</v>
      </c>
      <c r="U34" s="242" t="str">
        <f>'Cenários'!BQ174</f>
        <v>#DIV/0!</v>
      </c>
      <c r="V34" s="242" t="str">
        <f>'Cenários'!BR174</f>
        <v>#DIV/0!</v>
      </c>
      <c r="W34" s="242" t="str">
        <f>'Cenários'!BS174</f>
        <v>#DIV/0!</v>
      </c>
      <c r="X34" s="242" t="str">
        <f>'Cenários'!BT174</f>
        <v>#DIV/0!</v>
      </c>
      <c r="Y34" s="242" t="str">
        <f>'Cenários'!BU174</f>
        <v>#DIV/0!</v>
      </c>
      <c r="Z34" s="242" t="str">
        <f>'Cenários'!BV174</f>
        <v>#DIV/0!</v>
      </c>
      <c r="AA34" s="242" t="str">
        <f>'Cenários'!BW174</f>
        <v>#DIV/0!</v>
      </c>
      <c r="AB34" s="242" t="str">
        <f>'Cenários'!BX174</f>
        <v>#DIV/0!</v>
      </c>
      <c r="AC34" s="242" t="str">
        <f>'Cenários'!BY174</f>
        <v>#DIV/0!</v>
      </c>
      <c r="AD34" s="242" t="str">
        <f>'Cenários'!BZ174</f>
        <v>#DIV/0!</v>
      </c>
      <c r="AE34" s="242" t="str">
        <f>'Cenários'!CA174</f>
        <v>#DIV/0!</v>
      </c>
      <c r="AF34" s="242" t="str">
        <f>'Cenários'!CB174</f>
        <v>#DIV/0!</v>
      </c>
      <c r="AU34" s="25"/>
      <c r="AV34" s="25"/>
      <c r="AW34" s="25"/>
      <c r="AX34" s="25"/>
      <c r="AY34" s="25"/>
      <c r="AZ34" s="25"/>
      <c r="BA34" s="25"/>
      <c r="BB34" s="25"/>
      <c r="BC34" s="25"/>
      <c r="BD34" s="25"/>
      <c r="BE34" s="25"/>
      <c r="BF34" s="25"/>
      <c r="BG34" s="25"/>
      <c r="BH34" s="25"/>
      <c r="BI34" s="25"/>
      <c r="BJ34" s="25"/>
      <c r="BK34" s="25"/>
      <c r="BL34" s="25"/>
      <c r="BM34" s="25"/>
      <c r="BN34" s="25"/>
      <c r="BO34" s="25"/>
      <c r="BP34" s="25"/>
      <c r="BQ34" s="25"/>
      <c r="BR34" s="25"/>
      <c r="BS34" s="25"/>
      <c r="BT34" s="25"/>
      <c r="BU34" s="25"/>
      <c r="BV34" s="25"/>
      <c r="BW34" s="25"/>
      <c r="BX34" s="25"/>
      <c r="BY34" s="25"/>
      <c r="BZ34" s="25"/>
      <c r="CA34" s="25"/>
      <c r="CB34" s="25"/>
      <c r="CC34" s="25"/>
    </row>
    <row r="35">
      <c r="A35" s="366" t="str">
        <f>'Cenários'!AV66</f>
        <v>PCE-PC1570</v>
      </c>
      <c r="B35" s="242">
        <f>'Cenários'!AW66</f>
        <v>2737</v>
      </c>
      <c r="C35" s="242" t="str">
        <f>'Cenários'!AX66</f>
        <v>APL</v>
      </c>
      <c r="D35" s="242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242" t="str">
        <f>'Cenários'!BE161</f>
        <v>#DIV/0!</v>
      </c>
      <c r="J35" s="242" t="str">
        <f>'Cenários'!BF161</f>
        <v>#DIV/0!</v>
      </c>
      <c r="K35" s="242" t="str">
        <f>'Cenários'!BG161</f>
        <v>#DIV/0!</v>
      </c>
      <c r="L35" s="242" t="str">
        <f>'Cenários'!BH161</f>
        <v>#DIV/0!</v>
      </c>
      <c r="M35" s="242" t="str">
        <f>'Cenários'!BI161</f>
        <v>#DIV/0!</v>
      </c>
      <c r="N35" s="242" t="str">
        <f>'Cenários'!BJ161</f>
        <v>#DIV/0!</v>
      </c>
      <c r="O35" s="242" t="str">
        <f>'Cenários'!BK161</f>
        <v>#DIV/0!</v>
      </c>
      <c r="P35" s="242" t="str">
        <f>'Cenários'!BL161</f>
        <v>#DIV/0!</v>
      </c>
      <c r="Q35" s="242" t="str">
        <f>'Cenários'!BM161</f>
        <v>#DIV/0!</v>
      </c>
      <c r="R35" s="242" t="str">
        <f>'Cenários'!BN161</f>
        <v>#DIV/0!</v>
      </c>
      <c r="S35" s="242" t="str">
        <f>'Cenários'!BO161</f>
        <v>#DIV/0!</v>
      </c>
      <c r="T35" s="242" t="str">
        <f>'Cenários'!BP161</f>
        <v>#DIV/0!</v>
      </c>
      <c r="U35" s="242" t="str">
        <f>'Cenários'!BQ161</f>
        <v>#DIV/0!</v>
      </c>
      <c r="V35" s="242" t="str">
        <f>'Cenários'!BR161</f>
        <v>#DIV/0!</v>
      </c>
      <c r="W35" s="242" t="str">
        <f>'Cenários'!BS161</f>
        <v>#DIV/0!</v>
      </c>
      <c r="X35" s="242" t="str">
        <f>'Cenários'!BT161</f>
        <v>#DIV/0!</v>
      </c>
      <c r="Y35" s="242" t="str">
        <f>'Cenários'!BU161</f>
        <v>#DIV/0!</v>
      </c>
      <c r="Z35" s="242" t="str">
        <f>'Cenários'!BV161</f>
        <v>#DIV/0!</v>
      </c>
      <c r="AA35" s="242" t="str">
        <f>'Cenários'!BW161</f>
        <v>#DIV/0!</v>
      </c>
      <c r="AB35" s="242" t="str">
        <f>'Cenários'!BX161</f>
        <v>#DIV/0!</v>
      </c>
      <c r="AC35" s="242" t="str">
        <f>'Cenários'!BY161</f>
        <v>#DIV/0!</v>
      </c>
      <c r="AD35" s="242" t="str">
        <f>'Cenários'!BZ161</f>
        <v>#DIV/0!</v>
      </c>
      <c r="AE35" s="242" t="str">
        <f>'Cenários'!CA161</f>
        <v>#DIV/0!</v>
      </c>
      <c r="AF35" s="242" t="str">
        <f>'Cenários'!CB161</f>
        <v>#DIV/0!</v>
      </c>
      <c r="AU35" s="25"/>
      <c r="AV35" s="25"/>
      <c r="AW35" s="25"/>
      <c r="AX35" s="25"/>
      <c r="AY35" s="25"/>
      <c r="AZ35" s="25"/>
      <c r="BA35" s="25"/>
      <c r="BB35" s="25"/>
      <c r="BC35" s="25"/>
      <c r="BD35" s="25"/>
      <c r="BE35" s="25"/>
      <c r="BF35" s="25"/>
      <c r="BG35" s="25"/>
      <c r="BH35" s="25"/>
      <c r="BI35" s="25"/>
      <c r="BJ35" s="25"/>
      <c r="BK35" s="25"/>
      <c r="BL35" s="25"/>
      <c r="BM35" s="25"/>
      <c r="BN35" s="25"/>
      <c r="BO35" s="25"/>
      <c r="BP35" s="25"/>
      <c r="BQ35" s="25"/>
      <c r="BR35" s="25"/>
      <c r="BS35" s="25"/>
      <c r="BT35" s="25"/>
      <c r="BU35" s="25"/>
      <c r="BV35" s="25"/>
      <c r="BW35" s="25"/>
      <c r="BX35" s="25"/>
      <c r="BY35" s="25"/>
      <c r="BZ35" s="25"/>
      <c r="CA35" s="25"/>
      <c r="CB35" s="25"/>
      <c r="CC35" s="25"/>
    </row>
    <row r="36" hidden="1">
      <c r="A36" s="366" t="str">
        <f>'Cenários'!AV87</f>
        <v>PCE-PC2261</v>
      </c>
      <c r="B36" s="242">
        <f>'Cenários'!AW87</f>
        <v>2720</v>
      </c>
      <c r="C36" s="242" t="str">
        <f>'Cenários'!AX87</f>
        <v>APL</v>
      </c>
      <c r="D36" s="242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242" t="str">
        <f>'Cenários'!BE182</f>
        <v>#DIV/0!</v>
      </c>
      <c r="J36" s="242" t="str">
        <f>'Cenários'!BF182</f>
        <v>#DIV/0!</v>
      </c>
      <c r="K36" s="242" t="str">
        <f>'Cenários'!BG182</f>
        <v>#DIV/0!</v>
      </c>
      <c r="L36" s="242" t="str">
        <f>'Cenários'!BH182</f>
        <v>#DIV/0!</v>
      </c>
      <c r="M36" s="242" t="str">
        <f>'Cenários'!BI182</f>
        <v>#DIV/0!</v>
      </c>
      <c r="N36" s="242" t="str">
        <f>'Cenários'!BJ182</f>
        <v>#DIV/0!</v>
      </c>
      <c r="O36" s="242" t="str">
        <f>'Cenários'!BK182</f>
        <v>#DIV/0!</v>
      </c>
      <c r="P36" s="242" t="str">
        <f>'Cenários'!BL182</f>
        <v>#DIV/0!</v>
      </c>
      <c r="Q36" s="242" t="str">
        <f>'Cenários'!BM182</f>
        <v>#DIV/0!</v>
      </c>
      <c r="R36" s="242" t="str">
        <f>'Cenários'!BN182</f>
        <v>#DIV/0!</v>
      </c>
      <c r="S36" s="242" t="str">
        <f>'Cenários'!BO182</f>
        <v>#DIV/0!</v>
      </c>
      <c r="T36" s="242" t="str">
        <f>'Cenários'!BP182</f>
        <v>#DIV/0!</v>
      </c>
      <c r="U36" s="242" t="str">
        <f>'Cenários'!BQ182</f>
        <v>#DIV/0!</v>
      </c>
      <c r="V36" s="242" t="str">
        <f>'Cenários'!BR182</f>
        <v>#DIV/0!</v>
      </c>
      <c r="W36" s="242" t="str">
        <f>'Cenários'!BS182</f>
        <v>#DIV/0!</v>
      </c>
      <c r="X36" s="242" t="str">
        <f>'Cenários'!BT182</f>
        <v>#DIV/0!</v>
      </c>
      <c r="Y36" s="242" t="str">
        <f>'Cenários'!BU182</f>
        <v>#DIV/0!</v>
      </c>
      <c r="Z36" s="242" t="str">
        <f>'Cenários'!BV182</f>
        <v>#DIV/0!</v>
      </c>
      <c r="AA36" s="242" t="str">
        <f>'Cenários'!BW182</f>
        <v>#DIV/0!</v>
      </c>
      <c r="AB36" s="242" t="str">
        <f>'Cenários'!BX182</f>
        <v>#DIV/0!</v>
      </c>
      <c r="AC36" s="242" t="str">
        <f>'Cenários'!BY182</f>
        <v>#DIV/0!</v>
      </c>
      <c r="AD36" s="242" t="str">
        <f>'Cenários'!BZ182</f>
        <v>#DIV/0!</v>
      </c>
      <c r="AE36" s="242" t="str">
        <f>'Cenários'!CA182</f>
        <v>#DIV/0!</v>
      </c>
      <c r="AF36" s="242" t="str">
        <f>'Cenários'!CB182</f>
        <v>#DIV/0!</v>
      </c>
      <c r="AU36" s="25"/>
      <c r="AV36" s="25"/>
      <c r="AW36" s="25"/>
      <c r="AX36" s="25"/>
      <c r="AY36" s="25"/>
      <c r="AZ36" s="25"/>
      <c r="BA36" s="25"/>
      <c r="BB36" s="25"/>
      <c r="BC36" s="25"/>
      <c r="BD36" s="25"/>
      <c r="BE36" s="25"/>
      <c r="BF36" s="25"/>
      <c r="BG36" s="25"/>
      <c r="BH36" s="25"/>
      <c r="BI36" s="25"/>
      <c r="BJ36" s="25"/>
      <c r="BK36" s="25"/>
      <c r="BL36" s="25"/>
      <c r="BM36" s="25"/>
      <c r="BN36" s="25"/>
      <c r="BO36" s="25"/>
      <c r="BP36" s="25"/>
      <c r="BQ36" s="25"/>
      <c r="BR36" s="25"/>
      <c r="BS36" s="25"/>
      <c r="BT36" s="25"/>
      <c r="BU36" s="25"/>
      <c r="BV36" s="25"/>
      <c r="BW36" s="25"/>
      <c r="BX36" s="25"/>
      <c r="BY36" s="25"/>
      <c r="BZ36" s="25"/>
      <c r="CA36" s="25"/>
      <c r="CB36" s="25"/>
      <c r="CC36" s="25"/>
    </row>
    <row r="37">
      <c r="A37" s="366" t="str">
        <f>'Cenários'!AV76</f>
        <v>PCE-PC1868</v>
      </c>
      <c r="B37" s="242">
        <f>'Cenários'!AW76</f>
        <v>2704</v>
      </c>
      <c r="C37" s="242" t="str">
        <f>'Cenários'!AX76</f>
        <v>APL</v>
      </c>
      <c r="D37" s="242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242" t="str">
        <f>'Cenários'!BE171</f>
        <v>#DIV/0!</v>
      </c>
      <c r="J37" s="242" t="str">
        <f>'Cenários'!BF171</f>
        <v>#DIV/0!</v>
      </c>
      <c r="K37" s="242" t="str">
        <f>'Cenários'!BG171</f>
        <v>#DIV/0!</v>
      </c>
      <c r="L37" s="242" t="str">
        <f>'Cenários'!BH171</f>
        <v>#DIV/0!</v>
      </c>
      <c r="M37" s="242" t="str">
        <f>'Cenários'!BI171</f>
        <v>#DIV/0!</v>
      </c>
      <c r="N37" s="242" t="str">
        <f>'Cenários'!BJ171</f>
        <v>#DIV/0!</v>
      </c>
      <c r="O37" s="242" t="str">
        <f>'Cenários'!BK171</f>
        <v>#DIV/0!</v>
      </c>
      <c r="P37" s="242" t="str">
        <f>'Cenários'!BL171</f>
        <v>#DIV/0!</v>
      </c>
      <c r="Q37" s="242" t="str">
        <f>'Cenários'!BM171</f>
        <v>#DIV/0!</v>
      </c>
      <c r="R37" s="242" t="str">
        <f>'Cenários'!BN171</f>
        <v>#DIV/0!</v>
      </c>
      <c r="S37" s="242" t="str">
        <f>'Cenários'!BO171</f>
        <v>#DIV/0!</v>
      </c>
      <c r="T37" s="242" t="str">
        <f>'Cenários'!BP171</f>
        <v>#DIV/0!</v>
      </c>
      <c r="U37" s="242" t="str">
        <f>'Cenários'!BQ171</f>
        <v>#DIV/0!</v>
      </c>
      <c r="V37" s="242" t="str">
        <f>'Cenários'!BR171</f>
        <v>#DIV/0!</v>
      </c>
      <c r="W37" s="242" t="str">
        <f>'Cenários'!BS171</f>
        <v>#DIV/0!</v>
      </c>
      <c r="X37" s="242" t="str">
        <f>'Cenários'!BT171</f>
        <v>#DIV/0!</v>
      </c>
      <c r="Y37" s="242" t="str">
        <f>'Cenários'!BU171</f>
        <v>#DIV/0!</v>
      </c>
      <c r="Z37" s="242" t="str">
        <f>'Cenários'!BV171</f>
        <v>#DIV/0!</v>
      </c>
      <c r="AA37" s="242" t="str">
        <f>'Cenários'!BW171</f>
        <v>#DIV/0!</v>
      </c>
      <c r="AB37" s="242" t="str">
        <f>'Cenários'!BX171</f>
        <v>#DIV/0!</v>
      </c>
      <c r="AC37" s="242" t="str">
        <f>'Cenários'!BY171</f>
        <v>#DIV/0!</v>
      </c>
      <c r="AD37" s="242" t="str">
        <f>'Cenários'!BZ171</f>
        <v>#DIV/0!</v>
      </c>
      <c r="AE37" s="242" t="str">
        <f>'Cenários'!CA171</f>
        <v>#DIV/0!</v>
      </c>
      <c r="AF37" s="242" t="str">
        <f>'Cenários'!CB171</f>
        <v>#DIV/0!</v>
      </c>
      <c r="AU37" s="25"/>
      <c r="AV37" s="25"/>
      <c r="AW37" s="25"/>
      <c r="AX37" s="25"/>
      <c r="AY37" s="25"/>
      <c r="AZ37" s="25"/>
      <c r="BA37" s="25"/>
      <c r="BB37" s="25"/>
      <c r="BC37" s="25"/>
      <c r="BD37" s="25"/>
      <c r="BE37" s="25"/>
      <c r="BF37" s="25"/>
      <c r="BG37" s="25"/>
      <c r="BH37" s="25"/>
      <c r="BI37" s="25"/>
      <c r="BJ37" s="25"/>
      <c r="BK37" s="25"/>
      <c r="BL37" s="25"/>
      <c r="BM37" s="25"/>
      <c r="BN37" s="25"/>
      <c r="BO37" s="25"/>
      <c r="BP37" s="25"/>
      <c r="BQ37" s="25"/>
      <c r="BR37" s="25"/>
      <c r="BS37" s="25"/>
      <c r="BT37" s="25"/>
      <c r="BU37" s="25"/>
      <c r="BV37" s="25"/>
      <c r="BW37" s="25"/>
      <c r="BX37" s="25"/>
      <c r="BY37" s="25"/>
      <c r="BZ37" s="25"/>
      <c r="CA37" s="25"/>
      <c r="CB37" s="25"/>
      <c r="CC37" s="25"/>
    </row>
    <row r="38">
      <c r="A38" s="366" t="str">
        <f>'Cenários'!AV75</f>
        <v>PCE-PC1860</v>
      </c>
      <c r="B38" s="242">
        <f>'Cenários'!AW75</f>
        <v>2741</v>
      </c>
      <c r="C38" s="242" t="str">
        <f>'Cenários'!AX75</f>
        <v>APL</v>
      </c>
      <c r="D38" s="242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242" t="str">
        <f>'Cenários'!BE170</f>
        <v>#DIV/0!</v>
      </c>
      <c r="J38" s="242" t="str">
        <f>'Cenários'!BF170</f>
        <v>#DIV/0!</v>
      </c>
      <c r="K38" s="242" t="str">
        <f>'Cenários'!BG170</f>
        <v>#DIV/0!</v>
      </c>
      <c r="L38" s="242" t="str">
        <f>'Cenários'!BH170</f>
        <v>#DIV/0!</v>
      </c>
      <c r="M38" s="242" t="str">
        <f>'Cenários'!BI170</f>
        <v>#DIV/0!</v>
      </c>
      <c r="N38" s="242" t="str">
        <f>'Cenários'!BJ170</f>
        <v>#DIV/0!</v>
      </c>
      <c r="O38" s="242" t="str">
        <f>'Cenários'!BK170</f>
        <v>#DIV/0!</v>
      </c>
      <c r="P38" s="242" t="str">
        <f>'Cenários'!BL170</f>
        <v>#DIV/0!</v>
      </c>
      <c r="Q38" s="242" t="str">
        <f>'Cenários'!BM170</f>
        <v>#DIV/0!</v>
      </c>
      <c r="R38" s="242" t="str">
        <f>'Cenários'!BN170</f>
        <v>#DIV/0!</v>
      </c>
      <c r="S38" s="242" t="str">
        <f>'Cenários'!BO170</f>
        <v>#DIV/0!</v>
      </c>
      <c r="T38" s="242" t="str">
        <f>'Cenários'!BP170</f>
        <v>#DIV/0!</v>
      </c>
      <c r="U38" s="242" t="str">
        <f>'Cenários'!BQ170</f>
        <v>#DIV/0!</v>
      </c>
      <c r="V38" s="242" t="str">
        <f>'Cenários'!BR170</f>
        <v>#DIV/0!</v>
      </c>
      <c r="W38" s="242" t="str">
        <f>'Cenários'!BS170</f>
        <v>#DIV/0!</v>
      </c>
      <c r="X38" s="242" t="str">
        <f>'Cenários'!BT170</f>
        <v>#DIV/0!</v>
      </c>
      <c r="Y38" s="242" t="str">
        <f>'Cenários'!BU170</f>
        <v>#DIV/0!</v>
      </c>
      <c r="Z38" s="242" t="str">
        <f>'Cenários'!BV170</f>
        <v>#DIV/0!</v>
      </c>
      <c r="AA38" s="242" t="str">
        <f>'Cenários'!BW170</f>
        <v>#DIV/0!</v>
      </c>
      <c r="AB38" s="242" t="str">
        <f>'Cenários'!BX170</f>
        <v>#DIV/0!</v>
      </c>
      <c r="AC38" s="242" t="str">
        <f>'Cenários'!BY170</f>
        <v>#DIV/0!</v>
      </c>
      <c r="AD38" s="242" t="str">
        <f>'Cenários'!BZ170</f>
        <v>#DIV/0!</v>
      </c>
      <c r="AE38" s="242" t="str">
        <f>'Cenários'!CA170</f>
        <v>#DIV/0!</v>
      </c>
      <c r="AF38" s="242" t="str">
        <f>'Cenários'!CB170</f>
        <v>#DIV/0!</v>
      </c>
      <c r="AU38" s="25"/>
      <c r="AV38" s="25"/>
      <c r="AW38" s="25"/>
      <c r="AX38" s="25"/>
      <c r="AY38" s="25"/>
      <c r="AZ38" s="25"/>
      <c r="BA38" s="25"/>
      <c r="BB38" s="25"/>
      <c r="BC38" s="25"/>
      <c r="BD38" s="25"/>
      <c r="BE38" s="25"/>
      <c r="BF38" s="25"/>
      <c r="BG38" s="25"/>
      <c r="BH38" s="25"/>
      <c r="BI38" s="25"/>
      <c r="BJ38" s="25"/>
      <c r="BK38" s="25"/>
      <c r="BL38" s="25"/>
      <c r="BM38" s="25"/>
      <c r="BN38" s="25"/>
      <c r="BO38" s="25"/>
      <c r="BP38" s="25"/>
      <c r="BQ38" s="25"/>
      <c r="BR38" s="25"/>
      <c r="BS38" s="25"/>
      <c r="BT38" s="25"/>
      <c r="BU38" s="25"/>
      <c r="BV38" s="25"/>
      <c r="BW38" s="25"/>
      <c r="BX38" s="25"/>
      <c r="BY38" s="25"/>
      <c r="BZ38" s="25"/>
      <c r="CA38" s="25"/>
      <c r="CB38" s="25"/>
      <c r="CC38" s="25"/>
    </row>
    <row r="39">
      <c r="A39" s="366" t="str">
        <f>'Cenários'!AV62</f>
        <v>PCE-PC0863</v>
      </c>
      <c r="B39" s="242">
        <f>'Cenários'!AW62</f>
        <v>2702</v>
      </c>
      <c r="C39" s="242" t="str">
        <f>'Cenários'!AX62</f>
        <v>OS</v>
      </c>
      <c r="D39" s="242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242" t="str">
        <f>'Cenários'!BE157</f>
        <v>#DIV/0!</v>
      </c>
      <c r="J39" s="242" t="str">
        <f>'Cenários'!BF157</f>
        <v>#DIV/0!</v>
      </c>
      <c r="K39" s="242" t="str">
        <f>'Cenários'!BG157</f>
        <v>#DIV/0!</v>
      </c>
      <c r="L39" s="242" t="str">
        <f>'Cenários'!BH157</f>
        <v>#DIV/0!</v>
      </c>
      <c r="M39" s="242" t="str">
        <f>'Cenários'!BI157</f>
        <v>#DIV/0!</v>
      </c>
      <c r="N39" s="242" t="str">
        <f>'Cenários'!BJ157</f>
        <v>#DIV/0!</v>
      </c>
      <c r="O39" s="242" t="str">
        <f>'Cenários'!BK157</f>
        <v>#DIV/0!</v>
      </c>
      <c r="P39" s="242" t="str">
        <f>'Cenários'!BL157</f>
        <v>#DIV/0!</v>
      </c>
      <c r="Q39" s="242" t="str">
        <f>'Cenários'!BM157</f>
        <v>#DIV/0!</v>
      </c>
      <c r="R39" s="242" t="str">
        <f>'Cenários'!BN157</f>
        <v>#DIV/0!</v>
      </c>
      <c r="S39" s="242" t="str">
        <f>'Cenários'!BO157</f>
        <v>#DIV/0!</v>
      </c>
      <c r="T39" s="242" t="str">
        <f>'Cenários'!BP157</f>
        <v>#DIV/0!</v>
      </c>
      <c r="U39" s="242" t="str">
        <f>'Cenários'!BQ157</f>
        <v>#DIV/0!</v>
      </c>
      <c r="V39" s="242" t="str">
        <f>'Cenários'!BR157</f>
        <v>#DIV/0!</v>
      </c>
      <c r="W39" s="242" t="str">
        <f>'Cenários'!BS157</f>
        <v>#DIV/0!</v>
      </c>
      <c r="X39" s="242" t="str">
        <f>'Cenários'!BT157</f>
        <v>#DIV/0!</v>
      </c>
      <c r="Y39" s="242" t="str">
        <f>'Cenários'!BU157</f>
        <v>#DIV/0!</v>
      </c>
      <c r="Z39" s="242" t="str">
        <f>'Cenários'!BV157</f>
        <v>#DIV/0!</v>
      </c>
      <c r="AA39" s="242" t="str">
        <f>'Cenários'!BW157</f>
        <v>#DIV/0!</v>
      </c>
      <c r="AB39" s="242" t="str">
        <f>'Cenários'!BX157</f>
        <v>#DIV/0!</v>
      </c>
      <c r="AC39" s="242" t="str">
        <f>'Cenários'!BY157</f>
        <v>#DIV/0!</v>
      </c>
      <c r="AD39" s="242" t="str">
        <f>'Cenários'!BZ157</f>
        <v>#DIV/0!</v>
      </c>
      <c r="AE39" s="242" t="str">
        <f>'Cenários'!CA157</f>
        <v>#DIV/0!</v>
      </c>
      <c r="AF39" s="242" t="str">
        <f>'Cenários'!CB157</f>
        <v>#DIV/0!</v>
      </c>
      <c r="AU39" s="25"/>
      <c r="AV39" s="25"/>
      <c r="AW39" s="25"/>
      <c r="AX39" s="25"/>
      <c r="AY39" s="25"/>
      <c r="AZ39" s="25"/>
      <c r="BA39" s="25"/>
      <c r="BB39" s="25"/>
      <c r="BC39" s="25"/>
      <c r="BD39" s="25"/>
      <c r="BE39" s="25"/>
      <c r="BF39" s="25"/>
      <c r="BG39" s="25"/>
      <c r="BH39" s="25"/>
      <c r="BI39" s="25"/>
      <c r="BJ39" s="25"/>
      <c r="BK39" s="25"/>
      <c r="BL39" s="25"/>
      <c r="BM39" s="25"/>
      <c r="BN39" s="25"/>
      <c r="BO39" s="25"/>
      <c r="BP39" s="25"/>
      <c r="BQ39" s="25"/>
      <c r="BR39" s="25"/>
      <c r="BS39" s="25"/>
      <c r="BT39" s="25"/>
      <c r="BU39" s="25"/>
      <c r="BV39" s="25"/>
      <c r="BW39" s="25"/>
      <c r="BX39" s="25"/>
      <c r="BY39" s="25"/>
      <c r="BZ39" s="25"/>
      <c r="CA39" s="25"/>
      <c r="CB39" s="25"/>
      <c r="CC39" s="25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135"/>
      <c r="B41" s="135"/>
      <c r="C41" s="135"/>
      <c r="D41" s="135"/>
      <c r="E41" s="135"/>
      <c r="F41" s="135"/>
      <c r="G41" s="135"/>
      <c r="H41" s="135"/>
      <c r="I41" s="380"/>
      <c r="J41" s="380"/>
      <c r="K41" s="380"/>
      <c r="L41" s="380"/>
      <c r="M41" s="380"/>
    </row>
    <row r="42">
      <c r="A42" s="135"/>
      <c r="B42" s="135"/>
      <c r="C42" s="135"/>
      <c r="D42" s="135"/>
      <c r="E42" s="135"/>
      <c r="F42" s="135"/>
      <c r="G42" s="135"/>
      <c r="H42" s="135"/>
      <c r="I42" s="381"/>
      <c r="J42" s="381"/>
      <c r="K42" s="381"/>
      <c r="L42" s="381"/>
      <c r="M42" s="381"/>
    </row>
    <row r="43">
      <c r="A43" s="382"/>
      <c r="B43" s="383" t="s">
        <v>318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319</v>
      </c>
      <c r="B44" s="11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175</v>
      </c>
      <c r="AJ50" s="392" t="s">
        <v>158</v>
      </c>
      <c r="AK50" s="391" t="s">
        <v>176</v>
      </c>
      <c r="AL50" s="391" t="s">
        <v>177</v>
      </c>
      <c r="AM50" s="391" t="s">
        <v>178</v>
      </c>
      <c r="AN50" s="391" t="s">
        <v>179</v>
      </c>
      <c r="AO50" s="393" t="s">
        <v>180</v>
      </c>
      <c r="AP50" s="394" t="s">
        <v>1</v>
      </c>
      <c r="AQ50" s="394" t="s">
        <v>9</v>
      </c>
      <c r="AR50" s="394" t="s">
        <v>320</v>
      </c>
      <c r="AS50" s="394" t="s">
        <v>2</v>
      </c>
      <c r="AT50" s="394" t="s">
        <v>321</v>
      </c>
      <c r="AV50" s="395" t="s">
        <v>322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207">
        <v>8.8</v>
      </c>
      <c r="AJ51" s="242" t="s">
        <v>234</v>
      </c>
      <c r="AK51" s="242" t="s">
        <v>234</v>
      </c>
      <c r="AL51" s="207">
        <v>38.83</v>
      </c>
      <c r="AM51" s="289">
        <f t="shared" ref="AM51:AM68" si="1">COUNTIF(AT:AT,AK51)</f>
        <v>1</v>
      </c>
      <c r="AN51" s="399">
        <f t="shared" ref="AN51:AN52" si="2">AM51</f>
        <v>1</v>
      </c>
      <c r="AO51" s="224">
        <f t="shared" ref="AO51:AO68" si="3">(AL51/AN51)/(13-$AI$51)</f>
        <v>9.245238095</v>
      </c>
      <c r="AP51" s="400">
        <v>2702.0</v>
      </c>
      <c r="AQ51" s="401" t="s">
        <v>28</v>
      </c>
      <c r="AR51" s="401" t="s">
        <v>184</v>
      </c>
      <c r="AS51" s="401" t="s">
        <v>31</v>
      </c>
      <c r="AT51" s="401" t="s">
        <v>234</v>
      </c>
      <c r="AV51" s="1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242" t="s">
        <v>232</v>
      </c>
      <c r="AK52" s="242" t="s">
        <v>232</v>
      </c>
      <c r="AL52" s="207">
        <v>22.67</v>
      </c>
      <c r="AM52" s="289">
        <f t="shared" si="1"/>
        <v>1</v>
      </c>
      <c r="AN52" s="399">
        <f t="shared" si="2"/>
        <v>1</v>
      </c>
      <c r="AO52" s="224">
        <f t="shared" si="3"/>
        <v>5.397619048</v>
      </c>
      <c r="AP52" s="402">
        <v>2703.0</v>
      </c>
      <c r="AQ52" s="403" t="s">
        <v>28</v>
      </c>
      <c r="AR52" s="403" t="s">
        <v>184</v>
      </c>
      <c r="AS52" s="403" t="s">
        <v>35</v>
      </c>
      <c r="AT52" s="403" t="s">
        <v>232</v>
      </c>
      <c r="AV52" s="351" t="s">
        <v>94</v>
      </c>
      <c r="AW52" s="351" t="s">
        <v>253</v>
      </c>
      <c r="AX52" s="351" t="s">
        <v>23</v>
      </c>
      <c r="AY52" s="351" t="s">
        <v>176</v>
      </c>
      <c r="AZ52" s="404" t="s">
        <v>95</v>
      </c>
      <c r="BA52" s="405" t="s">
        <v>96</v>
      </c>
      <c r="BB52" s="406" t="s">
        <v>97</v>
      </c>
      <c r="BC52" s="404" t="s">
        <v>99</v>
      </c>
      <c r="BD52" s="404" t="s">
        <v>323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234" t="s">
        <v>324</v>
      </c>
      <c r="AK53" s="234" t="s">
        <v>34</v>
      </c>
      <c r="AL53" s="207">
        <v>934.5</v>
      </c>
      <c r="AM53" s="289">
        <f t="shared" si="1"/>
        <v>4</v>
      </c>
      <c r="AN53" s="207">
        <v>4.0</v>
      </c>
      <c r="AO53" s="224">
        <f t="shared" si="3"/>
        <v>55.625</v>
      </c>
      <c r="AP53" s="402">
        <v>2704.0</v>
      </c>
      <c r="AQ53" s="403">
        <v>3044000.0</v>
      </c>
      <c r="AR53" s="403" t="s">
        <v>182</v>
      </c>
      <c r="AS53" s="403" t="s">
        <v>72</v>
      </c>
      <c r="AT53" s="403" t="s">
        <v>34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9" t="str">
        <f t="shared" ref="BE53:BE96" si="8">IF(AND($BC53&gt;=-1000,$BC53&lt;1),$BD53,)</f>
        <v>#DIV/0!</v>
      </c>
      <c r="BF53" s="289" t="str">
        <f t="shared" ref="BF53:BF96" si="9">IF(AND($BC53&gt;=1,$BC53&lt;2),$BD53,)</f>
        <v>#DIV/0!</v>
      </c>
      <c r="BG53" s="289" t="str">
        <f t="shared" ref="BG53:BG96" si="10">IF(AND($BC53&gt;=2,$BC53&lt;3),$BD53,)</f>
        <v>#DIV/0!</v>
      </c>
      <c r="BH53" s="289" t="str">
        <f t="shared" ref="BH53:BH96" si="11">IF(AND($BC53&gt;=3,$BC53&lt;4),$BD53,)</f>
        <v>#DIV/0!</v>
      </c>
      <c r="BI53" s="289" t="str">
        <f t="shared" ref="BI53:BI96" si="12">IF(AND($BC53&gt;=4,$BC53&lt;5),$BD53,)</f>
        <v>#DIV/0!</v>
      </c>
      <c r="BJ53" s="289" t="str">
        <f t="shared" ref="BJ53:BJ96" si="13">IF(AND($BC53&gt;=5,$BC53&lt;6),$BD53,)</f>
        <v>#DIV/0!</v>
      </c>
      <c r="BK53" s="289" t="str">
        <f t="shared" ref="BK53:BK96" si="14">IF(AND($BC53&gt;=6,$BC53&lt;7),$BD53,)</f>
        <v>#DIV/0!</v>
      </c>
      <c r="BL53" s="289" t="str">
        <f t="shared" ref="BL53:BL96" si="15">IF(AND($BC53&gt;=7,$BC53&lt;8),$BD53,)</f>
        <v>#DIV/0!</v>
      </c>
      <c r="BM53" s="289" t="str">
        <f t="shared" ref="BM53:BM96" si="16">IF(AND($BC53&gt;=8,$BC53&lt;9),$BD53,)</f>
        <v>#DIV/0!</v>
      </c>
      <c r="BN53" s="289" t="str">
        <f t="shared" ref="BN53:BN96" si="17">IF(AND($BC53&gt;=9,$BC53&lt;10),$BD53,)</f>
        <v>#DIV/0!</v>
      </c>
      <c r="BO53" s="289" t="str">
        <f t="shared" ref="BO53:BO96" si="18">IF(AND($BC53&gt;=10,$BC53&lt;11),$BD53,)</f>
        <v>#DIV/0!</v>
      </c>
      <c r="BP53" s="289" t="str">
        <f t="shared" ref="BP53:BP96" si="19">IF(AND($BC53&gt;=11,$BC53&lt;12),$BD53,)</f>
        <v>#DIV/0!</v>
      </c>
      <c r="BQ53" s="289" t="str">
        <f t="shared" ref="BQ53:BQ96" si="20">IF(AND($BC53&gt;=12,$BC53&lt;13),$BD53,)</f>
        <v>#DIV/0!</v>
      </c>
      <c r="BR53" s="289" t="str">
        <f t="shared" ref="BR53:BR96" si="21">IF(AND($BC53&gt;=13,$BC53&lt;14),$BD53,)</f>
        <v>#DIV/0!</v>
      </c>
      <c r="BS53" s="289" t="str">
        <f t="shared" ref="BS53:BS96" si="22">IF(AND($BC53&gt;=14,$BC53&lt;15),$BD53,)</f>
        <v>#DIV/0!</v>
      </c>
      <c r="BT53" s="289" t="str">
        <f t="shared" ref="BT53:BT96" si="23">IF(AND($BC53&gt;=15,$BC53&lt;16),$BD53,)</f>
        <v>#DIV/0!</v>
      </c>
      <c r="BU53" s="289" t="str">
        <f t="shared" ref="BU53:BU96" si="24">IF(AND($BC53&gt;=16,$BC53&lt;17),$BD53,)</f>
        <v>#DIV/0!</v>
      </c>
      <c r="BV53" s="289" t="str">
        <f t="shared" ref="BV53:BV96" si="25">IF(AND($BC53&gt;=17,$BC53&lt;18),$BD53,)</f>
        <v>#DIV/0!</v>
      </c>
      <c r="BW53" s="289" t="str">
        <f t="shared" ref="BW53:BW96" si="26">IF(AND($BC53&gt;=18,$BC53&lt;19),$BD53,)</f>
        <v>#DIV/0!</v>
      </c>
      <c r="BX53" s="289" t="str">
        <f t="shared" ref="BX53:BX96" si="27">IF(AND($BC53&gt;=19,$BC53&lt;20),$BD53,)</f>
        <v>#DIV/0!</v>
      </c>
      <c r="BY53" s="289" t="str">
        <f t="shared" ref="BY53:BY96" si="28">IF(AND($BC53&gt;=20,$BC53&lt;21),$BD53,)</f>
        <v>#DIV/0!</v>
      </c>
      <c r="BZ53" s="289" t="str">
        <f t="shared" ref="BZ53:BZ96" si="29">IF(AND($BC53&gt;=21,$BC53&lt;22),$BD53,)</f>
        <v>#DIV/0!</v>
      </c>
      <c r="CA53" s="289" t="str">
        <f t="shared" ref="CA53:CA96" si="30">IF(AND($BC53&gt;=22,$BC53&lt;23),$BD53,)</f>
        <v>#DIV/0!</v>
      </c>
      <c r="CB53" s="289" t="str">
        <f t="shared" ref="CB53:CB96" si="31">IF(AND($BC53&gt;=23,$BC53&lt;24),$BD53,)</f>
        <v>#DIV/0!</v>
      </c>
      <c r="CC53" s="373"/>
    </row>
    <row r="54">
      <c r="M54" s="388"/>
      <c r="AI54" s="232"/>
      <c r="AJ54" s="242" t="s">
        <v>325</v>
      </c>
      <c r="AK54" s="242" t="s">
        <v>325</v>
      </c>
      <c r="AL54" s="207">
        <v>66.5</v>
      </c>
      <c r="AM54" s="289">
        <f t="shared" si="1"/>
        <v>0</v>
      </c>
      <c r="AN54" s="399">
        <f>AM54</f>
        <v>0</v>
      </c>
      <c r="AO54" s="224" t="str">
        <f t="shared" si="3"/>
        <v>#DIV/0!</v>
      </c>
      <c r="AP54" s="402">
        <v>2708.0</v>
      </c>
      <c r="AQ54" s="403">
        <v>3044000.0</v>
      </c>
      <c r="AR54" s="403" t="s">
        <v>182</v>
      </c>
      <c r="AS54" s="403" t="s">
        <v>93</v>
      </c>
      <c r="AT54" s="403" t="s">
        <v>34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9" t="str">
        <f t="shared" si="8"/>
        <v>#DIV/0!</v>
      </c>
      <c r="BF54" s="289" t="str">
        <f t="shared" si="9"/>
        <v>#DIV/0!</v>
      </c>
      <c r="BG54" s="289" t="str">
        <f t="shared" si="10"/>
        <v>#DIV/0!</v>
      </c>
      <c r="BH54" s="289" t="str">
        <f t="shared" si="11"/>
        <v>#DIV/0!</v>
      </c>
      <c r="BI54" s="289" t="str">
        <f t="shared" si="12"/>
        <v>#DIV/0!</v>
      </c>
      <c r="BJ54" s="289" t="str">
        <f t="shared" si="13"/>
        <v>#DIV/0!</v>
      </c>
      <c r="BK54" s="289" t="str">
        <f t="shared" si="14"/>
        <v>#DIV/0!</v>
      </c>
      <c r="BL54" s="289" t="str">
        <f t="shared" si="15"/>
        <v>#DIV/0!</v>
      </c>
      <c r="BM54" s="412" t="str">
        <f t="shared" si="16"/>
        <v>#DIV/0!</v>
      </c>
      <c r="BN54" s="289" t="str">
        <f t="shared" si="17"/>
        <v>#DIV/0!</v>
      </c>
      <c r="BO54" s="289" t="str">
        <f t="shared" si="18"/>
        <v>#DIV/0!</v>
      </c>
      <c r="BP54" s="289" t="str">
        <f t="shared" si="19"/>
        <v>#DIV/0!</v>
      </c>
      <c r="BQ54" s="289" t="str">
        <f t="shared" si="20"/>
        <v>#DIV/0!</v>
      </c>
      <c r="BR54" s="289" t="str">
        <f t="shared" si="21"/>
        <v>#DIV/0!</v>
      </c>
      <c r="BS54" s="289" t="str">
        <f t="shared" si="22"/>
        <v>#DIV/0!</v>
      </c>
      <c r="BT54" s="289" t="str">
        <f t="shared" si="23"/>
        <v>#DIV/0!</v>
      </c>
      <c r="BU54" s="289" t="str">
        <f t="shared" si="24"/>
        <v>#DIV/0!</v>
      </c>
      <c r="BV54" s="289" t="str">
        <f t="shared" si="25"/>
        <v>#DIV/0!</v>
      </c>
      <c r="BW54" s="289" t="str">
        <f t="shared" si="26"/>
        <v>#DIV/0!</v>
      </c>
      <c r="BX54" s="289" t="str">
        <f t="shared" si="27"/>
        <v>#DIV/0!</v>
      </c>
      <c r="BY54" s="289" t="str">
        <f t="shared" si="28"/>
        <v>#DIV/0!</v>
      </c>
      <c r="BZ54" s="289" t="str">
        <f t="shared" si="29"/>
        <v>#DIV/0!</v>
      </c>
      <c r="CA54" s="289" t="str">
        <f t="shared" si="30"/>
        <v>#DIV/0!</v>
      </c>
      <c r="CB54" s="289" t="str">
        <f t="shared" si="31"/>
        <v>#DIV/0!</v>
      </c>
      <c r="CC54" s="373"/>
    </row>
    <row r="55">
      <c r="M55" s="388"/>
      <c r="AI55" s="398"/>
      <c r="AJ55" s="234" t="s">
        <v>187</v>
      </c>
      <c r="AK55" s="234" t="s">
        <v>85</v>
      </c>
      <c r="AL55" s="207">
        <v>0.5</v>
      </c>
      <c r="AM55" s="289">
        <f t="shared" si="1"/>
        <v>2</v>
      </c>
      <c r="AN55" s="207">
        <v>2.0</v>
      </c>
      <c r="AO55" s="224">
        <f t="shared" si="3"/>
        <v>0.05952380952</v>
      </c>
      <c r="AP55" s="402">
        <v>2709.0</v>
      </c>
      <c r="AQ55" s="403">
        <v>3044000.0</v>
      </c>
      <c r="AR55" s="403" t="s">
        <v>182</v>
      </c>
      <c r="AS55" s="403" t="s">
        <v>86</v>
      </c>
      <c r="AT55" s="403" t="s">
        <v>85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234" t="s">
        <v>185</v>
      </c>
      <c r="AK56" s="234" t="s">
        <v>37</v>
      </c>
      <c r="AL56" s="207">
        <v>92.16</v>
      </c>
      <c r="AM56" s="289">
        <f t="shared" si="1"/>
        <v>2</v>
      </c>
      <c r="AN56" s="399">
        <f>AM56</f>
        <v>2</v>
      </c>
      <c r="AO56" s="224">
        <f t="shared" si="3"/>
        <v>10.97142857</v>
      </c>
      <c r="AP56" s="402">
        <v>2719.0</v>
      </c>
      <c r="AQ56" s="403">
        <v>3044000.0</v>
      </c>
      <c r="AR56" s="403" t="s">
        <v>182</v>
      </c>
      <c r="AS56" s="403" t="s">
        <v>39</v>
      </c>
      <c r="AT56" s="403" t="s">
        <v>37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95"/>
      <c r="AJ57" s="242" t="s">
        <v>79</v>
      </c>
      <c r="AK57" s="242" t="s">
        <v>79</v>
      </c>
      <c r="AL57" s="207">
        <v>107.0</v>
      </c>
      <c r="AM57" s="289">
        <f t="shared" si="1"/>
        <v>1</v>
      </c>
      <c r="AN57" s="399">
        <v>1.0</v>
      </c>
      <c r="AO57" s="224">
        <f t="shared" si="3"/>
        <v>25.47619048</v>
      </c>
      <c r="AP57" s="402">
        <v>2720.0</v>
      </c>
      <c r="AQ57" s="403">
        <v>3044000.0</v>
      </c>
      <c r="AR57" s="403" t="s">
        <v>182</v>
      </c>
      <c r="AS57" s="403" t="s">
        <v>87</v>
      </c>
      <c r="AT57" s="403" t="s">
        <v>85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232"/>
      <c r="AJ58" s="234" t="s">
        <v>326</v>
      </c>
      <c r="AK58" s="234" t="s">
        <v>53</v>
      </c>
      <c r="AL58" s="207">
        <v>51.33</v>
      </c>
      <c r="AM58" s="289">
        <f t="shared" si="1"/>
        <v>1</v>
      </c>
      <c r="AN58" s="399">
        <v>1.0</v>
      </c>
      <c r="AO58" s="224">
        <f t="shared" si="3"/>
        <v>12.22142857</v>
      </c>
      <c r="AP58" s="402">
        <v>2722.0</v>
      </c>
      <c r="AQ58" s="403">
        <v>3044000.0</v>
      </c>
      <c r="AR58" s="403" t="s">
        <v>182</v>
      </c>
      <c r="AS58" s="403" t="s">
        <v>76</v>
      </c>
      <c r="AT58" s="403" t="s">
        <v>37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234" t="s">
        <v>183</v>
      </c>
      <c r="AK59" s="234" t="s">
        <v>50</v>
      </c>
      <c r="AL59" s="207">
        <v>243.83</v>
      </c>
      <c r="AM59" s="289">
        <f t="shared" si="1"/>
        <v>3</v>
      </c>
      <c r="AN59" s="399">
        <f>AM59</f>
        <v>3</v>
      </c>
      <c r="AO59" s="224">
        <f t="shared" si="3"/>
        <v>19.3515873</v>
      </c>
      <c r="AP59" s="402">
        <v>2723.0</v>
      </c>
      <c r="AQ59" s="403">
        <v>3044000.0</v>
      </c>
      <c r="AR59" s="403" t="s">
        <v>182</v>
      </c>
      <c r="AS59" s="403" t="s">
        <v>80</v>
      </c>
      <c r="AT59" s="403" t="s">
        <v>79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9" t="str">
        <f t="shared" si="8"/>
        <v>#DIV/0!</v>
      </c>
      <c r="BF59" s="289" t="str">
        <f t="shared" si="9"/>
        <v>#DIV/0!</v>
      </c>
      <c r="BG59" s="289" t="str">
        <f t="shared" si="10"/>
        <v>#DIV/0!</v>
      </c>
      <c r="BH59" s="289" t="str">
        <f t="shared" si="11"/>
        <v>#DIV/0!</v>
      </c>
      <c r="BI59" s="289" t="str">
        <f t="shared" si="12"/>
        <v>#DIV/0!</v>
      </c>
      <c r="BJ59" s="289" t="str">
        <f t="shared" si="13"/>
        <v>#DIV/0!</v>
      </c>
      <c r="BK59" s="289" t="str">
        <f t="shared" si="14"/>
        <v>#DIV/0!</v>
      </c>
      <c r="BL59" s="289" t="str">
        <f t="shared" si="15"/>
        <v>#DIV/0!</v>
      </c>
      <c r="BM59" s="289" t="str">
        <f t="shared" si="16"/>
        <v>#DIV/0!</v>
      </c>
      <c r="BN59" s="289" t="str">
        <f t="shared" si="17"/>
        <v>#DIV/0!</v>
      </c>
      <c r="BO59" s="289" t="str">
        <f t="shared" si="18"/>
        <v>#DIV/0!</v>
      </c>
      <c r="BP59" s="289" t="str">
        <f t="shared" si="19"/>
        <v>#DIV/0!</v>
      </c>
      <c r="BQ59" s="289" t="str">
        <f t="shared" si="20"/>
        <v>#DIV/0!</v>
      </c>
      <c r="BR59" s="289" t="str">
        <f t="shared" si="21"/>
        <v>#DIV/0!</v>
      </c>
      <c r="BS59" s="289" t="str">
        <f t="shared" si="22"/>
        <v>#DIV/0!</v>
      </c>
      <c r="BT59" s="289" t="str">
        <f t="shared" si="23"/>
        <v>#DIV/0!</v>
      </c>
      <c r="BU59" s="289" t="str">
        <f t="shared" si="24"/>
        <v>#DIV/0!</v>
      </c>
      <c r="BV59" s="289" t="str">
        <f t="shared" si="25"/>
        <v>#DIV/0!</v>
      </c>
      <c r="BW59" s="289" t="str">
        <f t="shared" si="26"/>
        <v>#DIV/0!</v>
      </c>
      <c r="BX59" s="289" t="str">
        <f t="shared" si="27"/>
        <v>#DIV/0!</v>
      </c>
      <c r="BY59" s="289" t="str">
        <f t="shared" si="28"/>
        <v>#DIV/0!</v>
      </c>
      <c r="BZ59" s="289" t="str">
        <f t="shared" si="29"/>
        <v>#DIV/0!</v>
      </c>
      <c r="CA59" s="289" t="str">
        <f t="shared" si="30"/>
        <v>#DIV/0!</v>
      </c>
      <c r="CB59" s="289" t="str">
        <f t="shared" si="31"/>
        <v>#DIV/0!</v>
      </c>
      <c r="CC59" s="373"/>
    </row>
    <row r="60">
      <c r="M60" s="388"/>
      <c r="AI60" s="398"/>
      <c r="AJ60" s="234" t="s">
        <v>188</v>
      </c>
      <c r="AK60" s="234" t="s">
        <v>46</v>
      </c>
      <c r="AL60" s="207">
        <v>55.58</v>
      </c>
      <c r="AM60" s="289">
        <f t="shared" si="1"/>
        <v>3</v>
      </c>
      <c r="AN60" s="399">
        <v>3.0</v>
      </c>
      <c r="AO60" s="224">
        <f t="shared" si="3"/>
        <v>4.411111111</v>
      </c>
      <c r="AP60" s="402">
        <v>2727.0</v>
      </c>
      <c r="AQ60" s="403">
        <v>3044000.0</v>
      </c>
      <c r="AR60" s="403" t="s">
        <v>182</v>
      </c>
      <c r="AS60" s="403" t="s">
        <v>63</v>
      </c>
      <c r="AT60" s="403" t="s">
        <v>53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242" t="s">
        <v>327</v>
      </c>
      <c r="AK61" s="242" t="s">
        <v>327</v>
      </c>
      <c r="AL61" s="207">
        <v>0.5</v>
      </c>
      <c r="AM61" s="289">
        <f t="shared" si="1"/>
        <v>1</v>
      </c>
      <c r="AN61" s="399">
        <f t="shared" ref="AN61:AN64" si="32">AM61</f>
        <v>1</v>
      </c>
      <c r="AO61" s="224">
        <f t="shared" si="3"/>
        <v>0.119047619</v>
      </c>
      <c r="AP61" s="402">
        <v>2728.0</v>
      </c>
      <c r="AQ61" s="403">
        <v>3044000.0</v>
      </c>
      <c r="AR61" s="403" t="s">
        <v>182</v>
      </c>
      <c r="AS61" s="403" t="s">
        <v>57</v>
      </c>
      <c r="AT61" s="403" t="s">
        <v>34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242" t="s">
        <v>276</v>
      </c>
      <c r="AK62" s="242" t="s">
        <v>276</v>
      </c>
      <c r="AL62" s="207">
        <v>6.0</v>
      </c>
      <c r="AM62" s="289">
        <f t="shared" si="1"/>
        <v>1</v>
      </c>
      <c r="AN62" s="399">
        <f t="shared" si="32"/>
        <v>1</v>
      </c>
      <c r="AO62" s="224">
        <f t="shared" si="3"/>
        <v>1.428571429</v>
      </c>
      <c r="AP62" s="402">
        <v>2729.0</v>
      </c>
      <c r="AQ62" s="403">
        <v>3044000.0</v>
      </c>
      <c r="AR62" s="403" t="s">
        <v>182</v>
      </c>
      <c r="AS62" s="403" t="s">
        <v>89</v>
      </c>
      <c r="AT62" s="403" t="s">
        <v>34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9" t="str">
        <f t="shared" si="8"/>
        <v>#DIV/0!</v>
      </c>
      <c r="BF62" s="289" t="str">
        <f t="shared" si="9"/>
        <v>#DIV/0!</v>
      </c>
      <c r="BG62" s="289" t="str">
        <f t="shared" si="10"/>
        <v>#DIV/0!</v>
      </c>
      <c r="BH62" s="289" t="str">
        <f t="shared" si="11"/>
        <v>#DIV/0!</v>
      </c>
      <c r="BI62" s="289" t="str">
        <f t="shared" si="12"/>
        <v>#DIV/0!</v>
      </c>
      <c r="BJ62" s="289" t="str">
        <f t="shared" si="13"/>
        <v>#DIV/0!</v>
      </c>
      <c r="BK62" s="289" t="str">
        <f t="shared" si="14"/>
        <v>#DIV/0!</v>
      </c>
      <c r="BL62" s="289" t="str">
        <f t="shared" si="15"/>
        <v>#DIV/0!</v>
      </c>
      <c r="BM62" s="289" t="str">
        <f t="shared" si="16"/>
        <v>#DIV/0!</v>
      </c>
      <c r="BN62" s="289" t="str">
        <f t="shared" si="17"/>
        <v>#DIV/0!</v>
      </c>
      <c r="BO62" s="289" t="str">
        <f t="shared" si="18"/>
        <v>#DIV/0!</v>
      </c>
      <c r="BP62" s="289" t="str">
        <f t="shared" si="19"/>
        <v>#DIV/0!</v>
      </c>
      <c r="BQ62" s="289" t="str">
        <f t="shared" si="20"/>
        <v>#DIV/0!</v>
      </c>
      <c r="BR62" s="289" t="str">
        <f t="shared" si="21"/>
        <v>#DIV/0!</v>
      </c>
      <c r="BS62" s="289" t="str">
        <f t="shared" si="22"/>
        <v>#DIV/0!</v>
      </c>
      <c r="BT62" s="289" t="str">
        <f t="shared" si="23"/>
        <v>#DIV/0!</v>
      </c>
      <c r="BU62" s="289" t="str">
        <f t="shared" si="24"/>
        <v>#DIV/0!</v>
      </c>
      <c r="BV62" s="289" t="str">
        <f t="shared" si="25"/>
        <v>#DIV/0!</v>
      </c>
      <c r="BW62" s="289" t="str">
        <f t="shared" si="26"/>
        <v>#DIV/0!</v>
      </c>
      <c r="BX62" s="289" t="str">
        <f t="shared" si="27"/>
        <v>#DIV/0!</v>
      </c>
      <c r="BY62" s="289" t="str">
        <f t="shared" si="28"/>
        <v>#DIV/0!</v>
      </c>
      <c r="BZ62" s="289" t="str">
        <f t="shared" si="29"/>
        <v>#DIV/0!</v>
      </c>
      <c r="CA62" s="289" t="str">
        <f t="shared" si="30"/>
        <v>#DIV/0!</v>
      </c>
      <c r="CB62" s="289" t="str">
        <f t="shared" si="31"/>
        <v>#DIV/0!</v>
      </c>
      <c r="CC62" s="373"/>
    </row>
    <row r="63">
      <c r="M63" s="388"/>
      <c r="AI63" s="380"/>
      <c r="AJ63" s="234" t="s">
        <v>328</v>
      </c>
      <c r="AK63" s="234" t="s">
        <v>41</v>
      </c>
      <c r="AL63" s="207">
        <v>40.08</v>
      </c>
      <c r="AM63" s="289">
        <f t="shared" si="1"/>
        <v>1</v>
      </c>
      <c r="AN63" s="399">
        <f t="shared" si="32"/>
        <v>1</v>
      </c>
      <c r="AO63" s="224">
        <f t="shared" si="3"/>
        <v>9.542857143</v>
      </c>
      <c r="AP63" s="402">
        <v>2731.0</v>
      </c>
      <c r="AQ63" s="403">
        <v>3044000.0</v>
      </c>
      <c r="AR63" s="403" t="s">
        <v>182</v>
      </c>
      <c r="AS63" s="403" t="s">
        <v>67</v>
      </c>
      <c r="AT63" s="403" t="s">
        <v>50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234" t="s">
        <v>186</v>
      </c>
      <c r="AK64" s="234" t="s">
        <v>83</v>
      </c>
      <c r="AL64" s="207">
        <v>0.5</v>
      </c>
      <c r="AM64" s="289">
        <f t="shared" si="1"/>
        <v>1</v>
      </c>
      <c r="AN64" s="399">
        <f t="shared" si="32"/>
        <v>1</v>
      </c>
      <c r="AO64" s="224">
        <f t="shared" si="3"/>
        <v>0.119047619</v>
      </c>
      <c r="AP64" s="402">
        <v>2733.0</v>
      </c>
      <c r="AQ64" s="403">
        <v>3044000.0</v>
      </c>
      <c r="AR64" s="403" t="s">
        <v>182</v>
      </c>
      <c r="AS64" s="403" t="s">
        <v>51</v>
      </c>
      <c r="AT64" s="403" t="s">
        <v>50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242" t="s">
        <v>71</v>
      </c>
      <c r="AK65" s="242" t="s">
        <v>71</v>
      </c>
      <c r="AL65" s="207">
        <v>22.0</v>
      </c>
      <c r="AM65" s="289">
        <f t="shared" si="1"/>
        <v>0</v>
      </c>
      <c r="AN65" s="235">
        <v>0.0</v>
      </c>
      <c r="AO65" s="224" t="str">
        <f t="shared" si="3"/>
        <v>#DIV/0!</v>
      </c>
      <c r="AP65" s="402">
        <v>2736.0</v>
      </c>
      <c r="AQ65" s="403">
        <v>3044000.0</v>
      </c>
      <c r="AR65" s="403" t="s">
        <v>182</v>
      </c>
      <c r="AS65" s="403" t="s">
        <v>92</v>
      </c>
      <c r="AT65" s="403" t="s">
        <v>46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25"/>
      <c r="AJ66" s="242" t="s">
        <v>300</v>
      </c>
      <c r="AK66" s="242" t="s">
        <v>300</v>
      </c>
      <c r="AL66" s="207">
        <v>0.5</v>
      </c>
      <c r="AM66" s="289">
        <f t="shared" si="1"/>
        <v>0</v>
      </c>
      <c r="AN66" s="399">
        <f>AM66</f>
        <v>0</v>
      </c>
      <c r="AO66" s="224" t="str">
        <f t="shared" si="3"/>
        <v>#DIV/0!</v>
      </c>
      <c r="AP66" s="402">
        <v>2737.0</v>
      </c>
      <c r="AQ66" s="403">
        <v>3044000.0</v>
      </c>
      <c r="AR66" s="403" t="s">
        <v>182</v>
      </c>
      <c r="AS66" s="403" t="s">
        <v>78</v>
      </c>
      <c r="AT66" s="403" t="s">
        <v>46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25"/>
      <c r="AJ67" s="234" t="s">
        <v>26</v>
      </c>
      <c r="AK67" s="234" t="s">
        <v>26</v>
      </c>
      <c r="AL67" s="235">
        <v>0.0</v>
      </c>
      <c r="AM67" s="289">
        <f t="shared" si="1"/>
        <v>0</v>
      </c>
      <c r="AN67" s="235">
        <v>0.0</v>
      </c>
      <c r="AO67" s="224" t="str">
        <f t="shared" si="3"/>
        <v>#DIV/0!</v>
      </c>
      <c r="AP67" s="402">
        <v>2738.0</v>
      </c>
      <c r="AQ67" s="403">
        <v>3044000.0</v>
      </c>
      <c r="AR67" s="403" t="s">
        <v>182</v>
      </c>
      <c r="AS67" s="403" t="s">
        <v>66</v>
      </c>
      <c r="AT67" s="403" t="s">
        <v>327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9" t="str">
        <f t="shared" si="8"/>
        <v>#DIV/0!</v>
      </c>
      <c r="BF67" s="289" t="str">
        <f t="shared" si="9"/>
        <v>#DIV/0!</v>
      </c>
      <c r="BG67" s="289" t="str">
        <f t="shared" si="10"/>
        <v>#DIV/0!</v>
      </c>
      <c r="BH67" s="289" t="str">
        <f t="shared" si="11"/>
        <v>#DIV/0!</v>
      </c>
      <c r="BI67" s="289" t="str">
        <f t="shared" si="12"/>
        <v>#DIV/0!</v>
      </c>
      <c r="BJ67" s="289" t="str">
        <f t="shared" si="13"/>
        <v>#DIV/0!</v>
      </c>
      <c r="BK67" s="289" t="str">
        <f t="shared" si="14"/>
        <v>#DIV/0!</v>
      </c>
      <c r="BL67" s="289" t="str">
        <f t="shared" si="15"/>
        <v>#DIV/0!</v>
      </c>
      <c r="BM67" s="289" t="str">
        <f t="shared" si="16"/>
        <v>#DIV/0!</v>
      </c>
      <c r="BN67" s="289" t="str">
        <f t="shared" si="17"/>
        <v>#DIV/0!</v>
      </c>
      <c r="BO67" s="289" t="str">
        <f t="shared" si="18"/>
        <v>#DIV/0!</v>
      </c>
      <c r="BP67" s="289" t="str">
        <f t="shared" si="19"/>
        <v>#DIV/0!</v>
      </c>
      <c r="BQ67" s="289" t="str">
        <f t="shared" si="20"/>
        <v>#DIV/0!</v>
      </c>
      <c r="BR67" s="289" t="str">
        <f t="shared" si="21"/>
        <v>#DIV/0!</v>
      </c>
      <c r="BS67" s="289" t="str">
        <f t="shared" si="22"/>
        <v>#DIV/0!</v>
      </c>
      <c r="BT67" s="289" t="str">
        <f t="shared" si="23"/>
        <v>#DIV/0!</v>
      </c>
      <c r="BU67" s="289" t="str">
        <f t="shared" si="24"/>
        <v>#DIV/0!</v>
      </c>
      <c r="BV67" s="289" t="str">
        <f t="shared" si="25"/>
        <v>#DIV/0!</v>
      </c>
      <c r="BW67" s="289" t="str">
        <f t="shared" si="26"/>
        <v>#DIV/0!</v>
      </c>
      <c r="BX67" s="289" t="str">
        <f t="shared" si="27"/>
        <v>#DIV/0!</v>
      </c>
      <c r="BY67" s="289" t="str">
        <f t="shared" si="28"/>
        <v>#DIV/0!</v>
      </c>
      <c r="BZ67" s="289" t="str">
        <f t="shared" si="29"/>
        <v>#DIV/0!</v>
      </c>
      <c r="CA67" s="289" t="str">
        <f t="shared" si="30"/>
        <v>#DIV/0!</v>
      </c>
      <c r="CB67" s="289" t="str">
        <f t="shared" si="31"/>
        <v>#DIV/0!</v>
      </c>
      <c r="CC67" s="373"/>
    </row>
    <row r="68">
      <c r="M68" s="388"/>
      <c r="AI68" s="25"/>
      <c r="AJ68" s="234" t="s">
        <v>329</v>
      </c>
      <c r="AK68" s="234" t="s">
        <v>329</v>
      </c>
      <c r="AL68" s="207">
        <v>0.0</v>
      </c>
      <c r="AM68" s="289">
        <f t="shared" si="1"/>
        <v>0</v>
      </c>
      <c r="AN68" s="399">
        <f>AM68</f>
        <v>0</v>
      </c>
      <c r="AO68" s="224" t="str">
        <f t="shared" si="3"/>
        <v>#DIV/0!</v>
      </c>
      <c r="AP68" s="402">
        <v>2739.0</v>
      </c>
      <c r="AQ68" s="403">
        <v>3044000.0</v>
      </c>
      <c r="AR68" s="403" t="s">
        <v>182</v>
      </c>
      <c r="AS68" s="403" t="s">
        <v>74</v>
      </c>
      <c r="AT68" s="403" t="s">
        <v>50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25"/>
      <c r="AL69" s="25"/>
      <c r="AM69" s="25">
        <f t="shared" ref="AM69:AN69" si="33">SUM(AM51:AM68)</f>
        <v>22</v>
      </c>
      <c r="AN69" s="25">
        <f t="shared" si="33"/>
        <v>22</v>
      </c>
      <c r="AO69" s="25"/>
      <c r="AP69" s="402">
        <v>2740.0</v>
      </c>
      <c r="AQ69" s="403">
        <v>3044000.0</v>
      </c>
      <c r="AR69" s="403" t="s">
        <v>182</v>
      </c>
      <c r="AS69" s="403" t="s">
        <v>47</v>
      </c>
      <c r="AT69" s="403" t="s">
        <v>46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25"/>
      <c r="AL70" s="25"/>
      <c r="AM70" s="25"/>
      <c r="AN70" s="25"/>
      <c r="AO70" s="25"/>
      <c r="AP70" s="402">
        <v>2741.0</v>
      </c>
      <c r="AQ70" s="403">
        <v>3044000.0</v>
      </c>
      <c r="AR70" s="403" t="s">
        <v>182</v>
      </c>
      <c r="AS70" s="403" t="s">
        <v>70</v>
      </c>
      <c r="AT70" s="403" t="s">
        <v>276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25"/>
      <c r="AJ71" s="25"/>
      <c r="AK71" s="25"/>
      <c r="AL71" s="25"/>
      <c r="AM71" s="25"/>
      <c r="AN71" s="25"/>
      <c r="AO71" s="25"/>
      <c r="AP71" s="402">
        <v>2742.0</v>
      </c>
      <c r="AQ71" s="403">
        <v>3044000.0</v>
      </c>
      <c r="AR71" s="403" t="s">
        <v>182</v>
      </c>
      <c r="AS71" s="403" t="s">
        <v>73</v>
      </c>
      <c r="AT71" s="403" t="s">
        <v>41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25"/>
      <c r="AJ72" s="25"/>
      <c r="AK72" s="25"/>
      <c r="AL72" s="25"/>
      <c r="AM72" s="25"/>
      <c r="AN72" s="25"/>
      <c r="AO72" s="25"/>
      <c r="AP72" s="420">
        <v>2743.0</v>
      </c>
      <c r="AQ72" s="421">
        <v>3044000.0</v>
      </c>
      <c r="AR72" s="421" t="s">
        <v>182</v>
      </c>
      <c r="AS72" s="421" t="s">
        <v>84</v>
      </c>
      <c r="AT72" s="421" t="s">
        <v>83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9" t="str">
        <f t="shared" si="8"/>
        <v>#DIV/0!</v>
      </c>
      <c r="BF76" s="289" t="str">
        <f t="shared" si="9"/>
        <v>#DIV/0!</v>
      </c>
      <c r="BG76" s="289" t="str">
        <f t="shared" si="10"/>
        <v>#DIV/0!</v>
      </c>
      <c r="BH76" s="289" t="str">
        <f t="shared" si="11"/>
        <v>#DIV/0!</v>
      </c>
      <c r="BI76" s="289" t="str">
        <f t="shared" si="12"/>
        <v>#DIV/0!</v>
      </c>
      <c r="BJ76" s="289" t="str">
        <f t="shared" si="13"/>
        <v>#DIV/0!</v>
      </c>
      <c r="BK76" s="289" t="str">
        <f t="shared" si="14"/>
        <v>#DIV/0!</v>
      </c>
      <c r="BL76" s="289" t="str">
        <f t="shared" si="15"/>
        <v>#DIV/0!</v>
      </c>
      <c r="BM76" s="289" t="str">
        <f t="shared" si="16"/>
        <v>#DIV/0!</v>
      </c>
      <c r="BN76" s="289" t="str">
        <f t="shared" si="17"/>
        <v>#DIV/0!</v>
      </c>
      <c r="BO76" s="289" t="str">
        <f t="shared" si="18"/>
        <v>#DIV/0!</v>
      </c>
      <c r="BP76" s="289" t="str">
        <f t="shared" si="19"/>
        <v>#DIV/0!</v>
      </c>
      <c r="BQ76" s="289" t="str">
        <f t="shared" si="20"/>
        <v>#DIV/0!</v>
      </c>
      <c r="BR76" s="289" t="str">
        <f t="shared" si="21"/>
        <v>#DIV/0!</v>
      </c>
      <c r="BS76" s="289" t="str">
        <f t="shared" si="22"/>
        <v>#DIV/0!</v>
      </c>
      <c r="BT76" s="289" t="str">
        <f t="shared" si="23"/>
        <v>#DIV/0!</v>
      </c>
      <c r="BU76" s="289" t="str">
        <f t="shared" si="24"/>
        <v>#DIV/0!</v>
      </c>
      <c r="BV76" s="289" t="str">
        <f t="shared" si="25"/>
        <v>#DIV/0!</v>
      </c>
      <c r="BW76" s="289" t="str">
        <f t="shared" si="26"/>
        <v>#DIV/0!</v>
      </c>
      <c r="BX76" s="289" t="str">
        <f t="shared" si="27"/>
        <v>#DIV/0!</v>
      </c>
      <c r="BY76" s="289" t="str">
        <f t="shared" si="28"/>
        <v>#DIV/0!</v>
      </c>
      <c r="BZ76" s="289" t="str">
        <f t="shared" si="29"/>
        <v>#DIV/0!</v>
      </c>
      <c r="CA76" s="289" t="str">
        <f t="shared" si="30"/>
        <v>#DIV/0!</v>
      </c>
      <c r="CB76" s="289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9" t="str">
        <f t="shared" si="8"/>
        <v>#DIV/0!</v>
      </c>
      <c r="BF78" s="289" t="str">
        <f t="shared" si="9"/>
        <v>#DIV/0!</v>
      </c>
      <c r="BG78" s="289" t="str">
        <f t="shared" si="10"/>
        <v>#DIV/0!</v>
      </c>
      <c r="BH78" s="289" t="str">
        <f t="shared" si="11"/>
        <v>#DIV/0!</v>
      </c>
      <c r="BI78" s="289" t="str">
        <f t="shared" si="12"/>
        <v>#DIV/0!</v>
      </c>
      <c r="BJ78" s="289" t="str">
        <f t="shared" si="13"/>
        <v>#DIV/0!</v>
      </c>
      <c r="BK78" s="289" t="str">
        <f t="shared" si="14"/>
        <v>#DIV/0!</v>
      </c>
      <c r="BL78" s="289" t="str">
        <f t="shared" si="15"/>
        <v>#DIV/0!</v>
      </c>
      <c r="BM78" s="289" t="str">
        <f t="shared" si="16"/>
        <v>#DIV/0!</v>
      </c>
      <c r="BN78" s="289" t="str">
        <f t="shared" si="17"/>
        <v>#DIV/0!</v>
      </c>
      <c r="BO78" s="289" t="str">
        <f t="shared" si="18"/>
        <v>#DIV/0!</v>
      </c>
      <c r="BP78" s="289" t="str">
        <f t="shared" si="19"/>
        <v>#DIV/0!</v>
      </c>
      <c r="BQ78" s="289" t="str">
        <f t="shared" si="20"/>
        <v>#DIV/0!</v>
      </c>
      <c r="BR78" s="289" t="str">
        <f t="shared" si="21"/>
        <v>#DIV/0!</v>
      </c>
      <c r="BS78" s="289" t="str">
        <f t="shared" si="22"/>
        <v>#DIV/0!</v>
      </c>
      <c r="BT78" s="289" t="str">
        <f t="shared" si="23"/>
        <v>#DIV/0!</v>
      </c>
      <c r="BU78" s="289" t="str">
        <f t="shared" si="24"/>
        <v>#DIV/0!</v>
      </c>
      <c r="BV78" s="289" t="str">
        <f t="shared" si="25"/>
        <v>#DIV/0!</v>
      </c>
      <c r="BW78" s="289" t="str">
        <f t="shared" si="26"/>
        <v>#DIV/0!</v>
      </c>
      <c r="BX78" s="289" t="str">
        <f t="shared" si="27"/>
        <v>#DIV/0!</v>
      </c>
      <c r="BY78" s="289" t="str">
        <f t="shared" si="28"/>
        <v>#DIV/0!</v>
      </c>
      <c r="BZ78" s="289" t="str">
        <f t="shared" si="29"/>
        <v>#DIV/0!</v>
      </c>
      <c r="CA78" s="289" t="str">
        <f t="shared" si="30"/>
        <v>#DIV/0!</v>
      </c>
      <c r="CB78" s="289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9" t="str">
        <f t="shared" si="8"/>
        <v>#DIV/0!</v>
      </c>
      <c r="BF79" s="289" t="str">
        <f t="shared" si="9"/>
        <v>#DIV/0!</v>
      </c>
      <c r="BG79" s="289" t="str">
        <f t="shared" si="10"/>
        <v>#DIV/0!</v>
      </c>
      <c r="BH79" s="289" t="str">
        <f t="shared" si="11"/>
        <v>#DIV/0!</v>
      </c>
      <c r="BI79" s="289" t="str">
        <f t="shared" si="12"/>
        <v>#DIV/0!</v>
      </c>
      <c r="BJ79" s="289" t="str">
        <f t="shared" si="13"/>
        <v>#DIV/0!</v>
      </c>
      <c r="BK79" s="289" t="str">
        <f t="shared" si="14"/>
        <v>#DIV/0!</v>
      </c>
      <c r="BL79" s="289" t="str">
        <f t="shared" si="15"/>
        <v>#DIV/0!</v>
      </c>
      <c r="BM79" s="289" t="str">
        <f t="shared" si="16"/>
        <v>#DIV/0!</v>
      </c>
      <c r="BN79" s="412" t="str">
        <f t="shared" si="17"/>
        <v>#DIV/0!</v>
      </c>
      <c r="BO79" s="289" t="str">
        <f t="shared" si="18"/>
        <v>#DIV/0!</v>
      </c>
      <c r="BP79" s="289" t="str">
        <f t="shared" si="19"/>
        <v>#DIV/0!</v>
      </c>
      <c r="BQ79" s="289" t="str">
        <f t="shared" si="20"/>
        <v>#DIV/0!</v>
      </c>
      <c r="BR79" s="289" t="str">
        <f t="shared" si="21"/>
        <v>#DIV/0!</v>
      </c>
      <c r="BS79" s="289" t="str">
        <f t="shared" si="22"/>
        <v>#DIV/0!</v>
      </c>
      <c r="BT79" s="289" t="str">
        <f t="shared" si="23"/>
        <v>#DIV/0!</v>
      </c>
      <c r="BU79" s="289" t="str">
        <f t="shared" si="24"/>
        <v>#DIV/0!</v>
      </c>
      <c r="BV79" s="289" t="str">
        <f t="shared" si="25"/>
        <v>#DIV/0!</v>
      </c>
      <c r="BW79" s="289" t="str">
        <f t="shared" si="26"/>
        <v>#DIV/0!</v>
      </c>
      <c r="BX79" s="289" t="str">
        <f t="shared" si="27"/>
        <v>#DIV/0!</v>
      </c>
      <c r="BY79" s="289" t="str">
        <f t="shared" si="28"/>
        <v>#DIV/0!</v>
      </c>
      <c r="BZ79" s="289" t="str">
        <f t="shared" si="29"/>
        <v>#DIV/0!</v>
      </c>
      <c r="CA79" s="289" t="str">
        <f t="shared" si="30"/>
        <v>#DIV/0!</v>
      </c>
      <c r="CB79" s="289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9" t="str">
        <f t="shared" si="8"/>
        <v>#DIV/0!</v>
      </c>
      <c r="BF81" s="289" t="str">
        <f t="shared" si="9"/>
        <v>#DIV/0!</v>
      </c>
      <c r="BG81" s="289" t="str">
        <f t="shared" si="10"/>
        <v>#DIV/0!</v>
      </c>
      <c r="BH81" s="289" t="str">
        <f t="shared" si="11"/>
        <v>#DIV/0!</v>
      </c>
      <c r="BI81" s="289" t="str">
        <f t="shared" si="12"/>
        <v>#DIV/0!</v>
      </c>
      <c r="BJ81" s="289" t="str">
        <f t="shared" si="13"/>
        <v>#DIV/0!</v>
      </c>
      <c r="BK81" s="289" t="str">
        <f t="shared" si="14"/>
        <v>#DIV/0!</v>
      </c>
      <c r="BL81" s="289" t="str">
        <f t="shared" si="15"/>
        <v>#DIV/0!</v>
      </c>
      <c r="BM81" s="289" t="str">
        <f t="shared" si="16"/>
        <v>#DIV/0!</v>
      </c>
      <c r="BN81" s="289" t="str">
        <f t="shared" si="17"/>
        <v>#DIV/0!</v>
      </c>
      <c r="BO81" s="289" t="str">
        <f t="shared" si="18"/>
        <v>#DIV/0!</v>
      </c>
      <c r="BP81" s="289" t="str">
        <f t="shared" si="19"/>
        <v>#DIV/0!</v>
      </c>
      <c r="BQ81" s="289" t="str">
        <f t="shared" si="20"/>
        <v>#DIV/0!</v>
      </c>
      <c r="BR81" s="289" t="str">
        <f t="shared" si="21"/>
        <v>#DIV/0!</v>
      </c>
      <c r="BS81" s="289" t="str">
        <f t="shared" si="22"/>
        <v>#DIV/0!</v>
      </c>
      <c r="BT81" s="289" t="str">
        <f t="shared" si="23"/>
        <v>#DIV/0!</v>
      </c>
      <c r="BU81" s="289" t="str">
        <f t="shared" si="24"/>
        <v>#DIV/0!</v>
      </c>
      <c r="BV81" s="289" t="str">
        <f t="shared" si="25"/>
        <v>#DIV/0!</v>
      </c>
      <c r="BW81" s="289" t="str">
        <f t="shared" si="26"/>
        <v>#DIV/0!</v>
      </c>
      <c r="BX81" s="289" t="str">
        <f t="shared" si="27"/>
        <v>#DIV/0!</v>
      </c>
      <c r="BY81" s="289" t="str">
        <f t="shared" si="28"/>
        <v>#DIV/0!</v>
      </c>
      <c r="BZ81" s="289" t="str">
        <f t="shared" si="29"/>
        <v>#DIV/0!</v>
      </c>
      <c r="CA81" s="289" t="str">
        <f t="shared" si="30"/>
        <v>#DIV/0!</v>
      </c>
      <c r="CB81" s="289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9" t="str">
        <f t="shared" si="8"/>
        <v>#DIV/0!</v>
      </c>
      <c r="BF82" s="289" t="str">
        <f t="shared" si="9"/>
        <v>#DIV/0!</v>
      </c>
      <c r="BG82" s="289" t="str">
        <f t="shared" si="10"/>
        <v>#DIV/0!</v>
      </c>
      <c r="BH82" s="289" t="str">
        <f t="shared" si="11"/>
        <v>#DIV/0!</v>
      </c>
      <c r="BI82" s="289" t="str">
        <f t="shared" si="12"/>
        <v>#DIV/0!</v>
      </c>
      <c r="BJ82" s="289" t="str">
        <f t="shared" si="13"/>
        <v>#DIV/0!</v>
      </c>
      <c r="BK82" s="289" t="str">
        <f t="shared" si="14"/>
        <v>#DIV/0!</v>
      </c>
      <c r="BL82" s="289" t="str">
        <f t="shared" si="15"/>
        <v>#DIV/0!</v>
      </c>
      <c r="BM82" s="289" t="str">
        <f t="shared" si="16"/>
        <v>#DIV/0!</v>
      </c>
      <c r="BN82" s="289" t="str">
        <f t="shared" si="17"/>
        <v>#DIV/0!</v>
      </c>
      <c r="BO82" s="289" t="str">
        <f t="shared" si="18"/>
        <v>#DIV/0!</v>
      </c>
      <c r="BP82" s="289" t="str">
        <f t="shared" si="19"/>
        <v>#DIV/0!</v>
      </c>
      <c r="BQ82" s="289" t="str">
        <f t="shared" si="20"/>
        <v>#DIV/0!</v>
      </c>
      <c r="BR82" s="289" t="str">
        <f t="shared" si="21"/>
        <v>#DIV/0!</v>
      </c>
      <c r="BS82" s="289" t="str">
        <f t="shared" si="22"/>
        <v>#DIV/0!</v>
      </c>
      <c r="BT82" s="289" t="str">
        <f t="shared" si="23"/>
        <v>#DIV/0!</v>
      </c>
      <c r="BU82" s="289" t="str">
        <f t="shared" si="24"/>
        <v>#DIV/0!</v>
      </c>
      <c r="BV82" s="289" t="str">
        <f t="shared" si="25"/>
        <v>#DIV/0!</v>
      </c>
      <c r="BW82" s="289" t="str">
        <f t="shared" si="26"/>
        <v>#DIV/0!</v>
      </c>
      <c r="BX82" s="289" t="str">
        <f t="shared" si="27"/>
        <v>#DIV/0!</v>
      </c>
      <c r="BY82" s="289" t="str">
        <f t="shared" si="28"/>
        <v>#DIV/0!</v>
      </c>
      <c r="BZ82" s="289" t="str">
        <f t="shared" si="29"/>
        <v>#DIV/0!</v>
      </c>
      <c r="CA82" s="289" t="str">
        <f t="shared" si="30"/>
        <v>#DIV/0!</v>
      </c>
      <c r="CB82" s="289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9" t="str">
        <f t="shared" si="8"/>
        <v/>
      </c>
      <c r="BF83" s="289" t="str">
        <f t="shared" si="9"/>
        <v/>
      </c>
      <c r="BG83" s="289" t="str">
        <f t="shared" si="10"/>
        <v/>
      </c>
      <c r="BH83" s="289" t="str">
        <f t="shared" si="11"/>
        <v/>
      </c>
      <c r="BI83" s="289" t="str">
        <f t="shared" si="12"/>
        <v/>
      </c>
      <c r="BJ83" s="289" t="str">
        <f t="shared" si="13"/>
        <v/>
      </c>
      <c r="BK83" s="412" t="str">
        <f t="shared" si="14"/>
        <v>HSI</v>
      </c>
      <c r="BL83" s="289" t="str">
        <f t="shared" si="15"/>
        <v/>
      </c>
      <c r="BM83" s="289" t="str">
        <f t="shared" si="16"/>
        <v/>
      </c>
      <c r="BN83" s="289" t="str">
        <f t="shared" si="17"/>
        <v/>
      </c>
      <c r="BO83" s="289" t="str">
        <f t="shared" si="18"/>
        <v/>
      </c>
      <c r="BP83" s="289" t="str">
        <f t="shared" si="19"/>
        <v/>
      </c>
      <c r="BQ83" s="289" t="str">
        <f t="shared" si="20"/>
        <v/>
      </c>
      <c r="BR83" s="289" t="str">
        <f t="shared" si="21"/>
        <v/>
      </c>
      <c r="BS83" s="289" t="str">
        <f t="shared" si="22"/>
        <v/>
      </c>
      <c r="BT83" s="289" t="str">
        <f t="shared" si="23"/>
        <v/>
      </c>
      <c r="BU83" s="289" t="str">
        <f t="shared" si="24"/>
        <v/>
      </c>
      <c r="BV83" s="289" t="str">
        <f t="shared" si="25"/>
        <v/>
      </c>
      <c r="BW83" s="289" t="str">
        <f t="shared" si="26"/>
        <v/>
      </c>
      <c r="BX83" s="289" t="str">
        <f t="shared" si="27"/>
        <v/>
      </c>
      <c r="BY83" s="289" t="str">
        <f t="shared" si="28"/>
        <v/>
      </c>
      <c r="BZ83" s="289" t="str">
        <f t="shared" si="29"/>
        <v/>
      </c>
      <c r="CA83" s="289" t="str">
        <f t="shared" si="30"/>
        <v/>
      </c>
      <c r="CB83" s="289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9" t="str">
        <f t="shared" si="8"/>
        <v>#DIV/0!</v>
      </c>
      <c r="BF85" s="289" t="str">
        <f t="shared" si="9"/>
        <v>#DIV/0!</v>
      </c>
      <c r="BG85" s="289" t="str">
        <f t="shared" si="10"/>
        <v>#DIV/0!</v>
      </c>
      <c r="BH85" s="289" t="str">
        <f t="shared" si="11"/>
        <v>#DIV/0!</v>
      </c>
      <c r="BI85" s="289" t="str">
        <f t="shared" si="12"/>
        <v>#DIV/0!</v>
      </c>
      <c r="BJ85" s="289" t="str">
        <f t="shared" si="13"/>
        <v>#DIV/0!</v>
      </c>
      <c r="BK85" s="289" t="str">
        <f t="shared" si="14"/>
        <v>#DIV/0!</v>
      </c>
      <c r="BL85" s="289" t="str">
        <f t="shared" si="15"/>
        <v>#DIV/0!</v>
      </c>
      <c r="BM85" s="289" t="str">
        <f t="shared" si="16"/>
        <v>#DIV/0!</v>
      </c>
      <c r="BN85" s="289" t="str">
        <f t="shared" si="17"/>
        <v>#DIV/0!</v>
      </c>
      <c r="BO85" s="289" t="str">
        <f t="shared" si="18"/>
        <v>#DIV/0!</v>
      </c>
      <c r="BP85" s="289" t="str">
        <f t="shared" si="19"/>
        <v>#DIV/0!</v>
      </c>
      <c r="BQ85" s="289" t="str">
        <f t="shared" si="20"/>
        <v>#DIV/0!</v>
      </c>
      <c r="BR85" s="289" t="str">
        <f t="shared" si="21"/>
        <v>#DIV/0!</v>
      </c>
      <c r="BS85" s="289" t="str">
        <f t="shared" si="22"/>
        <v>#DIV/0!</v>
      </c>
      <c r="BT85" s="289" t="str">
        <f t="shared" si="23"/>
        <v>#DIV/0!</v>
      </c>
      <c r="BU85" s="289" t="str">
        <f t="shared" si="24"/>
        <v>#DIV/0!</v>
      </c>
      <c r="BV85" s="289" t="str">
        <f t="shared" si="25"/>
        <v>#DIV/0!</v>
      </c>
      <c r="BW85" s="289" t="str">
        <f t="shared" si="26"/>
        <v>#DIV/0!</v>
      </c>
      <c r="BX85" s="289" t="str">
        <f t="shared" si="27"/>
        <v>#DIV/0!</v>
      </c>
      <c r="BY85" s="289" t="str">
        <f t="shared" si="28"/>
        <v>#DIV/0!</v>
      </c>
      <c r="BZ85" s="289" t="str">
        <f t="shared" si="29"/>
        <v>#DIV/0!</v>
      </c>
      <c r="CA85" s="289" t="str">
        <f t="shared" si="30"/>
        <v>#DIV/0!</v>
      </c>
      <c r="CB85" s="289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9" t="str">
        <f t="shared" si="8"/>
        <v>#DIV/0!</v>
      </c>
      <c r="BF86" s="289" t="str">
        <f t="shared" si="9"/>
        <v>#DIV/0!</v>
      </c>
      <c r="BG86" s="289" t="str">
        <f t="shared" si="10"/>
        <v>#DIV/0!</v>
      </c>
      <c r="BH86" s="289" t="str">
        <f t="shared" si="11"/>
        <v>#DIV/0!</v>
      </c>
      <c r="BI86" s="289" t="str">
        <f t="shared" si="12"/>
        <v>#DIV/0!</v>
      </c>
      <c r="BJ86" s="289" t="str">
        <f t="shared" si="13"/>
        <v>#DIV/0!</v>
      </c>
      <c r="BK86" s="289" t="str">
        <f t="shared" si="14"/>
        <v>#DIV/0!</v>
      </c>
      <c r="BL86" s="289" t="str">
        <f t="shared" si="15"/>
        <v>#DIV/0!</v>
      </c>
      <c r="BM86" s="289" t="str">
        <f t="shared" si="16"/>
        <v>#DIV/0!</v>
      </c>
      <c r="BN86" s="289" t="str">
        <f t="shared" si="17"/>
        <v>#DIV/0!</v>
      </c>
      <c r="BO86" s="289" t="str">
        <f t="shared" si="18"/>
        <v>#DIV/0!</v>
      </c>
      <c r="BP86" s="289" t="str">
        <f t="shared" si="19"/>
        <v>#DIV/0!</v>
      </c>
      <c r="BQ86" s="289" t="str">
        <f t="shared" si="20"/>
        <v>#DIV/0!</v>
      </c>
      <c r="BR86" s="289" t="str">
        <f t="shared" si="21"/>
        <v>#DIV/0!</v>
      </c>
      <c r="BS86" s="289" t="str">
        <f t="shared" si="22"/>
        <v>#DIV/0!</v>
      </c>
      <c r="BT86" s="289" t="str">
        <f t="shared" si="23"/>
        <v>#DIV/0!</v>
      </c>
      <c r="BU86" s="289" t="str">
        <f t="shared" si="24"/>
        <v>#DIV/0!</v>
      </c>
      <c r="BV86" s="289" t="str">
        <f t="shared" si="25"/>
        <v>#DIV/0!</v>
      </c>
      <c r="BW86" s="289" t="str">
        <f t="shared" si="26"/>
        <v>#DIV/0!</v>
      </c>
      <c r="BX86" s="289" t="str">
        <f t="shared" si="27"/>
        <v>#DIV/0!</v>
      </c>
      <c r="BY86" s="289" t="str">
        <f t="shared" si="28"/>
        <v>#DIV/0!</v>
      </c>
      <c r="BZ86" s="289" t="str">
        <f t="shared" si="29"/>
        <v>#DIV/0!</v>
      </c>
      <c r="CA86" s="289" t="str">
        <f t="shared" si="30"/>
        <v>#DIV/0!</v>
      </c>
      <c r="CB86" s="289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9" t="str">
        <f t="shared" si="8"/>
        <v>#DIV/0!</v>
      </c>
      <c r="BF89" s="289" t="str">
        <f t="shared" si="9"/>
        <v>#DIV/0!</v>
      </c>
      <c r="BG89" s="289" t="str">
        <f t="shared" si="10"/>
        <v>#DIV/0!</v>
      </c>
      <c r="BH89" s="289" t="str">
        <f t="shared" si="11"/>
        <v>#DIV/0!</v>
      </c>
      <c r="BI89" s="289" t="str">
        <f t="shared" si="12"/>
        <v>#DIV/0!</v>
      </c>
      <c r="BJ89" s="289" t="str">
        <f t="shared" si="13"/>
        <v>#DIV/0!</v>
      </c>
      <c r="BK89" s="289" t="str">
        <f t="shared" si="14"/>
        <v>#DIV/0!</v>
      </c>
      <c r="BL89" s="289" t="str">
        <f t="shared" si="15"/>
        <v>#DIV/0!</v>
      </c>
      <c r="BM89" s="289" t="str">
        <f t="shared" si="16"/>
        <v>#DIV/0!</v>
      </c>
      <c r="BN89" s="289" t="str">
        <f t="shared" si="17"/>
        <v>#DIV/0!</v>
      </c>
      <c r="BO89" s="289" t="str">
        <f t="shared" si="18"/>
        <v>#DIV/0!</v>
      </c>
      <c r="BP89" s="289" t="str">
        <f t="shared" si="19"/>
        <v>#DIV/0!</v>
      </c>
      <c r="BQ89" s="289" t="str">
        <f t="shared" si="20"/>
        <v>#DIV/0!</v>
      </c>
      <c r="BR89" s="289" t="str">
        <f t="shared" si="21"/>
        <v>#DIV/0!</v>
      </c>
      <c r="BS89" s="289" t="str">
        <f t="shared" si="22"/>
        <v>#DIV/0!</v>
      </c>
      <c r="BT89" s="289" t="str">
        <f t="shared" si="23"/>
        <v>#DIV/0!</v>
      </c>
      <c r="BU89" s="289" t="str">
        <f t="shared" si="24"/>
        <v>#DIV/0!</v>
      </c>
      <c r="BV89" s="289" t="str">
        <f t="shared" si="25"/>
        <v>#DIV/0!</v>
      </c>
      <c r="BW89" s="289" t="str">
        <f t="shared" si="26"/>
        <v>#DIV/0!</v>
      </c>
      <c r="BX89" s="289" t="str">
        <f t="shared" si="27"/>
        <v>#DIV/0!</v>
      </c>
      <c r="BY89" s="289" t="str">
        <f t="shared" si="28"/>
        <v>#DIV/0!</v>
      </c>
      <c r="BZ89" s="289" t="str">
        <f t="shared" si="29"/>
        <v>#DIV/0!</v>
      </c>
      <c r="CA89" s="289" t="str">
        <f t="shared" si="30"/>
        <v>#DIV/0!</v>
      </c>
      <c r="CB89" s="289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9" t="str">
        <f t="shared" si="8"/>
        <v>#DIV/0!</v>
      </c>
      <c r="BF90" s="289" t="str">
        <f t="shared" si="9"/>
        <v>#DIV/0!</v>
      </c>
      <c r="BG90" s="289" t="str">
        <f t="shared" si="10"/>
        <v>#DIV/0!</v>
      </c>
      <c r="BH90" s="289" t="str">
        <f t="shared" si="11"/>
        <v>#DIV/0!</v>
      </c>
      <c r="BI90" s="289" t="str">
        <f t="shared" si="12"/>
        <v>#DIV/0!</v>
      </c>
      <c r="BJ90" s="289" t="str">
        <f t="shared" si="13"/>
        <v>#DIV/0!</v>
      </c>
      <c r="BK90" s="289" t="str">
        <f t="shared" si="14"/>
        <v>#DIV/0!</v>
      </c>
      <c r="BL90" s="289" t="str">
        <f t="shared" si="15"/>
        <v>#DIV/0!</v>
      </c>
      <c r="BM90" s="289" t="str">
        <f t="shared" si="16"/>
        <v>#DIV/0!</v>
      </c>
      <c r="BN90" s="412" t="str">
        <f t="shared" si="17"/>
        <v>#DIV/0!</v>
      </c>
      <c r="BO90" s="289" t="str">
        <f t="shared" si="18"/>
        <v>#DIV/0!</v>
      </c>
      <c r="BP90" s="289" t="str">
        <f t="shared" si="19"/>
        <v>#DIV/0!</v>
      </c>
      <c r="BQ90" s="289" t="str">
        <f t="shared" si="20"/>
        <v>#DIV/0!</v>
      </c>
      <c r="BR90" s="289" t="str">
        <f t="shared" si="21"/>
        <v>#DIV/0!</v>
      </c>
      <c r="BS90" s="289" t="str">
        <f t="shared" si="22"/>
        <v>#DIV/0!</v>
      </c>
      <c r="BT90" s="289" t="str">
        <f t="shared" si="23"/>
        <v>#DIV/0!</v>
      </c>
      <c r="BU90" s="289" t="str">
        <f t="shared" si="24"/>
        <v>#DIV/0!</v>
      </c>
      <c r="BV90" s="289" t="str">
        <f t="shared" si="25"/>
        <v>#DIV/0!</v>
      </c>
      <c r="BW90" s="289" t="str">
        <f t="shared" si="26"/>
        <v>#DIV/0!</v>
      </c>
      <c r="BX90" s="289" t="str">
        <f t="shared" si="27"/>
        <v>#DIV/0!</v>
      </c>
      <c r="BY90" s="289" t="str">
        <f t="shared" si="28"/>
        <v>#DIV/0!</v>
      </c>
      <c r="BZ90" s="289" t="str">
        <f t="shared" si="29"/>
        <v>#DIV/0!</v>
      </c>
      <c r="CA90" s="289" t="str">
        <f t="shared" si="30"/>
        <v>#DIV/0!</v>
      </c>
      <c r="CB90" s="289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9" t="str">
        <f t="shared" si="8"/>
        <v>#DIV/0!</v>
      </c>
      <c r="BF91" s="289" t="str">
        <f t="shared" si="9"/>
        <v>#DIV/0!</v>
      </c>
      <c r="BG91" s="289" t="str">
        <f t="shared" si="10"/>
        <v>#DIV/0!</v>
      </c>
      <c r="BH91" s="289" t="str">
        <f t="shared" si="11"/>
        <v>#DIV/0!</v>
      </c>
      <c r="BI91" s="289" t="str">
        <f t="shared" si="12"/>
        <v>#DIV/0!</v>
      </c>
      <c r="BJ91" s="289" t="str">
        <f t="shared" si="13"/>
        <v>#DIV/0!</v>
      </c>
      <c r="BK91" s="289" t="str">
        <f t="shared" si="14"/>
        <v>#DIV/0!</v>
      </c>
      <c r="BL91" s="289" t="str">
        <f t="shared" si="15"/>
        <v>#DIV/0!</v>
      </c>
      <c r="BM91" s="289" t="str">
        <f t="shared" si="16"/>
        <v>#DIV/0!</v>
      </c>
      <c r="BN91" s="412" t="str">
        <f t="shared" si="17"/>
        <v>#DIV/0!</v>
      </c>
      <c r="BO91" s="289" t="str">
        <f t="shared" si="18"/>
        <v>#DIV/0!</v>
      </c>
      <c r="BP91" s="289" t="str">
        <f t="shared" si="19"/>
        <v>#DIV/0!</v>
      </c>
      <c r="BQ91" s="289" t="str">
        <f t="shared" si="20"/>
        <v>#DIV/0!</v>
      </c>
      <c r="BR91" s="289" t="str">
        <f t="shared" si="21"/>
        <v>#DIV/0!</v>
      </c>
      <c r="BS91" s="289" t="str">
        <f t="shared" si="22"/>
        <v>#DIV/0!</v>
      </c>
      <c r="BT91" s="289" t="str">
        <f t="shared" si="23"/>
        <v>#DIV/0!</v>
      </c>
      <c r="BU91" s="289" t="str">
        <f t="shared" si="24"/>
        <v>#DIV/0!</v>
      </c>
      <c r="BV91" s="289" t="str">
        <f t="shared" si="25"/>
        <v>#DIV/0!</v>
      </c>
      <c r="BW91" s="289" t="str">
        <f t="shared" si="26"/>
        <v>#DIV/0!</v>
      </c>
      <c r="BX91" s="289" t="str">
        <f t="shared" si="27"/>
        <v>#DIV/0!</v>
      </c>
      <c r="BY91" s="289" t="str">
        <f t="shared" si="28"/>
        <v>#DIV/0!</v>
      </c>
      <c r="BZ91" s="289" t="str">
        <f t="shared" si="29"/>
        <v>#DIV/0!</v>
      </c>
      <c r="CA91" s="289" t="str">
        <f t="shared" si="30"/>
        <v>#DIV/0!</v>
      </c>
      <c r="CB91" s="289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9" t="str">
        <f t="shared" si="8"/>
        <v>#DIV/0!</v>
      </c>
      <c r="BF92" s="289" t="str">
        <f t="shared" si="9"/>
        <v>#DIV/0!</v>
      </c>
      <c r="BG92" s="289" t="str">
        <f t="shared" si="10"/>
        <v>#DIV/0!</v>
      </c>
      <c r="BH92" s="289" t="str">
        <f t="shared" si="11"/>
        <v>#DIV/0!</v>
      </c>
      <c r="BI92" s="289" t="str">
        <f t="shared" si="12"/>
        <v>#DIV/0!</v>
      </c>
      <c r="BJ92" s="289" t="str">
        <f t="shared" si="13"/>
        <v>#DIV/0!</v>
      </c>
      <c r="BK92" s="289" t="str">
        <f t="shared" si="14"/>
        <v>#DIV/0!</v>
      </c>
      <c r="BL92" s="289" t="str">
        <f t="shared" si="15"/>
        <v>#DIV/0!</v>
      </c>
      <c r="BM92" s="289" t="str">
        <f t="shared" si="16"/>
        <v>#DIV/0!</v>
      </c>
      <c r="BN92" s="412" t="str">
        <f t="shared" si="17"/>
        <v>#DIV/0!</v>
      </c>
      <c r="BO92" s="289" t="str">
        <f t="shared" si="18"/>
        <v>#DIV/0!</v>
      </c>
      <c r="BP92" s="289" t="str">
        <f t="shared" si="19"/>
        <v>#DIV/0!</v>
      </c>
      <c r="BQ92" s="289" t="str">
        <f t="shared" si="20"/>
        <v>#DIV/0!</v>
      </c>
      <c r="BR92" s="289" t="str">
        <f t="shared" si="21"/>
        <v>#DIV/0!</v>
      </c>
      <c r="BS92" s="289" t="str">
        <f t="shared" si="22"/>
        <v>#DIV/0!</v>
      </c>
      <c r="BT92" s="289" t="str">
        <f t="shared" si="23"/>
        <v>#DIV/0!</v>
      </c>
      <c r="BU92" s="289" t="str">
        <f t="shared" si="24"/>
        <v>#DIV/0!</v>
      </c>
      <c r="BV92" s="289" t="str">
        <f t="shared" si="25"/>
        <v>#DIV/0!</v>
      </c>
      <c r="BW92" s="289" t="str">
        <f t="shared" si="26"/>
        <v>#DIV/0!</v>
      </c>
      <c r="BX92" s="289" t="str">
        <f t="shared" si="27"/>
        <v>#DIV/0!</v>
      </c>
      <c r="BY92" s="289" t="str">
        <f t="shared" si="28"/>
        <v>#DIV/0!</v>
      </c>
      <c r="BZ92" s="289" t="str">
        <f t="shared" si="29"/>
        <v>#DIV/0!</v>
      </c>
      <c r="CA92" s="289" t="str">
        <f t="shared" si="30"/>
        <v>#DIV/0!</v>
      </c>
      <c r="CB92" s="289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9" t="str">
        <f t="shared" si="8"/>
        <v>#DIV/0!</v>
      </c>
      <c r="BF93" s="289" t="str">
        <f t="shared" si="9"/>
        <v>#DIV/0!</v>
      </c>
      <c r="BG93" s="289" t="str">
        <f t="shared" si="10"/>
        <v>#DIV/0!</v>
      </c>
      <c r="BH93" s="289" t="str">
        <f t="shared" si="11"/>
        <v>#DIV/0!</v>
      </c>
      <c r="BI93" s="289" t="str">
        <f t="shared" si="12"/>
        <v>#DIV/0!</v>
      </c>
      <c r="BJ93" s="289" t="str">
        <f t="shared" si="13"/>
        <v>#DIV/0!</v>
      </c>
      <c r="BK93" s="289" t="str">
        <f t="shared" si="14"/>
        <v>#DIV/0!</v>
      </c>
      <c r="BL93" s="289" t="str">
        <f t="shared" si="15"/>
        <v>#DIV/0!</v>
      </c>
      <c r="BM93" s="289" t="str">
        <f t="shared" si="16"/>
        <v>#DIV/0!</v>
      </c>
      <c r="BN93" s="412" t="str">
        <f t="shared" si="17"/>
        <v>#DIV/0!</v>
      </c>
      <c r="BO93" s="289" t="str">
        <f t="shared" si="18"/>
        <v>#DIV/0!</v>
      </c>
      <c r="BP93" s="289" t="str">
        <f t="shared" si="19"/>
        <v>#DIV/0!</v>
      </c>
      <c r="BQ93" s="289" t="str">
        <f t="shared" si="20"/>
        <v>#DIV/0!</v>
      </c>
      <c r="BR93" s="289" t="str">
        <f t="shared" si="21"/>
        <v>#DIV/0!</v>
      </c>
      <c r="BS93" s="289" t="str">
        <f t="shared" si="22"/>
        <v>#DIV/0!</v>
      </c>
      <c r="BT93" s="289" t="str">
        <f t="shared" si="23"/>
        <v>#DIV/0!</v>
      </c>
      <c r="BU93" s="289" t="str">
        <f t="shared" si="24"/>
        <v>#DIV/0!</v>
      </c>
      <c r="BV93" s="289" t="str">
        <f t="shared" si="25"/>
        <v>#DIV/0!</v>
      </c>
      <c r="BW93" s="289" t="str">
        <f t="shared" si="26"/>
        <v>#DIV/0!</v>
      </c>
      <c r="BX93" s="289" t="str">
        <f t="shared" si="27"/>
        <v>#DIV/0!</v>
      </c>
      <c r="BY93" s="289" t="str">
        <f t="shared" si="28"/>
        <v>#DIV/0!</v>
      </c>
      <c r="BZ93" s="289" t="str">
        <f t="shared" si="29"/>
        <v>#DIV/0!</v>
      </c>
      <c r="CA93" s="289" t="str">
        <f t="shared" si="30"/>
        <v>#DIV/0!</v>
      </c>
      <c r="CB93" s="289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9" t="str">
        <f t="shared" si="8"/>
        <v>#DIV/0!</v>
      </c>
      <c r="BF94" s="289" t="str">
        <f t="shared" si="9"/>
        <v>#DIV/0!</v>
      </c>
      <c r="BG94" s="289" t="str">
        <f t="shared" si="10"/>
        <v>#DIV/0!</v>
      </c>
      <c r="BH94" s="289" t="str">
        <f t="shared" si="11"/>
        <v>#DIV/0!</v>
      </c>
      <c r="BI94" s="289" t="str">
        <f t="shared" si="12"/>
        <v>#DIV/0!</v>
      </c>
      <c r="BJ94" s="289" t="str">
        <f t="shared" si="13"/>
        <v>#DIV/0!</v>
      </c>
      <c r="BK94" s="289" t="str">
        <f t="shared" si="14"/>
        <v>#DIV/0!</v>
      </c>
      <c r="BL94" s="289" t="str">
        <f t="shared" si="15"/>
        <v>#DIV/0!</v>
      </c>
      <c r="BM94" s="289" t="str">
        <f t="shared" si="16"/>
        <v>#DIV/0!</v>
      </c>
      <c r="BN94" s="412" t="str">
        <f t="shared" si="17"/>
        <v>#DIV/0!</v>
      </c>
      <c r="BO94" s="289" t="str">
        <f t="shared" si="18"/>
        <v>#DIV/0!</v>
      </c>
      <c r="BP94" s="289" t="str">
        <f t="shared" si="19"/>
        <v>#DIV/0!</v>
      </c>
      <c r="BQ94" s="289" t="str">
        <f t="shared" si="20"/>
        <v>#DIV/0!</v>
      </c>
      <c r="BR94" s="289" t="str">
        <f t="shared" si="21"/>
        <v>#DIV/0!</v>
      </c>
      <c r="BS94" s="289" t="str">
        <f t="shared" si="22"/>
        <v>#DIV/0!</v>
      </c>
      <c r="BT94" s="289" t="str">
        <f t="shared" si="23"/>
        <v>#DIV/0!</v>
      </c>
      <c r="BU94" s="289" t="str">
        <f t="shared" si="24"/>
        <v>#DIV/0!</v>
      </c>
      <c r="BV94" s="289" t="str">
        <f t="shared" si="25"/>
        <v>#DIV/0!</v>
      </c>
      <c r="BW94" s="289" t="str">
        <f t="shared" si="26"/>
        <v>#DIV/0!</v>
      </c>
      <c r="BX94" s="289" t="str">
        <f t="shared" si="27"/>
        <v>#DIV/0!</v>
      </c>
      <c r="BY94" s="289" t="str">
        <f t="shared" si="28"/>
        <v>#DIV/0!</v>
      </c>
      <c r="BZ94" s="289" t="str">
        <f t="shared" si="29"/>
        <v>#DIV/0!</v>
      </c>
      <c r="CA94" s="289" t="str">
        <f t="shared" si="30"/>
        <v>#DIV/0!</v>
      </c>
      <c r="CB94" s="289" t="str">
        <f t="shared" si="31"/>
        <v>#DIV/0!</v>
      </c>
      <c r="CC94" s="373"/>
    </row>
    <row r="95">
      <c r="M95" s="388"/>
      <c r="AV95" s="422" t="s">
        <v>238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319</v>
      </c>
      <c r="AW96" s="114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238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238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322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12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9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94</v>
      </c>
      <c r="AW101" s="351" t="s">
        <v>253</v>
      </c>
      <c r="AX101" s="351" t="s">
        <v>23</v>
      </c>
      <c r="AY101" s="351" t="s">
        <v>176</v>
      </c>
      <c r="AZ101" s="404" t="s">
        <v>95</v>
      </c>
      <c r="BA101" s="405" t="s">
        <v>96</v>
      </c>
      <c r="BB101" s="406" t="s">
        <v>97</v>
      </c>
      <c r="BC101" s="404" t="s">
        <v>99</v>
      </c>
      <c r="BD101" s="404" t="s">
        <v>330</v>
      </c>
      <c r="BE101" s="289" t="str">
        <f t="shared" ref="BE101:CB101" si="35">#REF!</f>
        <v>#REF!</v>
      </c>
      <c r="BF101" s="289" t="str">
        <f t="shared" si="35"/>
        <v>#REF!</v>
      </c>
      <c r="BG101" s="289" t="str">
        <f t="shared" si="35"/>
        <v>#REF!</v>
      </c>
      <c r="BH101" s="289" t="str">
        <f t="shared" si="35"/>
        <v>#REF!</v>
      </c>
      <c r="BI101" s="289" t="str">
        <f t="shared" si="35"/>
        <v>#REF!</v>
      </c>
      <c r="BJ101" s="289" t="str">
        <f t="shared" si="35"/>
        <v>#REF!</v>
      </c>
      <c r="BK101" s="289" t="str">
        <f t="shared" si="35"/>
        <v>#REF!</v>
      </c>
      <c r="BL101" s="289" t="str">
        <f t="shared" si="35"/>
        <v>#REF!</v>
      </c>
      <c r="BM101" s="289" t="str">
        <f t="shared" si="35"/>
        <v>#REF!</v>
      </c>
      <c r="BN101" s="289" t="str">
        <f t="shared" si="35"/>
        <v>#REF!</v>
      </c>
      <c r="BO101" s="289" t="str">
        <f t="shared" si="35"/>
        <v>#REF!</v>
      </c>
      <c r="BP101" s="289" t="str">
        <f t="shared" si="35"/>
        <v>#REF!</v>
      </c>
      <c r="BQ101" s="289" t="str">
        <f t="shared" si="35"/>
        <v>#REF!</v>
      </c>
      <c r="BR101" s="289" t="str">
        <f t="shared" si="35"/>
        <v>#REF!</v>
      </c>
      <c r="BS101" s="289" t="str">
        <f t="shared" si="35"/>
        <v>#REF!</v>
      </c>
      <c r="BT101" s="289" t="str">
        <f t="shared" si="35"/>
        <v>#REF!</v>
      </c>
      <c r="BU101" s="289" t="str">
        <f t="shared" si="35"/>
        <v>#REF!</v>
      </c>
      <c r="BV101" s="289" t="str">
        <f t="shared" si="35"/>
        <v>#REF!</v>
      </c>
      <c r="BW101" s="289" t="str">
        <f t="shared" si="35"/>
        <v>#REF!</v>
      </c>
      <c r="BX101" s="289" t="str">
        <f t="shared" si="35"/>
        <v>#REF!</v>
      </c>
      <c r="BY101" s="289" t="str">
        <f t="shared" si="35"/>
        <v>#REF!</v>
      </c>
      <c r="BZ101" s="289" t="str">
        <f t="shared" si="35"/>
        <v>#REF!</v>
      </c>
      <c r="CA101" s="289" t="str">
        <f t="shared" si="35"/>
        <v>#REF!</v>
      </c>
      <c r="CB101" s="289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9" t="str">
        <f t="shared" ref="BE102:BE142" si="43">IF(AND($BC102&gt;=-1000,$BC102&lt;1),$BD102,)</f>
        <v>#DIV/0!</v>
      </c>
      <c r="BF102" s="289" t="str">
        <f t="shared" ref="BF102:BF142" si="44">IF(AND($BC102&gt;=1,$BC102&lt;2),$BD102,)</f>
        <v>#DIV/0!</v>
      </c>
      <c r="BG102" s="289" t="str">
        <f t="shared" ref="BG102:BG142" si="45">IF(AND($BC102&gt;=2,$BC102&lt;3),$BD102,)</f>
        <v>#DIV/0!</v>
      </c>
      <c r="BH102" s="289" t="str">
        <f t="shared" ref="BH102:BH142" si="46">IF(AND($BC102&gt;=3,$BC102&lt;4),$BD102,)</f>
        <v>#DIV/0!</v>
      </c>
      <c r="BI102" s="289" t="str">
        <f t="shared" ref="BI102:BI142" si="47">IF(AND($BC102&gt;=4,$BC102&lt;5),$BD102,)</f>
        <v>#DIV/0!</v>
      </c>
      <c r="BJ102" s="289" t="str">
        <f t="shared" ref="BJ102:BJ142" si="48">IF(AND($BC102&gt;=5,$BC102&lt;6),$BD102,)</f>
        <v>#DIV/0!</v>
      </c>
      <c r="BK102" s="289" t="str">
        <f t="shared" ref="BK102:BK142" si="49">IF(AND($BC102&gt;=6,$BC102&lt;7),$BD102,)</f>
        <v>#DIV/0!</v>
      </c>
      <c r="BL102" s="289" t="str">
        <f t="shared" ref="BL102:BL142" si="50">IF(AND($BC102&gt;=7,$BC102&lt;8),$BD102,)</f>
        <v>#DIV/0!</v>
      </c>
      <c r="BM102" s="289" t="str">
        <f t="shared" ref="BM102:BM142" si="51">IF(AND($BC102&gt;=8,$BC102&lt;9),$BD102,)</f>
        <v>#DIV/0!</v>
      </c>
      <c r="BN102" s="289" t="str">
        <f t="shared" ref="BN102:BN142" si="52">IF(AND($BC102&gt;=9,$BC102&lt;10),$BD102,)</f>
        <v>#DIV/0!</v>
      </c>
      <c r="BO102" s="289" t="str">
        <f t="shared" ref="BO102:BO142" si="53">IF(AND($BC102&gt;=10,$BC102&lt;11),$BD102,)</f>
        <v>#DIV/0!</v>
      </c>
      <c r="BP102" s="289" t="str">
        <f t="shared" ref="BP102:BP142" si="54">IF(AND($BC102&gt;=11,$BC102&lt;12),$BD102,)</f>
        <v>#DIV/0!</v>
      </c>
      <c r="BQ102" s="289" t="str">
        <f t="shared" ref="BQ102:BQ142" si="55">IF(AND($BC102&gt;=12,$BC102&lt;13),$BD102,)</f>
        <v>#DIV/0!</v>
      </c>
      <c r="BR102" s="289" t="str">
        <f t="shared" ref="BR102:BR142" si="56">IF(AND($BC102&gt;=13,$BC102&lt;14),$BD102,)</f>
        <v>#DIV/0!</v>
      </c>
      <c r="BS102" s="289" t="str">
        <f t="shared" ref="BS102:BS142" si="57">IF(AND($BC102&gt;=14,$BC102&lt;15),$BD102,)</f>
        <v>#DIV/0!</v>
      </c>
      <c r="BT102" s="289" t="str">
        <f t="shared" ref="BT102:BT142" si="58">IF(AND($BC102&gt;=15,$BC102&lt;16),$BD102,)</f>
        <v>#DIV/0!</v>
      </c>
      <c r="BU102" s="289" t="str">
        <f t="shared" ref="BU102:BU142" si="59">IF(AND($BC102&gt;=16,$BC102&lt;17),$BD102,)</f>
        <v>#DIV/0!</v>
      </c>
      <c r="BV102" s="289" t="str">
        <f t="shared" ref="BV102:BV142" si="60">IF(AND($BC102&gt;=17,$BC102&lt;18),$BD102,)</f>
        <v>#DIV/0!</v>
      </c>
      <c r="BW102" s="289" t="str">
        <f t="shared" ref="BW102:BW142" si="61">IF(AND($BC102&gt;=18,$BC102&lt;19),$BD102,)</f>
        <v>#DIV/0!</v>
      </c>
      <c r="BX102" s="289" t="str">
        <f t="shared" ref="BX102:BX142" si="62">IF(AND($BC102&gt;=19,$BC102&lt;20),$BD102,)</f>
        <v>#DIV/0!</v>
      </c>
      <c r="BY102" s="289" t="str">
        <f t="shared" ref="BY102:BY142" si="63">IF(AND($BC102&gt;=20,$BC102&lt;21),$BD102,)</f>
        <v>#DIV/0!</v>
      </c>
      <c r="BZ102" s="289" t="str">
        <f t="shared" ref="BZ102:BZ142" si="64">IF(AND($BC102&gt;=21,$BC102&lt;22),$BD102,)</f>
        <v>#DIV/0!</v>
      </c>
      <c r="CA102" s="289" t="str">
        <f t="shared" ref="CA102:CA142" si="65">IF(AND($BC102&gt;=22,$BC102&lt;23),$BD102,)</f>
        <v>#DIV/0!</v>
      </c>
      <c r="CB102" s="289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9" t="str">
        <f t="shared" si="43"/>
        <v>#DIV/0!</v>
      </c>
      <c r="BF103" s="289" t="str">
        <f t="shared" si="44"/>
        <v>#DIV/0!</v>
      </c>
      <c r="BG103" s="289" t="str">
        <f t="shared" si="45"/>
        <v>#DIV/0!</v>
      </c>
      <c r="BH103" s="289" t="str">
        <f t="shared" si="46"/>
        <v>#DIV/0!</v>
      </c>
      <c r="BI103" s="289" t="str">
        <f t="shared" si="47"/>
        <v>#DIV/0!</v>
      </c>
      <c r="BJ103" s="289" t="str">
        <f t="shared" si="48"/>
        <v>#DIV/0!</v>
      </c>
      <c r="BK103" s="289" t="str">
        <f t="shared" si="49"/>
        <v>#DIV/0!</v>
      </c>
      <c r="BL103" s="289" t="str">
        <f t="shared" si="50"/>
        <v>#DIV/0!</v>
      </c>
      <c r="BM103" s="289" t="str">
        <f t="shared" si="51"/>
        <v>#DIV/0!</v>
      </c>
      <c r="BN103" s="289" t="str">
        <f t="shared" si="52"/>
        <v>#DIV/0!</v>
      </c>
      <c r="BO103" s="289" t="str">
        <f t="shared" si="53"/>
        <v>#DIV/0!</v>
      </c>
      <c r="BP103" s="289" t="str">
        <f t="shared" si="54"/>
        <v>#DIV/0!</v>
      </c>
      <c r="BQ103" s="289" t="str">
        <f t="shared" si="55"/>
        <v>#DIV/0!</v>
      </c>
      <c r="BR103" s="289" t="str">
        <f t="shared" si="56"/>
        <v>#DIV/0!</v>
      </c>
      <c r="BS103" s="289" t="str">
        <f t="shared" si="57"/>
        <v>#DIV/0!</v>
      </c>
      <c r="BT103" s="289" t="str">
        <f t="shared" si="58"/>
        <v>#DIV/0!</v>
      </c>
      <c r="BU103" s="289" t="str">
        <f t="shared" si="59"/>
        <v>#DIV/0!</v>
      </c>
      <c r="BV103" s="289" t="str">
        <f t="shared" si="60"/>
        <v>#DIV/0!</v>
      </c>
      <c r="BW103" s="289" t="str">
        <f t="shared" si="61"/>
        <v>#DIV/0!</v>
      </c>
      <c r="BX103" s="289" t="str">
        <f t="shared" si="62"/>
        <v>#DIV/0!</v>
      </c>
      <c r="BY103" s="289" t="str">
        <f t="shared" si="63"/>
        <v>#DIV/0!</v>
      </c>
      <c r="BZ103" s="412" t="str">
        <f t="shared" si="64"/>
        <v>#DIV/0!</v>
      </c>
      <c r="CA103" s="289" t="str">
        <f t="shared" si="65"/>
        <v>#DIV/0!</v>
      </c>
      <c r="CB103" s="289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9" t="str">
        <f t="shared" si="43"/>
        <v>#DIV/0!</v>
      </c>
      <c r="BF108" s="289" t="str">
        <f t="shared" si="44"/>
        <v>#DIV/0!</v>
      </c>
      <c r="BG108" s="289" t="str">
        <f t="shared" si="45"/>
        <v>#DIV/0!</v>
      </c>
      <c r="BH108" s="289" t="str">
        <f t="shared" si="46"/>
        <v>#DIV/0!</v>
      </c>
      <c r="BI108" s="289" t="str">
        <f t="shared" si="47"/>
        <v>#DIV/0!</v>
      </c>
      <c r="BJ108" s="289" t="str">
        <f t="shared" si="48"/>
        <v>#DIV/0!</v>
      </c>
      <c r="BK108" s="289" t="str">
        <f t="shared" si="49"/>
        <v>#DIV/0!</v>
      </c>
      <c r="BL108" s="289" t="str">
        <f t="shared" si="50"/>
        <v>#DIV/0!</v>
      </c>
      <c r="BM108" s="289" t="str">
        <f t="shared" si="51"/>
        <v>#DIV/0!</v>
      </c>
      <c r="BN108" s="289" t="str">
        <f t="shared" si="52"/>
        <v>#DIV/0!</v>
      </c>
      <c r="BO108" s="289" t="str">
        <f t="shared" si="53"/>
        <v>#DIV/0!</v>
      </c>
      <c r="BP108" s="289" t="str">
        <f t="shared" si="54"/>
        <v>#DIV/0!</v>
      </c>
      <c r="BQ108" s="289" t="str">
        <f t="shared" si="55"/>
        <v>#DIV/0!</v>
      </c>
      <c r="BR108" s="289" t="str">
        <f t="shared" si="56"/>
        <v>#DIV/0!</v>
      </c>
      <c r="BS108" s="289" t="str">
        <f t="shared" si="57"/>
        <v>#DIV/0!</v>
      </c>
      <c r="BT108" s="289" t="str">
        <f t="shared" si="58"/>
        <v>#DIV/0!</v>
      </c>
      <c r="BU108" s="289" t="str">
        <f t="shared" si="59"/>
        <v>#DIV/0!</v>
      </c>
      <c r="BV108" s="289" t="str">
        <f t="shared" si="60"/>
        <v>#DIV/0!</v>
      </c>
      <c r="BW108" s="289" t="str">
        <f t="shared" si="61"/>
        <v>#DIV/0!</v>
      </c>
      <c r="BX108" s="289" t="str">
        <f t="shared" si="62"/>
        <v>#DIV/0!</v>
      </c>
      <c r="BY108" s="289" t="str">
        <f t="shared" si="63"/>
        <v>#DIV/0!</v>
      </c>
      <c r="BZ108" s="289" t="str">
        <f t="shared" si="64"/>
        <v>#DIV/0!</v>
      </c>
      <c r="CA108" s="289" t="str">
        <f t="shared" si="65"/>
        <v>#DIV/0!</v>
      </c>
      <c r="CB108" s="289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9" t="str">
        <f t="shared" si="43"/>
        <v>#DIV/0!</v>
      </c>
      <c r="BF111" s="289" t="str">
        <f t="shared" si="44"/>
        <v>#DIV/0!</v>
      </c>
      <c r="BG111" s="289" t="str">
        <f t="shared" si="45"/>
        <v>#DIV/0!</v>
      </c>
      <c r="BH111" s="289" t="str">
        <f t="shared" si="46"/>
        <v>#DIV/0!</v>
      </c>
      <c r="BI111" s="289" t="str">
        <f t="shared" si="47"/>
        <v>#DIV/0!</v>
      </c>
      <c r="BJ111" s="289" t="str">
        <f t="shared" si="48"/>
        <v>#DIV/0!</v>
      </c>
      <c r="BK111" s="289" t="str">
        <f t="shared" si="49"/>
        <v>#DIV/0!</v>
      </c>
      <c r="BL111" s="289" t="str">
        <f t="shared" si="50"/>
        <v>#DIV/0!</v>
      </c>
      <c r="BM111" s="289" t="str">
        <f t="shared" si="51"/>
        <v>#DIV/0!</v>
      </c>
      <c r="BN111" s="289" t="str">
        <f t="shared" si="52"/>
        <v>#DIV/0!</v>
      </c>
      <c r="BO111" s="289" t="str">
        <f t="shared" si="53"/>
        <v>#DIV/0!</v>
      </c>
      <c r="BP111" s="289" t="str">
        <f t="shared" si="54"/>
        <v>#DIV/0!</v>
      </c>
      <c r="BQ111" s="289" t="str">
        <f t="shared" si="55"/>
        <v>#DIV/0!</v>
      </c>
      <c r="BR111" s="289" t="str">
        <f t="shared" si="56"/>
        <v>#DIV/0!</v>
      </c>
      <c r="BS111" s="289" t="str">
        <f t="shared" si="57"/>
        <v>#DIV/0!</v>
      </c>
      <c r="BT111" s="289" t="str">
        <f t="shared" si="58"/>
        <v>#DIV/0!</v>
      </c>
      <c r="BU111" s="289" t="str">
        <f t="shared" si="59"/>
        <v>#DIV/0!</v>
      </c>
      <c r="BV111" s="289" t="str">
        <f t="shared" si="60"/>
        <v>#DIV/0!</v>
      </c>
      <c r="BW111" s="289" t="str">
        <f t="shared" si="61"/>
        <v>#DIV/0!</v>
      </c>
      <c r="BX111" s="289" t="str">
        <f t="shared" si="62"/>
        <v>#DIV/0!</v>
      </c>
      <c r="BY111" s="289" t="str">
        <f t="shared" si="63"/>
        <v>#DIV/0!</v>
      </c>
      <c r="BZ111" s="289" t="str">
        <f t="shared" si="64"/>
        <v>#DIV/0!</v>
      </c>
      <c r="CA111" s="289" t="str">
        <f t="shared" si="65"/>
        <v>#DIV/0!</v>
      </c>
      <c r="CB111" s="289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9" t="str">
        <f t="shared" si="43"/>
        <v>#DIV/0!</v>
      </c>
      <c r="BF116" s="289" t="str">
        <f t="shared" si="44"/>
        <v>#DIV/0!</v>
      </c>
      <c r="BG116" s="289" t="str">
        <f t="shared" si="45"/>
        <v>#DIV/0!</v>
      </c>
      <c r="BH116" s="289" t="str">
        <f t="shared" si="46"/>
        <v>#DIV/0!</v>
      </c>
      <c r="BI116" s="289" t="str">
        <f t="shared" si="47"/>
        <v>#DIV/0!</v>
      </c>
      <c r="BJ116" s="289" t="str">
        <f t="shared" si="48"/>
        <v>#DIV/0!</v>
      </c>
      <c r="BK116" s="289" t="str">
        <f t="shared" si="49"/>
        <v>#DIV/0!</v>
      </c>
      <c r="BL116" s="289" t="str">
        <f t="shared" si="50"/>
        <v>#DIV/0!</v>
      </c>
      <c r="BM116" s="289" t="str">
        <f t="shared" si="51"/>
        <v>#DIV/0!</v>
      </c>
      <c r="BN116" s="289" t="str">
        <f t="shared" si="52"/>
        <v>#DIV/0!</v>
      </c>
      <c r="BO116" s="289" t="str">
        <f t="shared" si="53"/>
        <v>#DIV/0!</v>
      </c>
      <c r="BP116" s="289" t="str">
        <f t="shared" si="54"/>
        <v>#DIV/0!</v>
      </c>
      <c r="BQ116" s="289" t="str">
        <f t="shared" si="55"/>
        <v>#DIV/0!</v>
      </c>
      <c r="BR116" s="289" t="str">
        <f t="shared" si="56"/>
        <v>#DIV/0!</v>
      </c>
      <c r="BS116" s="289" t="str">
        <f t="shared" si="57"/>
        <v>#DIV/0!</v>
      </c>
      <c r="BT116" s="289" t="str">
        <f t="shared" si="58"/>
        <v>#DIV/0!</v>
      </c>
      <c r="BU116" s="289" t="str">
        <f t="shared" si="59"/>
        <v>#DIV/0!</v>
      </c>
      <c r="BV116" s="289" t="str">
        <f t="shared" si="60"/>
        <v>#DIV/0!</v>
      </c>
      <c r="BW116" s="289" t="str">
        <f t="shared" si="61"/>
        <v>#DIV/0!</v>
      </c>
      <c r="BX116" s="289" t="str">
        <f t="shared" si="62"/>
        <v>#DIV/0!</v>
      </c>
      <c r="BY116" s="289" t="str">
        <f t="shared" si="63"/>
        <v>#DIV/0!</v>
      </c>
      <c r="BZ116" s="289" t="str">
        <f t="shared" si="64"/>
        <v>#DIV/0!</v>
      </c>
      <c r="CA116" s="289" t="str">
        <f t="shared" si="65"/>
        <v>#DIV/0!</v>
      </c>
      <c r="CB116" s="289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9" t="str">
        <f t="shared" si="43"/>
        <v>#DIV/0!</v>
      </c>
      <c r="BF125" s="289" t="str">
        <f t="shared" si="44"/>
        <v>#DIV/0!</v>
      </c>
      <c r="BG125" s="289" t="str">
        <f t="shared" si="45"/>
        <v>#DIV/0!</v>
      </c>
      <c r="BH125" s="289" t="str">
        <f t="shared" si="46"/>
        <v>#DIV/0!</v>
      </c>
      <c r="BI125" s="289" t="str">
        <f t="shared" si="47"/>
        <v>#DIV/0!</v>
      </c>
      <c r="BJ125" s="289" t="str">
        <f t="shared" si="48"/>
        <v>#DIV/0!</v>
      </c>
      <c r="BK125" s="289" t="str">
        <f t="shared" si="49"/>
        <v>#DIV/0!</v>
      </c>
      <c r="BL125" s="289" t="str">
        <f t="shared" si="50"/>
        <v>#DIV/0!</v>
      </c>
      <c r="BM125" s="289" t="str">
        <f t="shared" si="51"/>
        <v>#DIV/0!</v>
      </c>
      <c r="BN125" s="289" t="str">
        <f t="shared" si="52"/>
        <v>#DIV/0!</v>
      </c>
      <c r="BO125" s="289" t="str">
        <f t="shared" si="53"/>
        <v>#DIV/0!</v>
      </c>
      <c r="BP125" s="289" t="str">
        <f t="shared" si="54"/>
        <v>#DIV/0!</v>
      </c>
      <c r="BQ125" s="289" t="str">
        <f t="shared" si="55"/>
        <v>#DIV/0!</v>
      </c>
      <c r="BR125" s="289" t="str">
        <f t="shared" si="56"/>
        <v>#DIV/0!</v>
      </c>
      <c r="BS125" s="289" t="str">
        <f t="shared" si="57"/>
        <v>#DIV/0!</v>
      </c>
      <c r="BT125" s="289" t="str">
        <f t="shared" si="58"/>
        <v>#DIV/0!</v>
      </c>
      <c r="BU125" s="289" t="str">
        <f t="shared" si="59"/>
        <v>#DIV/0!</v>
      </c>
      <c r="BV125" s="289" t="str">
        <f t="shared" si="60"/>
        <v>#DIV/0!</v>
      </c>
      <c r="BW125" s="289" t="str">
        <f t="shared" si="61"/>
        <v>#DIV/0!</v>
      </c>
      <c r="BX125" s="289" t="str">
        <f t="shared" si="62"/>
        <v>#DIV/0!</v>
      </c>
      <c r="BY125" s="289" t="str">
        <f t="shared" si="63"/>
        <v>#DIV/0!</v>
      </c>
      <c r="BZ125" s="289" t="str">
        <f t="shared" si="64"/>
        <v>#DIV/0!</v>
      </c>
      <c r="CA125" s="289" t="str">
        <f t="shared" si="65"/>
        <v>#DIV/0!</v>
      </c>
      <c r="CB125" s="289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9" t="str">
        <f t="shared" si="43"/>
        <v>#DIV/0!</v>
      </c>
      <c r="BF127" s="289" t="str">
        <f t="shared" si="44"/>
        <v>#DIV/0!</v>
      </c>
      <c r="BG127" s="289" t="str">
        <f t="shared" si="45"/>
        <v>#DIV/0!</v>
      </c>
      <c r="BH127" s="289" t="str">
        <f t="shared" si="46"/>
        <v>#DIV/0!</v>
      </c>
      <c r="BI127" s="289" t="str">
        <f t="shared" si="47"/>
        <v>#DIV/0!</v>
      </c>
      <c r="BJ127" s="289" t="str">
        <f t="shared" si="48"/>
        <v>#DIV/0!</v>
      </c>
      <c r="BK127" s="289" t="str">
        <f t="shared" si="49"/>
        <v>#DIV/0!</v>
      </c>
      <c r="BL127" s="289" t="str">
        <f t="shared" si="50"/>
        <v>#DIV/0!</v>
      </c>
      <c r="BM127" s="289" t="str">
        <f t="shared" si="51"/>
        <v>#DIV/0!</v>
      </c>
      <c r="BN127" s="289" t="str">
        <f t="shared" si="52"/>
        <v>#DIV/0!</v>
      </c>
      <c r="BO127" s="289" t="str">
        <f t="shared" si="53"/>
        <v>#DIV/0!</v>
      </c>
      <c r="BP127" s="289" t="str">
        <f t="shared" si="54"/>
        <v>#DIV/0!</v>
      </c>
      <c r="BQ127" s="289" t="str">
        <f t="shared" si="55"/>
        <v>#DIV/0!</v>
      </c>
      <c r="BR127" s="289" t="str">
        <f t="shared" si="56"/>
        <v>#DIV/0!</v>
      </c>
      <c r="BS127" s="289" t="str">
        <f t="shared" si="57"/>
        <v>#DIV/0!</v>
      </c>
      <c r="BT127" s="289" t="str">
        <f t="shared" si="58"/>
        <v>#DIV/0!</v>
      </c>
      <c r="BU127" s="289" t="str">
        <f t="shared" si="59"/>
        <v>#DIV/0!</v>
      </c>
      <c r="BV127" s="289" t="str">
        <f t="shared" si="60"/>
        <v>#DIV/0!</v>
      </c>
      <c r="BW127" s="289" t="str">
        <f t="shared" si="61"/>
        <v>#DIV/0!</v>
      </c>
      <c r="BX127" s="289" t="str">
        <f t="shared" si="62"/>
        <v>#DIV/0!</v>
      </c>
      <c r="BY127" s="289" t="str">
        <f t="shared" si="63"/>
        <v>#DIV/0!</v>
      </c>
      <c r="BZ127" s="289" t="str">
        <f t="shared" si="64"/>
        <v>#DIV/0!</v>
      </c>
      <c r="CA127" s="289" t="str">
        <f t="shared" si="65"/>
        <v>#DIV/0!</v>
      </c>
      <c r="CB127" s="289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9" t="str">
        <f t="shared" si="43"/>
        <v>#DIV/0!</v>
      </c>
      <c r="BF128" s="289" t="str">
        <f t="shared" si="44"/>
        <v>#DIV/0!</v>
      </c>
      <c r="BG128" s="289" t="str">
        <f t="shared" si="45"/>
        <v>#DIV/0!</v>
      </c>
      <c r="BH128" s="289" t="str">
        <f t="shared" si="46"/>
        <v>#DIV/0!</v>
      </c>
      <c r="BI128" s="289" t="str">
        <f t="shared" si="47"/>
        <v>#DIV/0!</v>
      </c>
      <c r="BJ128" s="289" t="str">
        <f t="shared" si="48"/>
        <v>#DIV/0!</v>
      </c>
      <c r="BK128" s="289" t="str">
        <f t="shared" si="49"/>
        <v>#DIV/0!</v>
      </c>
      <c r="BL128" s="289" t="str">
        <f t="shared" si="50"/>
        <v>#DIV/0!</v>
      </c>
      <c r="BM128" s="289" t="str">
        <f t="shared" si="51"/>
        <v>#DIV/0!</v>
      </c>
      <c r="BN128" s="289" t="str">
        <f t="shared" si="52"/>
        <v>#DIV/0!</v>
      </c>
      <c r="BO128" s="289" t="str">
        <f t="shared" si="53"/>
        <v>#DIV/0!</v>
      </c>
      <c r="BP128" s="289" t="str">
        <f t="shared" si="54"/>
        <v>#DIV/0!</v>
      </c>
      <c r="BQ128" s="289" t="str">
        <f t="shared" si="55"/>
        <v>#DIV/0!</v>
      </c>
      <c r="BR128" s="289" t="str">
        <f t="shared" si="56"/>
        <v>#DIV/0!</v>
      </c>
      <c r="BS128" s="289" t="str">
        <f t="shared" si="57"/>
        <v>#DIV/0!</v>
      </c>
      <c r="BT128" s="289" t="str">
        <f t="shared" si="58"/>
        <v>#DIV/0!</v>
      </c>
      <c r="BU128" s="289" t="str">
        <f t="shared" si="59"/>
        <v>#DIV/0!</v>
      </c>
      <c r="BV128" s="289" t="str">
        <f t="shared" si="60"/>
        <v>#DIV/0!</v>
      </c>
      <c r="BW128" s="289" t="str">
        <f t="shared" si="61"/>
        <v>#DIV/0!</v>
      </c>
      <c r="BX128" s="289" t="str">
        <f t="shared" si="62"/>
        <v>#DIV/0!</v>
      </c>
      <c r="BY128" s="289" t="str">
        <f t="shared" si="63"/>
        <v>#DIV/0!</v>
      </c>
      <c r="BZ128" s="289" t="str">
        <f t="shared" si="64"/>
        <v>#DIV/0!</v>
      </c>
      <c r="CA128" s="412" t="str">
        <f t="shared" si="65"/>
        <v>#DIV/0!</v>
      </c>
      <c r="CB128" s="289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9" t="str">
        <f t="shared" si="43"/>
        <v>#DIV/0!</v>
      </c>
      <c r="BF130" s="289" t="str">
        <f t="shared" si="44"/>
        <v>#DIV/0!</v>
      </c>
      <c r="BG130" s="289" t="str">
        <f t="shared" si="45"/>
        <v>#DIV/0!</v>
      </c>
      <c r="BH130" s="289" t="str">
        <f t="shared" si="46"/>
        <v>#DIV/0!</v>
      </c>
      <c r="BI130" s="289" t="str">
        <f t="shared" si="47"/>
        <v>#DIV/0!</v>
      </c>
      <c r="BJ130" s="289" t="str">
        <f t="shared" si="48"/>
        <v>#DIV/0!</v>
      </c>
      <c r="BK130" s="289" t="str">
        <f t="shared" si="49"/>
        <v>#DIV/0!</v>
      </c>
      <c r="BL130" s="289" t="str">
        <f t="shared" si="50"/>
        <v>#DIV/0!</v>
      </c>
      <c r="BM130" s="289" t="str">
        <f t="shared" si="51"/>
        <v>#DIV/0!</v>
      </c>
      <c r="BN130" s="289" t="str">
        <f t="shared" si="52"/>
        <v>#DIV/0!</v>
      </c>
      <c r="BO130" s="289" t="str">
        <f t="shared" si="53"/>
        <v>#DIV/0!</v>
      </c>
      <c r="BP130" s="289" t="str">
        <f t="shared" si="54"/>
        <v>#DIV/0!</v>
      </c>
      <c r="BQ130" s="289" t="str">
        <f t="shared" si="55"/>
        <v>#DIV/0!</v>
      </c>
      <c r="BR130" s="289" t="str">
        <f t="shared" si="56"/>
        <v>#DIV/0!</v>
      </c>
      <c r="BS130" s="289" t="str">
        <f t="shared" si="57"/>
        <v>#DIV/0!</v>
      </c>
      <c r="BT130" s="289" t="str">
        <f t="shared" si="58"/>
        <v>#DIV/0!</v>
      </c>
      <c r="BU130" s="289" t="str">
        <f t="shared" si="59"/>
        <v>#DIV/0!</v>
      </c>
      <c r="BV130" s="289" t="str">
        <f t="shared" si="60"/>
        <v>#DIV/0!</v>
      </c>
      <c r="BW130" s="289" t="str">
        <f t="shared" si="61"/>
        <v>#DIV/0!</v>
      </c>
      <c r="BX130" s="289" t="str">
        <f t="shared" si="62"/>
        <v>#DIV/0!</v>
      </c>
      <c r="BY130" s="289" t="str">
        <f t="shared" si="63"/>
        <v>#DIV/0!</v>
      </c>
      <c r="BZ130" s="289" t="str">
        <f t="shared" si="64"/>
        <v>#DIV/0!</v>
      </c>
      <c r="CA130" s="289" t="str">
        <f t="shared" si="65"/>
        <v>#DIV/0!</v>
      </c>
      <c r="CB130" s="289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9" t="str">
        <f t="shared" si="43"/>
        <v>#DIV/0!</v>
      </c>
      <c r="BF131" s="289" t="str">
        <f t="shared" si="44"/>
        <v>#DIV/0!</v>
      </c>
      <c r="BG131" s="289" t="str">
        <f t="shared" si="45"/>
        <v>#DIV/0!</v>
      </c>
      <c r="BH131" s="289" t="str">
        <f t="shared" si="46"/>
        <v>#DIV/0!</v>
      </c>
      <c r="BI131" s="289" t="str">
        <f t="shared" si="47"/>
        <v>#DIV/0!</v>
      </c>
      <c r="BJ131" s="289" t="str">
        <f t="shared" si="48"/>
        <v>#DIV/0!</v>
      </c>
      <c r="BK131" s="289" t="str">
        <f t="shared" si="49"/>
        <v>#DIV/0!</v>
      </c>
      <c r="BL131" s="289" t="str">
        <f t="shared" si="50"/>
        <v>#DIV/0!</v>
      </c>
      <c r="BM131" s="289" t="str">
        <f t="shared" si="51"/>
        <v>#DIV/0!</v>
      </c>
      <c r="BN131" s="289" t="str">
        <f t="shared" si="52"/>
        <v>#DIV/0!</v>
      </c>
      <c r="BO131" s="289" t="str">
        <f t="shared" si="53"/>
        <v>#DIV/0!</v>
      </c>
      <c r="BP131" s="289" t="str">
        <f t="shared" si="54"/>
        <v>#DIV/0!</v>
      </c>
      <c r="BQ131" s="289" t="str">
        <f t="shared" si="55"/>
        <v>#DIV/0!</v>
      </c>
      <c r="BR131" s="289" t="str">
        <f t="shared" si="56"/>
        <v>#DIV/0!</v>
      </c>
      <c r="BS131" s="289" t="str">
        <f t="shared" si="57"/>
        <v>#DIV/0!</v>
      </c>
      <c r="BT131" s="289" t="str">
        <f t="shared" si="58"/>
        <v>#DIV/0!</v>
      </c>
      <c r="BU131" s="289" t="str">
        <f t="shared" si="59"/>
        <v>#DIV/0!</v>
      </c>
      <c r="BV131" s="289" t="str">
        <f t="shared" si="60"/>
        <v>#DIV/0!</v>
      </c>
      <c r="BW131" s="289" t="str">
        <f t="shared" si="61"/>
        <v>#DIV/0!</v>
      </c>
      <c r="BX131" s="289" t="str">
        <f t="shared" si="62"/>
        <v>#DIV/0!</v>
      </c>
      <c r="BY131" s="289" t="str">
        <f t="shared" si="63"/>
        <v>#DIV/0!</v>
      </c>
      <c r="BZ131" s="289" t="str">
        <f t="shared" si="64"/>
        <v>#DIV/0!</v>
      </c>
      <c r="CA131" s="289" t="str">
        <f t="shared" si="65"/>
        <v>#DIV/0!</v>
      </c>
      <c r="CB131" s="289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9" t="str">
        <f t="shared" si="43"/>
        <v/>
      </c>
      <c r="BF132" s="289" t="str">
        <f t="shared" si="44"/>
        <v/>
      </c>
      <c r="BG132" s="289" t="str">
        <f t="shared" si="45"/>
        <v/>
      </c>
      <c r="BH132" s="289" t="str">
        <f t="shared" si="46"/>
        <v/>
      </c>
      <c r="BI132" s="289" t="str">
        <f t="shared" si="47"/>
        <v/>
      </c>
      <c r="BJ132" s="289" t="str">
        <f t="shared" si="48"/>
        <v/>
      </c>
      <c r="BK132" s="289" t="str">
        <f t="shared" si="49"/>
        <v/>
      </c>
      <c r="BL132" s="289" t="str">
        <f t="shared" si="50"/>
        <v/>
      </c>
      <c r="BM132" s="289" t="str">
        <f t="shared" si="51"/>
        <v/>
      </c>
      <c r="BN132" s="289" t="str">
        <f t="shared" si="52"/>
        <v/>
      </c>
      <c r="BO132" s="289" t="str">
        <f t="shared" si="53"/>
        <v/>
      </c>
      <c r="BP132" s="289" t="str">
        <f t="shared" si="54"/>
        <v/>
      </c>
      <c r="BQ132" s="289" t="str">
        <f t="shared" si="55"/>
        <v/>
      </c>
      <c r="BR132" s="289" t="str">
        <f t="shared" si="56"/>
        <v/>
      </c>
      <c r="BS132" s="289" t="str">
        <f t="shared" si="57"/>
        <v/>
      </c>
      <c r="BT132" s="289" t="str">
        <f t="shared" si="58"/>
        <v/>
      </c>
      <c r="BU132" s="289" t="str">
        <f t="shared" si="59"/>
        <v/>
      </c>
      <c r="BV132" s="289" t="str">
        <f t="shared" si="60"/>
        <v/>
      </c>
      <c r="BW132" s="289" t="str">
        <f t="shared" si="61"/>
        <v/>
      </c>
      <c r="BX132" s="289" t="str">
        <f t="shared" si="62"/>
        <v/>
      </c>
      <c r="BY132" s="289" t="str">
        <f t="shared" si="63"/>
        <v/>
      </c>
      <c r="BZ132" s="289" t="str">
        <f t="shared" si="64"/>
        <v/>
      </c>
      <c r="CA132" s="289" t="str">
        <f t="shared" si="65"/>
        <v/>
      </c>
      <c r="CB132" s="289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9" t="str">
        <f t="shared" si="43"/>
        <v>#DIV/0!</v>
      </c>
      <c r="BF134" s="289" t="str">
        <f t="shared" si="44"/>
        <v>#DIV/0!</v>
      </c>
      <c r="BG134" s="289" t="str">
        <f t="shared" si="45"/>
        <v>#DIV/0!</v>
      </c>
      <c r="BH134" s="289" t="str">
        <f t="shared" si="46"/>
        <v>#DIV/0!</v>
      </c>
      <c r="BI134" s="289" t="str">
        <f t="shared" si="47"/>
        <v>#DIV/0!</v>
      </c>
      <c r="BJ134" s="289" t="str">
        <f t="shared" si="48"/>
        <v>#DIV/0!</v>
      </c>
      <c r="BK134" s="289" t="str">
        <f t="shared" si="49"/>
        <v>#DIV/0!</v>
      </c>
      <c r="BL134" s="289" t="str">
        <f t="shared" si="50"/>
        <v>#DIV/0!</v>
      </c>
      <c r="BM134" s="289" t="str">
        <f t="shared" si="51"/>
        <v>#DIV/0!</v>
      </c>
      <c r="BN134" s="289" t="str">
        <f t="shared" si="52"/>
        <v>#DIV/0!</v>
      </c>
      <c r="BO134" s="289" t="str">
        <f t="shared" si="53"/>
        <v>#DIV/0!</v>
      </c>
      <c r="BP134" s="289" t="str">
        <f t="shared" si="54"/>
        <v>#DIV/0!</v>
      </c>
      <c r="BQ134" s="289" t="str">
        <f t="shared" si="55"/>
        <v>#DIV/0!</v>
      </c>
      <c r="BR134" s="289" t="str">
        <f t="shared" si="56"/>
        <v>#DIV/0!</v>
      </c>
      <c r="BS134" s="289" t="str">
        <f t="shared" si="57"/>
        <v>#DIV/0!</v>
      </c>
      <c r="BT134" s="289" t="str">
        <f t="shared" si="58"/>
        <v>#DIV/0!</v>
      </c>
      <c r="BU134" s="289" t="str">
        <f t="shared" si="59"/>
        <v>#DIV/0!</v>
      </c>
      <c r="BV134" s="289" t="str">
        <f t="shared" si="60"/>
        <v>#DIV/0!</v>
      </c>
      <c r="BW134" s="289" t="str">
        <f t="shared" si="61"/>
        <v>#DIV/0!</v>
      </c>
      <c r="BX134" s="289" t="str">
        <f t="shared" si="62"/>
        <v>#DIV/0!</v>
      </c>
      <c r="BY134" s="289" t="str">
        <f t="shared" si="63"/>
        <v>#DIV/0!</v>
      </c>
      <c r="BZ134" s="289" t="str">
        <f t="shared" si="64"/>
        <v>#DIV/0!</v>
      </c>
      <c r="CA134" s="289" t="str">
        <f t="shared" si="65"/>
        <v>#DIV/0!</v>
      </c>
      <c r="CB134" s="289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9" t="str">
        <f t="shared" si="43"/>
        <v>#DIV/0!</v>
      </c>
      <c r="BF135" s="289" t="str">
        <f t="shared" si="44"/>
        <v>#DIV/0!</v>
      </c>
      <c r="BG135" s="289" t="str">
        <f t="shared" si="45"/>
        <v>#DIV/0!</v>
      </c>
      <c r="BH135" s="289" t="str">
        <f t="shared" si="46"/>
        <v>#DIV/0!</v>
      </c>
      <c r="BI135" s="289" t="str">
        <f t="shared" si="47"/>
        <v>#DIV/0!</v>
      </c>
      <c r="BJ135" s="289" t="str">
        <f t="shared" si="48"/>
        <v>#DIV/0!</v>
      </c>
      <c r="BK135" s="289" t="str">
        <f t="shared" si="49"/>
        <v>#DIV/0!</v>
      </c>
      <c r="BL135" s="289" t="str">
        <f t="shared" si="50"/>
        <v>#DIV/0!</v>
      </c>
      <c r="BM135" s="289" t="str">
        <f t="shared" si="51"/>
        <v>#DIV/0!</v>
      </c>
      <c r="BN135" s="289" t="str">
        <f t="shared" si="52"/>
        <v>#DIV/0!</v>
      </c>
      <c r="BO135" s="289" t="str">
        <f t="shared" si="53"/>
        <v>#DIV/0!</v>
      </c>
      <c r="BP135" s="289" t="str">
        <f t="shared" si="54"/>
        <v>#DIV/0!</v>
      </c>
      <c r="BQ135" s="289" t="str">
        <f t="shared" si="55"/>
        <v>#DIV/0!</v>
      </c>
      <c r="BR135" s="289" t="str">
        <f t="shared" si="56"/>
        <v>#DIV/0!</v>
      </c>
      <c r="BS135" s="289" t="str">
        <f t="shared" si="57"/>
        <v>#DIV/0!</v>
      </c>
      <c r="BT135" s="289" t="str">
        <f t="shared" si="58"/>
        <v>#DIV/0!</v>
      </c>
      <c r="BU135" s="289" t="str">
        <f t="shared" si="59"/>
        <v>#DIV/0!</v>
      </c>
      <c r="BV135" s="289" t="str">
        <f t="shared" si="60"/>
        <v>#DIV/0!</v>
      </c>
      <c r="BW135" s="289" t="str">
        <f t="shared" si="61"/>
        <v>#DIV/0!</v>
      </c>
      <c r="BX135" s="289" t="str">
        <f t="shared" si="62"/>
        <v>#DIV/0!</v>
      </c>
      <c r="BY135" s="289" t="str">
        <f t="shared" si="63"/>
        <v>#DIV/0!</v>
      </c>
      <c r="BZ135" s="289" t="str">
        <f t="shared" si="64"/>
        <v>#DIV/0!</v>
      </c>
      <c r="CA135" s="289" t="str">
        <f t="shared" si="65"/>
        <v>#DIV/0!</v>
      </c>
      <c r="CB135" s="289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9" t="str">
        <f t="shared" si="43"/>
        <v>#DIV/0!</v>
      </c>
      <c r="BF138" s="289" t="str">
        <f t="shared" si="44"/>
        <v>#DIV/0!</v>
      </c>
      <c r="BG138" s="289" t="str">
        <f t="shared" si="45"/>
        <v>#DIV/0!</v>
      </c>
      <c r="BH138" s="289" t="str">
        <f t="shared" si="46"/>
        <v>#DIV/0!</v>
      </c>
      <c r="BI138" s="289" t="str">
        <f t="shared" si="47"/>
        <v>#DIV/0!</v>
      </c>
      <c r="BJ138" s="289" t="str">
        <f t="shared" si="48"/>
        <v>#DIV/0!</v>
      </c>
      <c r="BK138" s="289" t="str">
        <f t="shared" si="49"/>
        <v>#DIV/0!</v>
      </c>
      <c r="BL138" s="289" t="str">
        <f t="shared" si="50"/>
        <v>#DIV/0!</v>
      </c>
      <c r="BM138" s="289" t="str">
        <f t="shared" si="51"/>
        <v>#DIV/0!</v>
      </c>
      <c r="BN138" s="289" t="str">
        <f t="shared" si="52"/>
        <v>#DIV/0!</v>
      </c>
      <c r="BO138" s="289" t="str">
        <f t="shared" si="53"/>
        <v>#DIV/0!</v>
      </c>
      <c r="BP138" s="289" t="str">
        <f t="shared" si="54"/>
        <v>#DIV/0!</v>
      </c>
      <c r="BQ138" s="289" t="str">
        <f t="shared" si="55"/>
        <v>#DIV/0!</v>
      </c>
      <c r="BR138" s="289" t="str">
        <f t="shared" si="56"/>
        <v>#DIV/0!</v>
      </c>
      <c r="BS138" s="289" t="str">
        <f t="shared" si="57"/>
        <v>#DIV/0!</v>
      </c>
      <c r="BT138" s="289" t="str">
        <f t="shared" si="58"/>
        <v>#DIV/0!</v>
      </c>
      <c r="BU138" s="289" t="str">
        <f t="shared" si="59"/>
        <v>#DIV/0!</v>
      </c>
      <c r="BV138" s="289" t="str">
        <f t="shared" si="60"/>
        <v>#DIV/0!</v>
      </c>
      <c r="BW138" s="289" t="str">
        <f t="shared" si="61"/>
        <v>#DIV/0!</v>
      </c>
      <c r="BX138" s="289" t="str">
        <f t="shared" si="62"/>
        <v>#DIV/0!</v>
      </c>
      <c r="BY138" s="289" t="str">
        <f t="shared" si="63"/>
        <v>#DIV/0!</v>
      </c>
      <c r="BZ138" s="289" t="str">
        <f t="shared" si="64"/>
        <v>#DIV/0!</v>
      </c>
      <c r="CA138" s="289" t="str">
        <f t="shared" si="65"/>
        <v>#DIV/0!</v>
      </c>
      <c r="CB138" s="289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9" t="str">
        <f t="shared" si="43"/>
        <v>#DIV/0!</v>
      </c>
      <c r="BF139" s="289" t="str">
        <f t="shared" si="44"/>
        <v>#DIV/0!</v>
      </c>
      <c r="BG139" s="289" t="str">
        <f t="shared" si="45"/>
        <v>#DIV/0!</v>
      </c>
      <c r="BH139" s="289" t="str">
        <f t="shared" si="46"/>
        <v>#DIV/0!</v>
      </c>
      <c r="BI139" s="289" t="str">
        <f t="shared" si="47"/>
        <v>#DIV/0!</v>
      </c>
      <c r="BJ139" s="289" t="str">
        <f t="shared" si="48"/>
        <v>#DIV/0!</v>
      </c>
      <c r="BK139" s="289" t="str">
        <f t="shared" si="49"/>
        <v>#DIV/0!</v>
      </c>
      <c r="BL139" s="289" t="str">
        <f t="shared" si="50"/>
        <v>#DIV/0!</v>
      </c>
      <c r="BM139" s="289" t="str">
        <f t="shared" si="51"/>
        <v>#DIV/0!</v>
      </c>
      <c r="BN139" s="289" t="str">
        <f t="shared" si="52"/>
        <v>#DIV/0!</v>
      </c>
      <c r="BO139" s="289" t="str">
        <f t="shared" si="53"/>
        <v>#DIV/0!</v>
      </c>
      <c r="BP139" s="289" t="str">
        <f t="shared" si="54"/>
        <v>#DIV/0!</v>
      </c>
      <c r="BQ139" s="289" t="str">
        <f t="shared" si="55"/>
        <v>#DIV/0!</v>
      </c>
      <c r="BR139" s="289" t="str">
        <f t="shared" si="56"/>
        <v>#DIV/0!</v>
      </c>
      <c r="BS139" s="289" t="str">
        <f t="shared" si="57"/>
        <v>#DIV/0!</v>
      </c>
      <c r="BT139" s="289" t="str">
        <f t="shared" si="58"/>
        <v>#DIV/0!</v>
      </c>
      <c r="BU139" s="289" t="str">
        <f t="shared" si="59"/>
        <v>#DIV/0!</v>
      </c>
      <c r="BV139" s="289" t="str">
        <f t="shared" si="60"/>
        <v>#DIV/0!</v>
      </c>
      <c r="BW139" s="289" t="str">
        <f t="shared" si="61"/>
        <v>#DIV/0!</v>
      </c>
      <c r="BX139" s="289" t="str">
        <f t="shared" si="62"/>
        <v>#DIV/0!</v>
      </c>
      <c r="BY139" s="289" t="str">
        <f t="shared" si="63"/>
        <v>#DIV/0!</v>
      </c>
      <c r="BZ139" s="289" t="str">
        <f t="shared" si="64"/>
        <v>#DIV/0!</v>
      </c>
      <c r="CA139" s="289" t="str">
        <f t="shared" si="65"/>
        <v>#DIV/0!</v>
      </c>
      <c r="CB139" s="289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9" t="str">
        <f t="shared" si="43"/>
        <v>#DIV/0!</v>
      </c>
      <c r="BF140" s="289" t="str">
        <f t="shared" si="44"/>
        <v>#DIV/0!</v>
      </c>
      <c r="BG140" s="289" t="str">
        <f t="shared" si="45"/>
        <v>#DIV/0!</v>
      </c>
      <c r="BH140" s="289" t="str">
        <f t="shared" si="46"/>
        <v>#DIV/0!</v>
      </c>
      <c r="BI140" s="289" t="str">
        <f t="shared" si="47"/>
        <v>#DIV/0!</v>
      </c>
      <c r="BJ140" s="289" t="str">
        <f t="shared" si="48"/>
        <v>#DIV/0!</v>
      </c>
      <c r="BK140" s="289" t="str">
        <f t="shared" si="49"/>
        <v>#DIV/0!</v>
      </c>
      <c r="BL140" s="289" t="str">
        <f t="shared" si="50"/>
        <v>#DIV/0!</v>
      </c>
      <c r="BM140" s="289" t="str">
        <f t="shared" si="51"/>
        <v>#DIV/0!</v>
      </c>
      <c r="BN140" s="289" t="str">
        <f t="shared" si="52"/>
        <v>#DIV/0!</v>
      </c>
      <c r="BO140" s="289" t="str">
        <f t="shared" si="53"/>
        <v>#DIV/0!</v>
      </c>
      <c r="BP140" s="289" t="str">
        <f t="shared" si="54"/>
        <v>#DIV/0!</v>
      </c>
      <c r="BQ140" s="289" t="str">
        <f t="shared" si="55"/>
        <v>#DIV/0!</v>
      </c>
      <c r="BR140" s="289" t="str">
        <f t="shared" si="56"/>
        <v>#DIV/0!</v>
      </c>
      <c r="BS140" s="289" t="str">
        <f t="shared" si="57"/>
        <v>#DIV/0!</v>
      </c>
      <c r="BT140" s="289" t="str">
        <f t="shared" si="58"/>
        <v>#DIV/0!</v>
      </c>
      <c r="BU140" s="289" t="str">
        <f t="shared" si="59"/>
        <v>#DIV/0!</v>
      </c>
      <c r="BV140" s="289" t="str">
        <f t="shared" si="60"/>
        <v>#DIV/0!</v>
      </c>
      <c r="BW140" s="289" t="str">
        <f t="shared" si="61"/>
        <v>#DIV/0!</v>
      </c>
      <c r="BX140" s="289" t="str">
        <f t="shared" si="62"/>
        <v>#DIV/0!</v>
      </c>
      <c r="BY140" s="289" t="str">
        <f t="shared" si="63"/>
        <v>#DIV/0!</v>
      </c>
      <c r="BZ140" s="289" t="str">
        <f t="shared" si="64"/>
        <v>#DIV/0!</v>
      </c>
      <c r="CA140" s="289" t="str">
        <f t="shared" si="65"/>
        <v>#DIV/0!</v>
      </c>
      <c r="CB140" s="289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9" t="str">
        <f t="shared" si="43"/>
        <v>#DIV/0!</v>
      </c>
      <c r="BF141" s="289" t="str">
        <f t="shared" si="44"/>
        <v>#DIV/0!</v>
      </c>
      <c r="BG141" s="289" t="str">
        <f t="shared" si="45"/>
        <v>#DIV/0!</v>
      </c>
      <c r="BH141" s="289" t="str">
        <f t="shared" si="46"/>
        <v>#DIV/0!</v>
      </c>
      <c r="BI141" s="289" t="str">
        <f t="shared" si="47"/>
        <v>#DIV/0!</v>
      </c>
      <c r="BJ141" s="289" t="str">
        <f t="shared" si="48"/>
        <v>#DIV/0!</v>
      </c>
      <c r="BK141" s="289" t="str">
        <f t="shared" si="49"/>
        <v>#DIV/0!</v>
      </c>
      <c r="BL141" s="289" t="str">
        <f t="shared" si="50"/>
        <v>#DIV/0!</v>
      </c>
      <c r="BM141" s="289" t="str">
        <f t="shared" si="51"/>
        <v>#DIV/0!</v>
      </c>
      <c r="BN141" s="289" t="str">
        <f t="shared" si="52"/>
        <v>#DIV/0!</v>
      </c>
      <c r="BO141" s="289" t="str">
        <f t="shared" si="53"/>
        <v>#DIV/0!</v>
      </c>
      <c r="BP141" s="289" t="str">
        <f t="shared" si="54"/>
        <v>#DIV/0!</v>
      </c>
      <c r="BQ141" s="289" t="str">
        <f t="shared" si="55"/>
        <v>#DIV/0!</v>
      </c>
      <c r="BR141" s="289" t="str">
        <f t="shared" si="56"/>
        <v>#DIV/0!</v>
      </c>
      <c r="BS141" s="289" t="str">
        <f t="shared" si="57"/>
        <v>#DIV/0!</v>
      </c>
      <c r="BT141" s="289" t="str">
        <f t="shared" si="58"/>
        <v>#DIV/0!</v>
      </c>
      <c r="BU141" s="289" t="str">
        <f t="shared" si="59"/>
        <v>#DIV/0!</v>
      </c>
      <c r="BV141" s="289" t="str">
        <f t="shared" si="60"/>
        <v>#DIV/0!</v>
      </c>
      <c r="BW141" s="289" t="str">
        <f t="shared" si="61"/>
        <v>#DIV/0!</v>
      </c>
      <c r="BX141" s="289" t="str">
        <f t="shared" si="62"/>
        <v>#DIV/0!</v>
      </c>
      <c r="BY141" s="289" t="str">
        <f t="shared" si="63"/>
        <v>#DIV/0!</v>
      </c>
      <c r="BZ141" s="289" t="str">
        <f t="shared" si="64"/>
        <v>#DIV/0!</v>
      </c>
      <c r="CA141" s="289" t="str">
        <f t="shared" si="65"/>
        <v>#DIV/0!</v>
      </c>
      <c r="CB141" s="289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9" t="str">
        <f t="shared" si="43"/>
        <v>#DIV/0!</v>
      </c>
      <c r="BF142" s="289" t="str">
        <f t="shared" si="44"/>
        <v>#DIV/0!</v>
      </c>
      <c r="BG142" s="289" t="str">
        <f t="shared" si="45"/>
        <v>#DIV/0!</v>
      </c>
      <c r="BH142" s="289" t="str">
        <f t="shared" si="46"/>
        <v>#DIV/0!</v>
      </c>
      <c r="BI142" s="289" t="str">
        <f t="shared" si="47"/>
        <v>#DIV/0!</v>
      </c>
      <c r="BJ142" s="289" t="str">
        <f t="shared" si="48"/>
        <v>#DIV/0!</v>
      </c>
      <c r="BK142" s="289" t="str">
        <f t="shared" si="49"/>
        <v>#DIV/0!</v>
      </c>
      <c r="BL142" s="289" t="str">
        <f t="shared" si="50"/>
        <v>#DIV/0!</v>
      </c>
      <c r="BM142" s="289" t="str">
        <f t="shared" si="51"/>
        <v>#DIV/0!</v>
      </c>
      <c r="BN142" s="289" t="str">
        <f t="shared" si="52"/>
        <v>#DIV/0!</v>
      </c>
      <c r="BO142" s="289" t="str">
        <f t="shared" si="53"/>
        <v>#DIV/0!</v>
      </c>
      <c r="BP142" s="289" t="str">
        <f t="shared" si="54"/>
        <v>#DIV/0!</v>
      </c>
      <c r="BQ142" s="289" t="str">
        <f t="shared" si="55"/>
        <v>#DIV/0!</v>
      </c>
      <c r="BR142" s="289" t="str">
        <f t="shared" si="56"/>
        <v>#DIV/0!</v>
      </c>
      <c r="BS142" s="289" t="str">
        <f t="shared" si="57"/>
        <v>#DIV/0!</v>
      </c>
      <c r="BT142" s="289" t="str">
        <f t="shared" si="58"/>
        <v>#DIV/0!</v>
      </c>
      <c r="BU142" s="289" t="str">
        <f t="shared" si="59"/>
        <v>#DIV/0!</v>
      </c>
      <c r="BV142" s="289" t="str">
        <f t="shared" si="60"/>
        <v>#DIV/0!</v>
      </c>
      <c r="BW142" s="289" t="str">
        <f t="shared" si="61"/>
        <v>#DIV/0!</v>
      </c>
      <c r="BX142" s="289" t="str">
        <f t="shared" si="62"/>
        <v>#DIV/0!</v>
      </c>
      <c r="BY142" s="289" t="str">
        <f t="shared" si="63"/>
        <v>#DIV/0!</v>
      </c>
      <c r="BZ142" s="289" t="str">
        <f t="shared" si="64"/>
        <v>#DIV/0!</v>
      </c>
      <c r="CA142" s="289" t="str">
        <f t="shared" si="65"/>
        <v>#DIV/0!</v>
      </c>
      <c r="CB142" s="289" t="str">
        <f t="shared" si="66"/>
        <v>#DIV/0!</v>
      </c>
      <c r="CC142" s="398"/>
    </row>
    <row r="143">
      <c r="M143" s="388"/>
      <c r="AV143" s="422" t="s">
        <v>238</v>
      </c>
      <c r="AW143" s="373"/>
      <c r="AX143" s="382"/>
      <c r="AY143" s="373"/>
      <c r="AZ143" s="409"/>
      <c r="BA143" s="409"/>
      <c r="BB143" s="410"/>
      <c r="BC143" s="411"/>
      <c r="BD143" s="409"/>
      <c r="BE143" s="289"/>
      <c r="BF143" s="289"/>
      <c r="BG143" s="289"/>
      <c r="BH143" s="289"/>
      <c r="BI143" s="289"/>
      <c r="BJ143" s="289"/>
      <c r="BK143" s="289"/>
      <c r="BL143" s="289"/>
      <c r="BM143" s="289"/>
      <c r="BN143" s="289"/>
      <c r="BO143" s="289"/>
      <c r="BP143" s="289"/>
      <c r="BQ143" s="289"/>
      <c r="BR143" s="289"/>
      <c r="BS143" s="289"/>
      <c r="BT143" s="289"/>
      <c r="BU143" s="289"/>
      <c r="BV143" s="289"/>
      <c r="BW143" s="289"/>
      <c r="BX143" s="289"/>
      <c r="BY143" s="289"/>
      <c r="BZ143" s="289"/>
      <c r="CA143" s="289"/>
      <c r="CB143" s="289"/>
      <c r="CC143" s="398"/>
    </row>
    <row r="144">
      <c r="M144" s="388"/>
      <c r="AV144" s="424" t="s">
        <v>319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238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238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238"/>
      <c r="BB147" s="426" t="s">
        <v>331</v>
      </c>
      <c r="BC147" s="398"/>
      <c r="BD147" s="398"/>
      <c r="BE147" s="289" t="str">
        <f t="shared" ref="BE147:CB147" si="106">BE52</f>
        <v>AGO</v>
      </c>
      <c r="BF147" s="289" t="str">
        <f t="shared" si="106"/>
        <v>SET</v>
      </c>
      <c r="BG147" s="289" t="str">
        <f t="shared" si="106"/>
        <v>OUT</v>
      </c>
      <c r="BH147" s="289" t="str">
        <f t="shared" si="106"/>
        <v>NOV</v>
      </c>
      <c r="BI147" s="289" t="str">
        <f t="shared" si="106"/>
        <v>DEZ</v>
      </c>
      <c r="BJ147" s="289" t="str">
        <f t="shared" si="106"/>
        <v>JAN</v>
      </c>
      <c r="BK147" s="289" t="str">
        <f t="shared" si="106"/>
        <v>FEV</v>
      </c>
      <c r="BL147" s="289" t="str">
        <f t="shared" si="106"/>
        <v>MAR</v>
      </c>
      <c r="BM147" s="289" t="str">
        <f t="shared" si="106"/>
        <v>ABR</v>
      </c>
      <c r="BN147" s="289" t="str">
        <f t="shared" si="106"/>
        <v>MAI</v>
      </c>
      <c r="BO147" s="289" t="str">
        <f t="shared" si="106"/>
        <v>JUN</v>
      </c>
      <c r="BP147" s="289" t="str">
        <f t="shared" si="106"/>
        <v>JUL</v>
      </c>
      <c r="BQ147" s="289" t="str">
        <f t="shared" si="106"/>
        <v>AGO</v>
      </c>
      <c r="BR147" s="289" t="str">
        <f t="shared" si="106"/>
        <v>SET</v>
      </c>
      <c r="BS147" s="289" t="str">
        <f t="shared" si="106"/>
        <v>OUT</v>
      </c>
      <c r="BT147" s="289" t="str">
        <f t="shared" si="106"/>
        <v>NOV</v>
      </c>
      <c r="BU147" s="289" t="str">
        <f t="shared" si="106"/>
        <v>DEZ</v>
      </c>
      <c r="BV147" s="289" t="str">
        <f t="shared" si="106"/>
        <v>JAN</v>
      </c>
      <c r="BW147" s="289" t="str">
        <f t="shared" si="106"/>
        <v>FEV</v>
      </c>
      <c r="BX147" s="289" t="str">
        <f t="shared" si="106"/>
        <v>MAR</v>
      </c>
      <c r="BY147" s="289" t="str">
        <f t="shared" si="106"/>
        <v>ABR</v>
      </c>
      <c r="BZ147" s="289" t="str">
        <f t="shared" si="106"/>
        <v>MAI</v>
      </c>
      <c r="CA147" s="289" t="str">
        <f t="shared" si="106"/>
        <v>JUN</v>
      </c>
      <c r="CB147" s="289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238"/>
      <c r="BB148" s="398"/>
      <c r="BC148" s="398"/>
      <c r="BD148" s="398"/>
      <c r="BE148" s="289" t="str">
        <f t="shared" ref="BE148:CB148" si="107">CONCAT(BE53,BE102)</f>
        <v>#DIV/0!</v>
      </c>
      <c r="BF148" s="289" t="str">
        <f t="shared" si="107"/>
        <v>#DIV/0!</v>
      </c>
      <c r="BG148" s="289" t="str">
        <f t="shared" si="107"/>
        <v>#DIV/0!</v>
      </c>
      <c r="BH148" s="289" t="str">
        <f t="shared" si="107"/>
        <v>#DIV/0!</v>
      </c>
      <c r="BI148" s="289" t="str">
        <f t="shared" si="107"/>
        <v>#DIV/0!</v>
      </c>
      <c r="BJ148" s="289" t="str">
        <f t="shared" si="107"/>
        <v>#DIV/0!</v>
      </c>
      <c r="BK148" s="289" t="str">
        <f t="shared" si="107"/>
        <v>#DIV/0!</v>
      </c>
      <c r="BL148" s="289" t="str">
        <f t="shared" si="107"/>
        <v>#DIV/0!</v>
      </c>
      <c r="BM148" s="289" t="str">
        <f t="shared" si="107"/>
        <v>#DIV/0!</v>
      </c>
      <c r="BN148" s="289" t="str">
        <f t="shared" si="107"/>
        <v>#DIV/0!</v>
      </c>
      <c r="BO148" s="289" t="str">
        <f t="shared" si="107"/>
        <v>#DIV/0!</v>
      </c>
      <c r="BP148" s="289" t="str">
        <f t="shared" si="107"/>
        <v>#DIV/0!</v>
      </c>
      <c r="BQ148" s="289" t="str">
        <f t="shared" si="107"/>
        <v>#DIV/0!</v>
      </c>
      <c r="BR148" s="289" t="str">
        <f t="shared" si="107"/>
        <v>#DIV/0!</v>
      </c>
      <c r="BS148" s="289" t="str">
        <f t="shared" si="107"/>
        <v>#DIV/0!</v>
      </c>
      <c r="BT148" s="289" t="str">
        <f t="shared" si="107"/>
        <v>#DIV/0!</v>
      </c>
      <c r="BU148" s="289" t="str">
        <f t="shared" si="107"/>
        <v>#DIV/0!</v>
      </c>
      <c r="BV148" s="289" t="str">
        <f t="shared" si="107"/>
        <v>#DIV/0!</v>
      </c>
      <c r="BW148" s="289" t="str">
        <f t="shared" si="107"/>
        <v>#DIV/0!</v>
      </c>
      <c r="BX148" s="289" t="str">
        <f t="shared" si="107"/>
        <v>#DIV/0!</v>
      </c>
      <c r="BY148" s="289" t="str">
        <f t="shared" si="107"/>
        <v>#DIV/0!</v>
      </c>
      <c r="BZ148" s="289" t="str">
        <f t="shared" si="107"/>
        <v>#DIV/0!</v>
      </c>
      <c r="CA148" s="289" t="str">
        <f t="shared" si="107"/>
        <v>#DIV/0!</v>
      </c>
      <c r="CB148" s="289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238"/>
      <c r="BB149" s="398"/>
      <c r="BC149" s="398"/>
      <c r="BD149" s="398"/>
      <c r="BE149" s="289" t="str">
        <f t="shared" ref="BE149:CB149" si="108">CONCAT(BE54,BE103)</f>
        <v>#DIV/0!</v>
      </c>
      <c r="BF149" s="289" t="str">
        <f t="shared" si="108"/>
        <v>#DIV/0!</v>
      </c>
      <c r="BG149" s="289" t="str">
        <f t="shared" si="108"/>
        <v>#DIV/0!</v>
      </c>
      <c r="BH149" s="289" t="str">
        <f t="shared" si="108"/>
        <v>#DIV/0!</v>
      </c>
      <c r="BI149" s="289" t="str">
        <f t="shared" si="108"/>
        <v>#DIV/0!</v>
      </c>
      <c r="BJ149" s="289" t="str">
        <f t="shared" si="108"/>
        <v>#DIV/0!</v>
      </c>
      <c r="BK149" s="289" t="str">
        <f t="shared" si="108"/>
        <v>#DIV/0!</v>
      </c>
      <c r="BL149" s="289" t="str">
        <f t="shared" si="108"/>
        <v>#DIV/0!</v>
      </c>
      <c r="BM149" s="289" t="str">
        <f t="shared" si="108"/>
        <v>#DIV/0!</v>
      </c>
      <c r="BN149" s="289" t="str">
        <f t="shared" si="108"/>
        <v>#DIV/0!</v>
      </c>
      <c r="BO149" s="289" t="str">
        <f t="shared" si="108"/>
        <v>#DIV/0!</v>
      </c>
      <c r="BP149" s="289" t="str">
        <f t="shared" si="108"/>
        <v>#DIV/0!</v>
      </c>
      <c r="BQ149" s="289" t="str">
        <f t="shared" si="108"/>
        <v>#DIV/0!</v>
      </c>
      <c r="BR149" s="289" t="str">
        <f t="shared" si="108"/>
        <v>#DIV/0!</v>
      </c>
      <c r="BS149" s="289" t="str">
        <f t="shared" si="108"/>
        <v>#DIV/0!</v>
      </c>
      <c r="BT149" s="289" t="str">
        <f t="shared" si="108"/>
        <v>#DIV/0!</v>
      </c>
      <c r="BU149" s="289" t="str">
        <f t="shared" si="108"/>
        <v>#DIV/0!</v>
      </c>
      <c r="BV149" s="289" t="str">
        <f t="shared" si="108"/>
        <v>#DIV/0!</v>
      </c>
      <c r="BW149" s="289" t="str">
        <f t="shared" si="108"/>
        <v>#DIV/0!</v>
      </c>
      <c r="BX149" s="289" t="str">
        <f t="shared" si="108"/>
        <v>#DIV/0!</v>
      </c>
      <c r="BY149" s="289" t="str">
        <f t="shared" si="108"/>
        <v>#DIV/0!</v>
      </c>
      <c r="BZ149" s="289" t="str">
        <f t="shared" si="108"/>
        <v>#DIV/0!</v>
      </c>
      <c r="CA149" s="289" t="str">
        <f t="shared" si="108"/>
        <v>#DIV/0!</v>
      </c>
      <c r="CB149" s="289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238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9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238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238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238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238"/>
      <c r="BB154" s="398"/>
      <c r="BC154" s="398"/>
      <c r="BD154" s="398"/>
      <c r="BE154" s="289" t="str">
        <f t="shared" ref="BE154:CB154" si="113">CONCAT(BE59,BE108)</f>
        <v>#DIV/0!</v>
      </c>
      <c r="BF154" s="289" t="str">
        <f t="shared" si="113"/>
        <v>#DIV/0!</v>
      </c>
      <c r="BG154" s="289" t="str">
        <f t="shared" si="113"/>
        <v>#DIV/0!</v>
      </c>
      <c r="BH154" s="289" t="str">
        <f t="shared" si="113"/>
        <v>#DIV/0!</v>
      </c>
      <c r="BI154" s="289" t="str">
        <f t="shared" si="113"/>
        <v>#DIV/0!</v>
      </c>
      <c r="BJ154" s="289" t="str">
        <f t="shared" si="113"/>
        <v>#DIV/0!</v>
      </c>
      <c r="BK154" s="289" t="str">
        <f t="shared" si="113"/>
        <v>#DIV/0!</v>
      </c>
      <c r="BL154" s="289" t="str">
        <f t="shared" si="113"/>
        <v>#DIV/0!</v>
      </c>
      <c r="BM154" s="289" t="str">
        <f t="shared" si="113"/>
        <v>#DIV/0!</v>
      </c>
      <c r="BN154" s="289" t="str">
        <f t="shared" si="113"/>
        <v>#DIV/0!</v>
      </c>
      <c r="BO154" s="289" t="str">
        <f t="shared" si="113"/>
        <v>#DIV/0!</v>
      </c>
      <c r="BP154" s="289" t="str">
        <f t="shared" si="113"/>
        <v>#DIV/0!</v>
      </c>
      <c r="BQ154" s="289" t="str">
        <f t="shared" si="113"/>
        <v>#DIV/0!</v>
      </c>
      <c r="BR154" s="289" t="str">
        <f t="shared" si="113"/>
        <v>#DIV/0!</v>
      </c>
      <c r="BS154" s="289" t="str">
        <f t="shared" si="113"/>
        <v>#DIV/0!</v>
      </c>
      <c r="BT154" s="289" t="str">
        <f t="shared" si="113"/>
        <v>#DIV/0!</v>
      </c>
      <c r="BU154" s="289" t="str">
        <f t="shared" si="113"/>
        <v>#DIV/0!</v>
      </c>
      <c r="BV154" s="289" t="str">
        <f t="shared" si="113"/>
        <v>#DIV/0!</v>
      </c>
      <c r="BW154" s="289" t="str">
        <f t="shared" si="113"/>
        <v>#DIV/0!</v>
      </c>
      <c r="BX154" s="289" t="str">
        <f t="shared" si="113"/>
        <v>#DIV/0!</v>
      </c>
      <c r="BY154" s="289" t="str">
        <f t="shared" si="113"/>
        <v>#DIV/0!</v>
      </c>
      <c r="BZ154" s="289" t="str">
        <f t="shared" si="113"/>
        <v>#DIV/0!</v>
      </c>
      <c r="CA154" s="289" t="str">
        <f t="shared" si="113"/>
        <v>#DIV/0!</v>
      </c>
      <c r="CB154" s="289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238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238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238"/>
      <c r="BB157" s="398"/>
      <c r="BC157" s="398"/>
      <c r="BD157" s="398"/>
      <c r="BE157" s="289" t="str">
        <f t="shared" ref="BE157:CB157" si="116">CONCAT(BE62,BE111)</f>
        <v>#DIV/0!</v>
      </c>
      <c r="BF157" s="289" t="str">
        <f t="shared" si="116"/>
        <v>#DIV/0!</v>
      </c>
      <c r="BG157" s="289" t="str">
        <f t="shared" si="116"/>
        <v>#DIV/0!</v>
      </c>
      <c r="BH157" s="289" t="str">
        <f t="shared" si="116"/>
        <v>#DIV/0!</v>
      </c>
      <c r="BI157" s="289" t="str">
        <f t="shared" si="116"/>
        <v>#DIV/0!</v>
      </c>
      <c r="BJ157" s="289" t="str">
        <f t="shared" si="116"/>
        <v>#DIV/0!</v>
      </c>
      <c r="BK157" s="289" t="str">
        <f t="shared" si="116"/>
        <v>#DIV/0!</v>
      </c>
      <c r="BL157" s="289" t="str">
        <f t="shared" si="116"/>
        <v>#DIV/0!</v>
      </c>
      <c r="BM157" s="289" t="str">
        <f t="shared" si="116"/>
        <v>#DIV/0!</v>
      </c>
      <c r="BN157" s="289" t="str">
        <f t="shared" si="116"/>
        <v>#DIV/0!</v>
      </c>
      <c r="BO157" s="289" t="str">
        <f t="shared" si="116"/>
        <v>#DIV/0!</v>
      </c>
      <c r="BP157" s="289" t="str">
        <f t="shared" si="116"/>
        <v>#DIV/0!</v>
      </c>
      <c r="BQ157" s="289" t="str">
        <f t="shared" si="116"/>
        <v>#DIV/0!</v>
      </c>
      <c r="BR157" s="289" t="str">
        <f t="shared" si="116"/>
        <v>#DIV/0!</v>
      </c>
      <c r="BS157" s="289" t="str">
        <f t="shared" si="116"/>
        <v>#DIV/0!</v>
      </c>
      <c r="BT157" s="289" t="str">
        <f t="shared" si="116"/>
        <v>#DIV/0!</v>
      </c>
      <c r="BU157" s="289" t="str">
        <f t="shared" si="116"/>
        <v>#DIV/0!</v>
      </c>
      <c r="BV157" s="289" t="str">
        <f t="shared" si="116"/>
        <v>#DIV/0!</v>
      </c>
      <c r="BW157" s="289" t="str">
        <f t="shared" si="116"/>
        <v>#DIV/0!</v>
      </c>
      <c r="BX157" s="289" t="str">
        <f t="shared" si="116"/>
        <v>#DIV/0!</v>
      </c>
      <c r="BY157" s="289" t="str">
        <f t="shared" si="116"/>
        <v>#DIV/0!</v>
      </c>
      <c r="BZ157" s="289" t="str">
        <f t="shared" si="116"/>
        <v>#DIV/0!</v>
      </c>
      <c r="CA157" s="289" t="str">
        <f t="shared" si="116"/>
        <v>#DIV/0!</v>
      </c>
      <c r="CB157" s="289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238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238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9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238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9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238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238"/>
      <c r="BB162" s="398"/>
      <c r="BC162" s="398"/>
      <c r="BD162" s="398"/>
      <c r="BE162" s="289" t="str">
        <f t="shared" ref="BE162:CB162" si="121">CONCAT(BE67,BE116)</f>
        <v>#DIV/0!</v>
      </c>
      <c r="BF162" s="289" t="str">
        <f t="shared" si="121"/>
        <v>#DIV/0!</v>
      </c>
      <c r="BG162" s="289" t="str">
        <f t="shared" si="121"/>
        <v>#DIV/0!</v>
      </c>
      <c r="BH162" s="289" t="str">
        <f t="shared" si="121"/>
        <v>#DIV/0!</v>
      </c>
      <c r="BI162" s="289" t="str">
        <f t="shared" si="121"/>
        <v>#DIV/0!</v>
      </c>
      <c r="BJ162" s="289" t="str">
        <f t="shared" si="121"/>
        <v>#DIV/0!</v>
      </c>
      <c r="BK162" s="289" t="str">
        <f t="shared" si="121"/>
        <v>#DIV/0!</v>
      </c>
      <c r="BL162" s="289" t="str">
        <f t="shared" si="121"/>
        <v>#DIV/0!</v>
      </c>
      <c r="BM162" s="289" t="str">
        <f t="shared" si="121"/>
        <v>#DIV/0!</v>
      </c>
      <c r="BN162" s="289" t="str">
        <f t="shared" si="121"/>
        <v>#DIV/0!</v>
      </c>
      <c r="BO162" s="289" t="str">
        <f t="shared" si="121"/>
        <v>#DIV/0!</v>
      </c>
      <c r="BP162" s="289" t="str">
        <f t="shared" si="121"/>
        <v>#DIV/0!</v>
      </c>
      <c r="BQ162" s="289" t="str">
        <f t="shared" si="121"/>
        <v>#DIV/0!</v>
      </c>
      <c r="BR162" s="289" t="str">
        <f t="shared" si="121"/>
        <v>#DIV/0!</v>
      </c>
      <c r="BS162" s="289" t="str">
        <f t="shared" si="121"/>
        <v>#DIV/0!</v>
      </c>
      <c r="BT162" s="289" t="str">
        <f t="shared" si="121"/>
        <v>#DIV/0!</v>
      </c>
      <c r="BU162" s="289" t="str">
        <f t="shared" si="121"/>
        <v>#DIV/0!</v>
      </c>
      <c r="BV162" s="289" t="str">
        <f t="shared" si="121"/>
        <v>#DIV/0!</v>
      </c>
      <c r="BW162" s="289" t="str">
        <f t="shared" si="121"/>
        <v>#DIV/0!</v>
      </c>
      <c r="BX162" s="289" t="str">
        <f t="shared" si="121"/>
        <v>#DIV/0!</v>
      </c>
      <c r="BY162" s="289" t="str">
        <f t="shared" si="121"/>
        <v>#DIV/0!</v>
      </c>
      <c r="BZ162" s="289" t="str">
        <f t="shared" si="121"/>
        <v>#DIV/0!</v>
      </c>
      <c r="CA162" s="289" t="str">
        <f t="shared" si="121"/>
        <v>#DIV/0!</v>
      </c>
      <c r="CB162" s="289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238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9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238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238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238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9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238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9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238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9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238"/>
      <c r="BB169" s="398"/>
      <c r="BC169" s="398"/>
      <c r="BD169" s="398"/>
      <c r="BE169" s="289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238"/>
      <c r="BB170" s="398"/>
      <c r="BC170" s="398"/>
      <c r="BD170" s="398"/>
      <c r="BE170" s="289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238"/>
      <c r="BB171" s="398"/>
      <c r="BC171" s="398"/>
      <c r="BD171" s="398"/>
      <c r="BE171" s="289" t="str">
        <f t="shared" ref="BE171:CB171" si="130">CONCAT(BE76,BE125)</f>
        <v>#DIV/0!</v>
      </c>
      <c r="BF171" s="289" t="str">
        <f t="shared" si="130"/>
        <v>#DIV/0!</v>
      </c>
      <c r="BG171" s="289" t="str">
        <f t="shared" si="130"/>
        <v>#DIV/0!</v>
      </c>
      <c r="BH171" s="289" t="str">
        <f t="shared" si="130"/>
        <v>#DIV/0!</v>
      </c>
      <c r="BI171" s="289" t="str">
        <f t="shared" si="130"/>
        <v>#DIV/0!</v>
      </c>
      <c r="BJ171" s="289" t="str">
        <f t="shared" si="130"/>
        <v>#DIV/0!</v>
      </c>
      <c r="BK171" s="289" t="str">
        <f t="shared" si="130"/>
        <v>#DIV/0!</v>
      </c>
      <c r="BL171" s="289" t="str">
        <f t="shared" si="130"/>
        <v>#DIV/0!</v>
      </c>
      <c r="BM171" s="289" t="str">
        <f t="shared" si="130"/>
        <v>#DIV/0!</v>
      </c>
      <c r="BN171" s="289" t="str">
        <f t="shared" si="130"/>
        <v>#DIV/0!</v>
      </c>
      <c r="BO171" s="289" t="str">
        <f t="shared" si="130"/>
        <v>#DIV/0!</v>
      </c>
      <c r="BP171" s="289" t="str">
        <f t="shared" si="130"/>
        <v>#DIV/0!</v>
      </c>
      <c r="BQ171" s="289" t="str">
        <f t="shared" si="130"/>
        <v>#DIV/0!</v>
      </c>
      <c r="BR171" s="289" t="str">
        <f t="shared" si="130"/>
        <v>#DIV/0!</v>
      </c>
      <c r="BS171" s="289" t="str">
        <f t="shared" si="130"/>
        <v>#DIV/0!</v>
      </c>
      <c r="BT171" s="289" t="str">
        <f t="shared" si="130"/>
        <v>#DIV/0!</v>
      </c>
      <c r="BU171" s="289" t="str">
        <f t="shared" si="130"/>
        <v>#DIV/0!</v>
      </c>
      <c r="BV171" s="289" t="str">
        <f t="shared" si="130"/>
        <v>#DIV/0!</v>
      </c>
      <c r="BW171" s="289" t="str">
        <f t="shared" si="130"/>
        <v>#DIV/0!</v>
      </c>
      <c r="BX171" s="289" t="str">
        <f t="shared" si="130"/>
        <v>#DIV/0!</v>
      </c>
      <c r="BY171" s="289" t="str">
        <f t="shared" si="130"/>
        <v>#DIV/0!</v>
      </c>
      <c r="BZ171" s="289" t="str">
        <f t="shared" si="130"/>
        <v>#DIV/0!</v>
      </c>
      <c r="CA171" s="289" t="str">
        <f t="shared" si="130"/>
        <v>#DIV/0!</v>
      </c>
      <c r="CB171" s="289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238"/>
      <c r="BB172" s="398"/>
      <c r="BC172" s="398"/>
      <c r="BD172" s="398"/>
      <c r="BE172" s="289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238"/>
      <c r="BB173" s="398"/>
      <c r="BC173" s="398"/>
      <c r="BD173" s="398"/>
      <c r="BE173" s="289" t="str">
        <f t="shared" ref="BE173:CB173" si="132">CONCAT(BE78,BE127)</f>
        <v>#DIV/0!</v>
      </c>
      <c r="BF173" s="289" t="str">
        <f t="shared" si="132"/>
        <v>#DIV/0!</v>
      </c>
      <c r="BG173" s="289" t="str">
        <f t="shared" si="132"/>
        <v>#DIV/0!</v>
      </c>
      <c r="BH173" s="289" t="str">
        <f t="shared" si="132"/>
        <v>#DIV/0!</v>
      </c>
      <c r="BI173" s="289" t="str">
        <f t="shared" si="132"/>
        <v>#DIV/0!</v>
      </c>
      <c r="BJ173" s="289" t="str">
        <f t="shared" si="132"/>
        <v>#DIV/0!</v>
      </c>
      <c r="BK173" s="289" t="str">
        <f t="shared" si="132"/>
        <v>#DIV/0!</v>
      </c>
      <c r="BL173" s="289" t="str">
        <f t="shared" si="132"/>
        <v>#DIV/0!</v>
      </c>
      <c r="BM173" s="289" t="str">
        <f t="shared" si="132"/>
        <v>#DIV/0!</v>
      </c>
      <c r="BN173" s="289" t="str">
        <f t="shared" si="132"/>
        <v>#DIV/0!</v>
      </c>
      <c r="BO173" s="289" t="str">
        <f t="shared" si="132"/>
        <v>#DIV/0!</v>
      </c>
      <c r="BP173" s="289" t="str">
        <f t="shared" si="132"/>
        <v>#DIV/0!</v>
      </c>
      <c r="BQ173" s="289" t="str">
        <f t="shared" si="132"/>
        <v>#DIV/0!</v>
      </c>
      <c r="BR173" s="289" t="str">
        <f t="shared" si="132"/>
        <v>#DIV/0!</v>
      </c>
      <c r="BS173" s="289" t="str">
        <f t="shared" si="132"/>
        <v>#DIV/0!</v>
      </c>
      <c r="BT173" s="289" t="str">
        <f t="shared" si="132"/>
        <v>#DIV/0!</v>
      </c>
      <c r="BU173" s="289" t="str">
        <f t="shared" si="132"/>
        <v>#DIV/0!</v>
      </c>
      <c r="BV173" s="289" t="str">
        <f t="shared" si="132"/>
        <v>#DIV/0!</v>
      </c>
      <c r="BW173" s="289" t="str">
        <f t="shared" si="132"/>
        <v>#DIV/0!</v>
      </c>
      <c r="BX173" s="289" t="str">
        <f t="shared" si="132"/>
        <v>#DIV/0!</v>
      </c>
      <c r="BY173" s="289" t="str">
        <f t="shared" si="132"/>
        <v>#DIV/0!</v>
      </c>
      <c r="BZ173" s="289" t="str">
        <f t="shared" si="132"/>
        <v>#DIV/0!</v>
      </c>
      <c r="CA173" s="289" t="str">
        <f t="shared" si="132"/>
        <v>#DIV/0!</v>
      </c>
      <c r="CB173" s="289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238"/>
      <c r="BB174" s="398"/>
      <c r="BC174" s="398"/>
      <c r="BD174" s="398"/>
      <c r="BE174" s="289" t="str">
        <f t="shared" ref="BE174:CB174" si="133">CONCAT(BE79,BE128)</f>
        <v>#DIV/0!</v>
      </c>
      <c r="BF174" s="289" t="str">
        <f t="shared" si="133"/>
        <v>#DIV/0!</v>
      </c>
      <c r="BG174" s="289" t="str">
        <f t="shared" si="133"/>
        <v>#DIV/0!</v>
      </c>
      <c r="BH174" s="289" t="str">
        <f t="shared" si="133"/>
        <v>#DIV/0!</v>
      </c>
      <c r="BI174" s="289" t="str">
        <f t="shared" si="133"/>
        <v>#DIV/0!</v>
      </c>
      <c r="BJ174" s="289" t="str">
        <f t="shared" si="133"/>
        <v>#DIV/0!</v>
      </c>
      <c r="BK174" s="289" t="str">
        <f t="shared" si="133"/>
        <v>#DIV/0!</v>
      </c>
      <c r="BL174" s="289" t="str">
        <f t="shared" si="133"/>
        <v>#DIV/0!</v>
      </c>
      <c r="BM174" s="289" t="str">
        <f t="shared" si="133"/>
        <v>#DIV/0!</v>
      </c>
      <c r="BN174" s="289" t="str">
        <f t="shared" si="133"/>
        <v>#DIV/0!</v>
      </c>
      <c r="BO174" s="289" t="str">
        <f t="shared" si="133"/>
        <v>#DIV/0!</v>
      </c>
      <c r="BP174" s="289" t="str">
        <f t="shared" si="133"/>
        <v>#DIV/0!</v>
      </c>
      <c r="BQ174" s="289" t="str">
        <f t="shared" si="133"/>
        <v>#DIV/0!</v>
      </c>
      <c r="BR174" s="289" t="str">
        <f t="shared" si="133"/>
        <v>#DIV/0!</v>
      </c>
      <c r="BS174" s="289" t="str">
        <f t="shared" si="133"/>
        <v>#DIV/0!</v>
      </c>
      <c r="BT174" s="289" t="str">
        <f t="shared" si="133"/>
        <v>#DIV/0!</v>
      </c>
      <c r="BU174" s="289" t="str">
        <f t="shared" si="133"/>
        <v>#DIV/0!</v>
      </c>
      <c r="BV174" s="289" t="str">
        <f t="shared" si="133"/>
        <v>#DIV/0!</v>
      </c>
      <c r="BW174" s="289" t="str">
        <f t="shared" si="133"/>
        <v>#DIV/0!</v>
      </c>
      <c r="BX174" s="289" t="str">
        <f t="shared" si="133"/>
        <v>#DIV/0!</v>
      </c>
      <c r="BY174" s="289" t="str">
        <f t="shared" si="133"/>
        <v>#DIV/0!</v>
      </c>
      <c r="BZ174" s="289" t="str">
        <f t="shared" si="133"/>
        <v>#DIV/0!</v>
      </c>
      <c r="CA174" s="289" t="str">
        <f t="shared" si="133"/>
        <v>#DIV/0!</v>
      </c>
      <c r="CB174" s="289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238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238"/>
      <c r="BB176" s="398"/>
      <c r="BC176" s="398"/>
      <c r="BD176" s="398"/>
      <c r="BE176" s="289" t="str">
        <f t="shared" ref="BE176:CB176" si="135">CONCAT(BE81,BE130)</f>
        <v>#DIV/0!</v>
      </c>
      <c r="BF176" s="289" t="str">
        <f t="shared" si="135"/>
        <v>#DIV/0!</v>
      </c>
      <c r="BG176" s="289" t="str">
        <f t="shared" si="135"/>
        <v>#DIV/0!</v>
      </c>
      <c r="BH176" s="289" t="str">
        <f t="shared" si="135"/>
        <v>#DIV/0!</v>
      </c>
      <c r="BI176" s="289" t="str">
        <f t="shared" si="135"/>
        <v>#DIV/0!</v>
      </c>
      <c r="BJ176" s="289" t="str">
        <f t="shared" si="135"/>
        <v>#DIV/0!</v>
      </c>
      <c r="BK176" s="289" t="str">
        <f t="shared" si="135"/>
        <v>#DIV/0!</v>
      </c>
      <c r="BL176" s="289" t="str">
        <f t="shared" si="135"/>
        <v>#DIV/0!</v>
      </c>
      <c r="BM176" s="289" t="str">
        <f t="shared" si="135"/>
        <v>#DIV/0!</v>
      </c>
      <c r="BN176" s="289" t="str">
        <f t="shared" si="135"/>
        <v>#DIV/0!</v>
      </c>
      <c r="BO176" s="289" t="str">
        <f t="shared" si="135"/>
        <v>#DIV/0!</v>
      </c>
      <c r="BP176" s="289" t="str">
        <f t="shared" si="135"/>
        <v>#DIV/0!</v>
      </c>
      <c r="BQ176" s="289" t="str">
        <f t="shared" si="135"/>
        <v>#DIV/0!</v>
      </c>
      <c r="BR176" s="289" t="str">
        <f t="shared" si="135"/>
        <v>#DIV/0!</v>
      </c>
      <c r="BS176" s="289" t="str">
        <f t="shared" si="135"/>
        <v>#DIV/0!</v>
      </c>
      <c r="BT176" s="289" t="str">
        <f t="shared" si="135"/>
        <v>#DIV/0!</v>
      </c>
      <c r="BU176" s="289" t="str">
        <f t="shared" si="135"/>
        <v>#DIV/0!</v>
      </c>
      <c r="BV176" s="289" t="str">
        <f t="shared" si="135"/>
        <v>#DIV/0!</v>
      </c>
      <c r="BW176" s="289" t="str">
        <f t="shared" si="135"/>
        <v>#DIV/0!</v>
      </c>
      <c r="BX176" s="289" t="str">
        <f t="shared" si="135"/>
        <v>#DIV/0!</v>
      </c>
      <c r="BY176" s="289" t="str">
        <f t="shared" si="135"/>
        <v>#DIV/0!</v>
      </c>
      <c r="BZ176" s="289" t="str">
        <f t="shared" si="135"/>
        <v>#DIV/0!</v>
      </c>
      <c r="CA176" s="289" t="str">
        <f t="shared" si="135"/>
        <v>#DIV/0!</v>
      </c>
      <c r="CB176" s="289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238"/>
      <c r="BB177" s="398"/>
      <c r="BC177" s="398"/>
      <c r="BD177" s="398"/>
      <c r="BE177" s="289" t="str">
        <f t="shared" ref="BE177:CB177" si="136">CONCAT(BE82,BE131)</f>
        <v>#DIV/0!</v>
      </c>
      <c r="BF177" s="289" t="str">
        <f t="shared" si="136"/>
        <v>#DIV/0!</v>
      </c>
      <c r="BG177" s="289" t="str">
        <f t="shared" si="136"/>
        <v>#DIV/0!</v>
      </c>
      <c r="BH177" s="289" t="str">
        <f t="shared" si="136"/>
        <v>#DIV/0!</v>
      </c>
      <c r="BI177" s="289" t="str">
        <f t="shared" si="136"/>
        <v>#DIV/0!</v>
      </c>
      <c r="BJ177" s="289" t="str">
        <f t="shared" si="136"/>
        <v>#DIV/0!</v>
      </c>
      <c r="BK177" s="289" t="str">
        <f t="shared" si="136"/>
        <v>#DIV/0!</v>
      </c>
      <c r="BL177" s="289" t="str">
        <f t="shared" si="136"/>
        <v>#DIV/0!</v>
      </c>
      <c r="BM177" s="289" t="str">
        <f t="shared" si="136"/>
        <v>#DIV/0!</v>
      </c>
      <c r="BN177" s="289" t="str">
        <f t="shared" si="136"/>
        <v>#DIV/0!</v>
      </c>
      <c r="BO177" s="289" t="str">
        <f t="shared" si="136"/>
        <v>#DIV/0!</v>
      </c>
      <c r="BP177" s="289" t="str">
        <f t="shared" si="136"/>
        <v>#DIV/0!</v>
      </c>
      <c r="BQ177" s="289" t="str">
        <f t="shared" si="136"/>
        <v>#DIV/0!</v>
      </c>
      <c r="BR177" s="289" t="str">
        <f t="shared" si="136"/>
        <v>#DIV/0!</v>
      </c>
      <c r="BS177" s="289" t="str">
        <f t="shared" si="136"/>
        <v>#DIV/0!</v>
      </c>
      <c r="BT177" s="289" t="str">
        <f t="shared" si="136"/>
        <v>#DIV/0!</v>
      </c>
      <c r="BU177" s="289" t="str">
        <f t="shared" si="136"/>
        <v>#DIV/0!</v>
      </c>
      <c r="BV177" s="289" t="str">
        <f t="shared" si="136"/>
        <v>#DIV/0!</v>
      </c>
      <c r="BW177" s="289" t="str">
        <f t="shared" si="136"/>
        <v>#DIV/0!</v>
      </c>
      <c r="BX177" s="289" t="str">
        <f t="shared" si="136"/>
        <v>#DIV/0!</v>
      </c>
      <c r="BY177" s="289" t="str">
        <f t="shared" si="136"/>
        <v>#DIV/0!</v>
      </c>
      <c r="BZ177" s="289" t="str">
        <f t="shared" si="136"/>
        <v>#DIV/0!</v>
      </c>
      <c r="CA177" s="289" t="str">
        <f t="shared" si="136"/>
        <v>#DIV/0!</v>
      </c>
      <c r="CB177" s="289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238"/>
      <c r="BB178" s="398"/>
      <c r="BC178" s="398"/>
      <c r="BD178" s="398"/>
      <c r="BE178" s="289" t="str">
        <f t="shared" ref="BE178:CB178" si="137">CONCAT(BE83,BE132)</f>
        <v/>
      </c>
      <c r="BF178" s="289" t="str">
        <f t="shared" si="137"/>
        <v/>
      </c>
      <c r="BG178" s="289" t="str">
        <f t="shared" si="137"/>
        <v/>
      </c>
      <c r="BH178" s="289" t="str">
        <f t="shared" si="137"/>
        <v/>
      </c>
      <c r="BI178" s="289" t="str">
        <f t="shared" si="137"/>
        <v/>
      </c>
      <c r="BJ178" s="289" t="str">
        <f t="shared" si="137"/>
        <v/>
      </c>
      <c r="BK178" s="289" t="str">
        <f t="shared" si="137"/>
        <v>HSI</v>
      </c>
      <c r="BL178" s="289" t="str">
        <f t="shared" si="137"/>
        <v/>
      </c>
      <c r="BM178" s="289" t="str">
        <f t="shared" si="137"/>
        <v/>
      </c>
      <c r="BN178" s="289" t="str">
        <f t="shared" si="137"/>
        <v/>
      </c>
      <c r="BO178" s="289" t="str">
        <f t="shared" si="137"/>
        <v/>
      </c>
      <c r="BP178" s="289" t="str">
        <f t="shared" si="137"/>
        <v/>
      </c>
      <c r="BQ178" s="289" t="str">
        <f t="shared" si="137"/>
        <v/>
      </c>
      <c r="BR178" s="289" t="str">
        <f t="shared" si="137"/>
        <v/>
      </c>
      <c r="BS178" s="289" t="str">
        <f t="shared" si="137"/>
        <v/>
      </c>
      <c r="BT178" s="289" t="str">
        <f t="shared" si="137"/>
        <v/>
      </c>
      <c r="BU178" s="289" t="str">
        <f t="shared" si="137"/>
        <v/>
      </c>
      <c r="BV178" s="289" t="str">
        <f t="shared" si="137"/>
        <v/>
      </c>
      <c r="BW178" s="289" t="str">
        <f t="shared" si="137"/>
        <v/>
      </c>
      <c r="BX178" s="289" t="str">
        <f t="shared" si="137"/>
        <v/>
      </c>
      <c r="BY178" s="289" t="str">
        <f t="shared" si="137"/>
        <v/>
      </c>
      <c r="BZ178" s="289" t="str">
        <f t="shared" si="137"/>
        <v/>
      </c>
      <c r="CA178" s="289" t="str">
        <f t="shared" si="137"/>
        <v/>
      </c>
      <c r="CB178" s="289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238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238"/>
      <c r="BB180" s="398"/>
      <c r="BC180" s="398"/>
      <c r="BD180" s="398"/>
      <c r="BE180" s="289" t="str">
        <f t="shared" ref="BE180:CB180" si="139">CONCAT(BE85,BE134)</f>
        <v>#DIV/0!</v>
      </c>
      <c r="BF180" s="289" t="str">
        <f t="shared" si="139"/>
        <v>#DIV/0!</v>
      </c>
      <c r="BG180" s="289" t="str">
        <f t="shared" si="139"/>
        <v>#DIV/0!</v>
      </c>
      <c r="BH180" s="289" t="str">
        <f t="shared" si="139"/>
        <v>#DIV/0!</v>
      </c>
      <c r="BI180" s="289" t="str">
        <f t="shared" si="139"/>
        <v>#DIV/0!</v>
      </c>
      <c r="BJ180" s="289" t="str">
        <f t="shared" si="139"/>
        <v>#DIV/0!</v>
      </c>
      <c r="BK180" s="289" t="str">
        <f t="shared" si="139"/>
        <v>#DIV/0!</v>
      </c>
      <c r="BL180" s="289" t="str">
        <f t="shared" si="139"/>
        <v>#DIV/0!</v>
      </c>
      <c r="BM180" s="289" t="str">
        <f t="shared" si="139"/>
        <v>#DIV/0!</v>
      </c>
      <c r="BN180" s="289" t="str">
        <f t="shared" si="139"/>
        <v>#DIV/0!</v>
      </c>
      <c r="BO180" s="289" t="str">
        <f t="shared" si="139"/>
        <v>#DIV/0!</v>
      </c>
      <c r="BP180" s="289" t="str">
        <f t="shared" si="139"/>
        <v>#DIV/0!</v>
      </c>
      <c r="BQ180" s="289" t="str">
        <f t="shared" si="139"/>
        <v>#DIV/0!</v>
      </c>
      <c r="BR180" s="289" t="str">
        <f t="shared" si="139"/>
        <v>#DIV/0!</v>
      </c>
      <c r="BS180" s="289" t="str">
        <f t="shared" si="139"/>
        <v>#DIV/0!</v>
      </c>
      <c r="BT180" s="289" t="str">
        <f t="shared" si="139"/>
        <v>#DIV/0!</v>
      </c>
      <c r="BU180" s="289" t="str">
        <f t="shared" si="139"/>
        <v>#DIV/0!</v>
      </c>
      <c r="BV180" s="289" t="str">
        <f t="shared" si="139"/>
        <v>#DIV/0!</v>
      </c>
      <c r="BW180" s="289" t="str">
        <f t="shared" si="139"/>
        <v>#DIV/0!</v>
      </c>
      <c r="BX180" s="289" t="str">
        <f t="shared" si="139"/>
        <v>#DIV/0!</v>
      </c>
      <c r="BY180" s="289" t="str">
        <f t="shared" si="139"/>
        <v>#DIV/0!</v>
      </c>
      <c r="BZ180" s="289" t="str">
        <f t="shared" si="139"/>
        <v>#DIV/0!</v>
      </c>
      <c r="CA180" s="289" t="str">
        <f t="shared" si="139"/>
        <v>#DIV/0!</v>
      </c>
      <c r="CB180" s="289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238"/>
      <c r="BB181" s="398"/>
      <c r="BC181" s="398"/>
      <c r="BD181" s="398"/>
      <c r="BE181" s="289" t="str">
        <f t="shared" ref="BE181:CB181" si="140">CONCAT(BE86,BE135)</f>
        <v>#DIV/0!</v>
      </c>
      <c r="BF181" s="289" t="str">
        <f t="shared" si="140"/>
        <v>#DIV/0!</v>
      </c>
      <c r="BG181" s="289" t="str">
        <f t="shared" si="140"/>
        <v>#DIV/0!</v>
      </c>
      <c r="BH181" s="289" t="str">
        <f t="shared" si="140"/>
        <v>#DIV/0!</v>
      </c>
      <c r="BI181" s="289" t="str">
        <f t="shared" si="140"/>
        <v>#DIV/0!</v>
      </c>
      <c r="BJ181" s="289" t="str">
        <f t="shared" si="140"/>
        <v>#DIV/0!</v>
      </c>
      <c r="BK181" s="289" t="str">
        <f t="shared" si="140"/>
        <v>#DIV/0!</v>
      </c>
      <c r="BL181" s="289" t="str">
        <f t="shared" si="140"/>
        <v>#DIV/0!</v>
      </c>
      <c r="BM181" s="289" t="str">
        <f t="shared" si="140"/>
        <v>#DIV/0!</v>
      </c>
      <c r="BN181" s="289" t="str">
        <f t="shared" si="140"/>
        <v>#DIV/0!</v>
      </c>
      <c r="BO181" s="289" t="str">
        <f t="shared" si="140"/>
        <v>#DIV/0!</v>
      </c>
      <c r="BP181" s="289" t="str">
        <f t="shared" si="140"/>
        <v>#DIV/0!</v>
      </c>
      <c r="BQ181" s="289" t="str">
        <f t="shared" si="140"/>
        <v>#DIV/0!</v>
      </c>
      <c r="BR181" s="289" t="str">
        <f t="shared" si="140"/>
        <v>#DIV/0!</v>
      </c>
      <c r="BS181" s="289" t="str">
        <f t="shared" si="140"/>
        <v>#DIV/0!</v>
      </c>
      <c r="BT181" s="289" t="str">
        <f t="shared" si="140"/>
        <v>#DIV/0!</v>
      </c>
      <c r="BU181" s="289" t="str">
        <f t="shared" si="140"/>
        <v>#DIV/0!</v>
      </c>
      <c r="BV181" s="289" t="str">
        <f t="shared" si="140"/>
        <v>#DIV/0!</v>
      </c>
      <c r="BW181" s="289" t="str">
        <f t="shared" si="140"/>
        <v>#DIV/0!</v>
      </c>
      <c r="BX181" s="289" t="str">
        <f t="shared" si="140"/>
        <v>#DIV/0!</v>
      </c>
      <c r="BY181" s="289" t="str">
        <f t="shared" si="140"/>
        <v>#DIV/0!</v>
      </c>
      <c r="BZ181" s="289" t="str">
        <f t="shared" si="140"/>
        <v>#DIV/0!</v>
      </c>
      <c r="CA181" s="289" t="str">
        <f t="shared" si="140"/>
        <v>#DIV/0!</v>
      </c>
      <c r="CB181" s="289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238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9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238"/>
      <c r="BB183" s="398"/>
      <c r="BC183" s="398"/>
      <c r="BD183" s="398"/>
      <c r="BE183" s="373" t="str">
        <f t="shared" ref="BE183:CB183" si="142">CONCAT(BE88,BE137)</f>
        <v>#DIV/0!</v>
      </c>
      <c r="BF183" s="289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238"/>
      <c r="BB184" s="398"/>
      <c r="BC184" s="398"/>
      <c r="BD184" s="398"/>
      <c r="BE184" s="289" t="str">
        <f t="shared" ref="BE184:CB184" si="143">CONCAT(BE89,BE138)</f>
        <v>#DIV/0!</v>
      </c>
      <c r="BF184" s="289" t="str">
        <f t="shared" si="143"/>
        <v>#DIV/0!</v>
      </c>
      <c r="BG184" s="289" t="str">
        <f t="shared" si="143"/>
        <v>#DIV/0!</v>
      </c>
      <c r="BH184" s="289" t="str">
        <f t="shared" si="143"/>
        <v>#DIV/0!</v>
      </c>
      <c r="BI184" s="289" t="str">
        <f t="shared" si="143"/>
        <v>#DIV/0!</v>
      </c>
      <c r="BJ184" s="289" t="str">
        <f t="shared" si="143"/>
        <v>#DIV/0!</v>
      </c>
      <c r="BK184" s="289" t="str">
        <f t="shared" si="143"/>
        <v>#DIV/0!</v>
      </c>
      <c r="BL184" s="289" t="str">
        <f t="shared" si="143"/>
        <v>#DIV/0!</v>
      </c>
      <c r="BM184" s="289" t="str">
        <f t="shared" si="143"/>
        <v>#DIV/0!</v>
      </c>
      <c r="BN184" s="289" t="str">
        <f t="shared" si="143"/>
        <v>#DIV/0!</v>
      </c>
      <c r="BO184" s="289" t="str">
        <f t="shared" si="143"/>
        <v>#DIV/0!</v>
      </c>
      <c r="BP184" s="289" t="str">
        <f t="shared" si="143"/>
        <v>#DIV/0!</v>
      </c>
      <c r="BQ184" s="289" t="str">
        <f t="shared" si="143"/>
        <v>#DIV/0!</v>
      </c>
      <c r="BR184" s="289" t="str">
        <f t="shared" si="143"/>
        <v>#DIV/0!</v>
      </c>
      <c r="BS184" s="289" t="str">
        <f t="shared" si="143"/>
        <v>#DIV/0!</v>
      </c>
      <c r="BT184" s="289" t="str">
        <f t="shared" si="143"/>
        <v>#DIV/0!</v>
      </c>
      <c r="BU184" s="289" t="str">
        <f t="shared" si="143"/>
        <v>#DIV/0!</v>
      </c>
      <c r="BV184" s="289" t="str">
        <f t="shared" si="143"/>
        <v>#DIV/0!</v>
      </c>
      <c r="BW184" s="289" t="str">
        <f t="shared" si="143"/>
        <v>#DIV/0!</v>
      </c>
      <c r="BX184" s="289" t="str">
        <f t="shared" si="143"/>
        <v>#DIV/0!</v>
      </c>
      <c r="BY184" s="289" t="str">
        <f t="shared" si="143"/>
        <v>#DIV/0!</v>
      </c>
      <c r="BZ184" s="289" t="str">
        <f t="shared" si="143"/>
        <v>#DIV/0!</v>
      </c>
      <c r="CA184" s="289" t="str">
        <f t="shared" si="143"/>
        <v>#DIV/0!</v>
      </c>
      <c r="CB184" s="289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238"/>
      <c r="BB185" s="398"/>
      <c r="BC185" s="398"/>
      <c r="BD185" s="398"/>
      <c r="BE185" s="289" t="str">
        <f t="shared" ref="BE185:CB185" si="144">CONCAT(BE90,BE139)</f>
        <v>#DIV/0!</v>
      </c>
      <c r="BF185" s="289" t="str">
        <f t="shared" si="144"/>
        <v>#DIV/0!</v>
      </c>
      <c r="BG185" s="289" t="str">
        <f t="shared" si="144"/>
        <v>#DIV/0!</v>
      </c>
      <c r="BH185" s="289" t="str">
        <f t="shared" si="144"/>
        <v>#DIV/0!</v>
      </c>
      <c r="BI185" s="289" t="str">
        <f t="shared" si="144"/>
        <v>#DIV/0!</v>
      </c>
      <c r="BJ185" s="289" t="str">
        <f t="shared" si="144"/>
        <v>#DIV/0!</v>
      </c>
      <c r="BK185" s="289" t="str">
        <f t="shared" si="144"/>
        <v>#DIV/0!</v>
      </c>
      <c r="BL185" s="289" t="str">
        <f t="shared" si="144"/>
        <v>#DIV/0!</v>
      </c>
      <c r="BM185" s="289" t="str">
        <f t="shared" si="144"/>
        <v>#DIV/0!</v>
      </c>
      <c r="BN185" s="289" t="str">
        <f t="shared" si="144"/>
        <v>#DIV/0!</v>
      </c>
      <c r="BO185" s="289" t="str">
        <f t="shared" si="144"/>
        <v>#DIV/0!</v>
      </c>
      <c r="BP185" s="289" t="str">
        <f t="shared" si="144"/>
        <v>#DIV/0!</v>
      </c>
      <c r="BQ185" s="289" t="str">
        <f t="shared" si="144"/>
        <v>#DIV/0!</v>
      </c>
      <c r="BR185" s="289" t="str">
        <f t="shared" si="144"/>
        <v>#DIV/0!</v>
      </c>
      <c r="BS185" s="289" t="str">
        <f t="shared" si="144"/>
        <v>#DIV/0!</v>
      </c>
      <c r="BT185" s="289" t="str">
        <f t="shared" si="144"/>
        <v>#DIV/0!</v>
      </c>
      <c r="BU185" s="289" t="str">
        <f t="shared" si="144"/>
        <v>#DIV/0!</v>
      </c>
      <c r="BV185" s="289" t="str">
        <f t="shared" si="144"/>
        <v>#DIV/0!</v>
      </c>
      <c r="BW185" s="289" t="str">
        <f t="shared" si="144"/>
        <v>#DIV/0!</v>
      </c>
      <c r="BX185" s="289" t="str">
        <f t="shared" si="144"/>
        <v>#DIV/0!</v>
      </c>
      <c r="BY185" s="289" t="str">
        <f t="shared" si="144"/>
        <v>#DIV/0!</v>
      </c>
      <c r="BZ185" s="289" t="str">
        <f t="shared" si="144"/>
        <v>#DIV/0!</v>
      </c>
      <c r="CA185" s="289" t="str">
        <f t="shared" si="144"/>
        <v>#DIV/0!</v>
      </c>
      <c r="CB185" s="289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238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238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238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9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238"/>
      <c r="BB189" s="398"/>
      <c r="BC189" s="398"/>
      <c r="BD189" s="398"/>
      <c r="BE189" s="195"/>
      <c r="BF189" s="195"/>
      <c r="BG189" s="195"/>
      <c r="BH189" s="195"/>
      <c r="BI189" s="195"/>
      <c r="BJ189" s="195"/>
      <c r="BK189" s="195"/>
      <c r="BL189" s="195"/>
      <c r="BM189" s="195"/>
      <c r="BN189" s="195"/>
      <c r="BO189" s="195"/>
      <c r="BP189" s="195"/>
      <c r="BQ189" s="195"/>
      <c r="BR189" s="195"/>
      <c r="BS189" s="195"/>
      <c r="BT189" s="195"/>
      <c r="BU189" s="195"/>
      <c r="BV189" s="195"/>
      <c r="BW189" s="195"/>
      <c r="BX189" s="195"/>
      <c r="BY189" s="195"/>
      <c r="BZ189" s="195"/>
      <c r="CA189" s="195"/>
      <c r="CB189" s="195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238"/>
      <c r="BB190" s="398"/>
      <c r="BC190" s="398"/>
      <c r="BD190" s="398"/>
      <c r="BE190" s="195"/>
      <c r="BF190" s="195"/>
      <c r="BG190" s="195"/>
      <c r="BH190" s="195"/>
      <c r="BI190" s="195"/>
      <c r="BJ190" s="195"/>
      <c r="BK190" s="195"/>
      <c r="BL190" s="195"/>
      <c r="BM190" s="195"/>
      <c r="BN190" s="195"/>
      <c r="BO190" s="195"/>
      <c r="BP190" s="195"/>
      <c r="BQ190" s="195"/>
      <c r="BR190" s="195"/>
      <c r="BS190" s="195"/>
      <c r="BT190" s="195"/>
      <c r="BU190" s="195"/>
      <c r="BV190" s="195"/>
      <c r="BW190" s="195"/>
      <c r="BX190" s="195"/>
      <c r="BY190" s="195"/>
      <c r="BZ190" s="195"/>
      <c r="CA190" s="195"/>
      <c r="CB190" s="195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238"/>
      <c r="BB191" s="398"/>
      <c r="BC191" s="398"/>
      <c r="BD191" s="398"/>
      <c r="BE191" s="195"/>
      <c r="BF191" s="195"/>
      <c r="BG191" s="195"/>
      <c r="BH191" s="195"/>
      <c r="BI191" s="195"/>
      <c r="BJ191" s="195"/>
      <c r="BK191" s="195"/>
      <c r="BL191" s="195"/>
      <c r="BM191" s="195"/>
      <c r="BN191" s="195"/>
      <c r="BO191" s="195"/>
      <c r="BP191" s="195"/>
      <c r="BQ191" s="195"/>
      <c r="BR191" s="195"/>
      <c r="BS191" s="195"/>
      <c r="BT191" s="195"/>
      <c r="BU191" s="195"/>
      <c r="BV191" s="195"/>
      <c r="BW191" s="195"/>
      <c r="BX191" s="195"/>
      <c r="BY191" s="195"/>
      <c r="BZ191" s="195"/>
      <c r="CA191" s="195"/>
      <c r="CB191" s="195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7" t="s">
        <v>332</v>
      </c>
      <c r="B1" s="64"/>
      <c r="C1" s="428"/>
      <c r="AA1" s="161"/>
      <c r="AB1" s="161"/>
    </row>
    <row r="2">
      <c r="A2" s="69"/>
      <c r="B2" s="70"/>
      <c r="C2" s="428">
        <v>2025.0</v>
      </c>
      <c r="O2" s="429">
        <v>2026.0</v>
      </c>
      <c r="AA2" s="161"/>
      <c r="AB2" s="161"/>
    </row>
    <row r="3">
      <c r="A3" s="430" t="s">
        <v>94</v>
      </c>
      <c r="B3" s="430" t="s">
        <v>1</v>
      </c>
      <c r="C3" s="430" t="s">
        <v>100</v>
      </c>
      <c r="D3" s="430" t="s">
        <v>101</v>
      </c>
      <c r="E3" s="430" t="s">
        <v>102</v>
      </c>
      <c r="F3" s="430" t="s">
        <v>103</v>
      </c>
      <c r="G3" s="430" t="s">
        <v>104</v>
      </c>
      <c r="H3" s="430" t="s">
        <v>105</v>
      </c>
      <c r="I3" s="430" t="s">
        <v>106</v>
      </c>
      <c r="J3" s="430" t="s">
        <v>107</v>
      </c>
      <c r="K3" s="430" t="s">
        <v>108</v>
      </c>
      <c r="L3" s="430" t="s">
        <v>109</v>
      </c>
      <c r="M3" s="430" t="s">
        <v>110</v>
      </c>
      <c r="N3" s="430" t="s">
        <v>111</v>
      </c>
      <c r="O3" s="430" t="s">
        <v>100</v>
      </c>
      <c r="P3" s="430" t="s">
        <v>101</v>
      </c>
      <c r="Q3" s="430" t="s">
        <v>102</v>
      </c>
      <c r="R3" s="430" t="s">
        <v>103</v>
      </c>
      <c r="S3" s="430" t="s">
        <v>104</v>
      </c>
      <c r="T3" s="430" t="s">
        <v>105</v>
      </c>
      <c r="U3" s="430" t="s">
        <v>106</v>
      </c>
      <c r="V3" s="430" t="s">
        <v>107</v>
      </c>
      <c r="W3" s="430" t="s">
        <v>108</v>
      </c>
      <c r="X3" s="430" t="s">
        <v>109</v>
      </c>
      <c r="Y3" s="430" t="s">
        <v>110</v>
      </c>
      <c r="Z3" s="430" t="s">
        <v>111</v>
      </c>
      <c r="AA3" s="431" t="s">
        <v>112</v>
      </c>
      <c r="AB3" s="432"/>
    </row>
    <row r="4">
      <c r="A4" s="333" t="s">
        <v>31</v>
      </c>
      <c r="B4" s="327">
        <v>2702.0</v>
      </c>
      <c r="C4" s="118">
        <v>1.0</v>
      </c>
      <c r="D4" s="118">
        <v>1.0</v>
      </c>
      <c r="E4" s="118">
        <v>1.0</v>
      </c>
      <c r="F4" s="118">
        <v>1.0</v>
      </c>
      <c r="G4" s="433" t="s">
        <v>20</v>
      </c>
      <c r="H4" s="118" t="s">
        <v>116</v>
      </c>
      <c r="I4" s="118" t="s">
        <v>116</v>
      </c>
      <c r="J4" s="118" t="s">
        <v>116</v>
      </c>
      <c r="K4" s="118" t="s">
        <v>116</v>
      </c>
      <c r="L4" s="118" t="s">
        <v>116</v>
      </c>
      <c r="M4" s="118" t="s">
        <v>116</v>
      </c>
      <c r="N4" s="118" t="s">
        <v>116</v>
      </c>
      <c r="O4" s="118" t="s">
        <v>116</v>
      </c>
      <c r="P4" s="118" t="s">
        <v>116</v>
      </c>
      <c r="Q4" s="118" t="s">
        <v>116</v>
      </c>
      <c r="R4" s="118" t="s">
        <v>116</v>
      </c>
      <c r="S4" s="118" t="s">
        <v>116</v>
      </c>
      <c r="T4" s="118" t="s">
        <v>116</v>
      </c>
      <c r="U4" s="118" t="s">
        <v>116</v>
      </c>
      <c r="V4" s="118" t="s">
        <v>116</v>
      </c>
      <c r="W4" s="118" t="s">
        <v>116</v>
      </c>
      <c r="X4" s="118" t="s">
        <v>116</v>
      </c>
      <c r="Y4" s="118" t="s">
        <v>116</v>
      </c>
      <c r="Z4" s="118" t="s">
        <v>116</v>
      </c>
      <c r="AA4" s="434" t="s">
        <v>333</v>
      </c>
      <c r="AB4" s="435" t="s">
        <v>334</v>
      </c>
    </row>
    <row r="5">
      <c r="A5" s="333" t="s">
        <v>35</v>
      </c>
      <c r="B5" s="327">
        <v>2703.0</v>
      </c>
      <c r="C5" s="118">
        <v>1.0</v>
      </c>
      <c r="D5" s="118">
        <v>1.0</v>
      </c>
      <c r="E5" s="118">
        <v>1.0</v>
      </c>
      <c r="F5" s="118">
        <v>1.0</v>
      </c>
      <c r="G5" s="118">
        <v>1.0</v>
      </c>
      <c r="H5" s="118">
        <v>1.0</v>
      </c>
      <c r="I5" s="118">
        <v>1.0</v>
      </c>
      <c r="J5" s="118">
        <v>1.0</v>
      </c>
      <c r="K5" s="118">
        <v>1.0</v>
      </c>
      <c r="L5" s="118">
        <v>1.0</v>
      </c>
      <c r="M5" s="118">
        <v>1.0</v>
      </c>
      <c r="N5" s="118">
        <v>1.0</v>
      </c>
      <c r="O5" s="118">
        <v>1.0</v>
      </c>
      <c r="P5" s="118">
        <v>1.0</v>
      </c>
      <c r="Q5" s="118">
        <v>1.0</v>
      </c>
      <c r="R5" s="118">
        <v>1.0</v>
      </c>
      <c r="S5" s="118">
        <v>1.0</v>
      </c>
      <c r="T5" s="118">
        <v>1.0</v>
      </c>
      <c r="U5" s="118">
        <v>1.0</v>
      </c>
      <c r="V5" s="118">
        <v>1.0</v>
      </c>
      <c r="W5" s="118">
        <v>1.0</v>
      </c>
      <c r="X5" s="118">
        <v>1.0</v>
      </c>
      <c r="Y5" s="118">
        <v>1.0</v>
      </c>
      <c r="Z5" s="118">
        <v>1.0</v>
      </c>
      <c r="AA5" s="137"/>
      <c r="AB5" s="435" t="s">
        <v>335</v>
      </c>
    </row>
    <row r="6">
      <c r="A6" s="327" t="s">
        <v>39</v>
      </c>
      <c r="B6" s="327">
        <v>2719.0</v>
      </c>
      <c r="C6" s="118">
        <v>1.0</v>
      </c>
      <c r="D6" s="118">
        <v>1.0</v>
      </c>
      <c r="E6" s="118">
        <v>1.0</v>
      </c>
      <c r="F6" s="118">
        <v>1.0</v>
      </c>
      <c r="G6" s="118">
        <v>1.0</v>
      </c>
      <c r="H6" s="118">
        <v>1.0</v>
      </c>
      <c r="I6" s="118">
        <v>1.0</v>
      </c>
      <c r="J6" s="118">
        <v>1.0</v>
      </c>
      <c r="K6" s="118">
        <v>1.0</v>
      </c>
      <c r="L6" s="118">
        <v>1.0</v>
      </c>
      <c r="M6" s="436" t="s">
        <v>123</v>
      </c>
      <c r="N6" s="118">
        <v>1.0</v>
      </c>
      <c r="O6" s="118">
        <v>1.0</v>
      </c>
      <c r="P6" s="118">
        <v>1.0</v>
      </c>
      <c r="Q6" s="118">
        <v>1.0</v>
      </c>
      <c r="R6" s="118">
        <v>1.0</v>
      </c>
      <c r="S6" s="118">
        <v>1.0</v>
      </c>
      <c r="T6" s="118">
        <v>1.0</v>
      </c>
      <c r="U6" s="118">
        <v>1.0</v>
      </c>
      <c r="V6" s="118">
        <v>1.0</v>
      </c>
      <c r="W6" s="118">
        <v>1.0</v>
      </c>
      <c r="X6" s="118">
        <v>1.0</v>
      </c>
      <c r="Y6" s="118">
        <v>1.0</v>
      </c>
      <c r="Z6" s="118">
        <v>1.0</v>
      </c>
      <c r="AA6" s="437"/>
      <c r="AB6" s="142"/>
    </row>
    <row r="7">
      <c r="A7" s="327" t="s">
        <v>42</v>
      </c>
      <c r="B7" s="327"/>
      <c r="C7" s="118" t="s">
        <v>116</v>
      </c>
      <c r="D7" s="118" t="s">
        <v>116</v>
      </c>
      <c r="E7" s="118" t="s">
        <v>116</v>
      </c>
      <c r="F7" s="118" t="s">
        <v>116</v>
      </c>
      <c r="G7" s="118" t="s">
        <v>116</v>
      </c>
      <c r="H7" s="118" t="s">
        <v>116</v>
      </c>
      <c r="I7" s="118" t="s">
        <v>116</v>
      </c>
      <c r="J7" s="118" t="s">
        <v>116</v>
      </c>
      <c r="K7" s="118" t="s">
        <v>116</v>
      </c>
      <c r="L7" s="118" t="s">
        <v>116</v>
      </c>
      <c r="M7" s="118" t="s">
        <v>116</v>
      </c>
      <c r="N7" s="118" t="s">
        <v>116</v>
      </c>
      <c r="O7" s="118" t="s">
        <v>116</v>
      </c>
      <c r="P7" s="118" t="s">
        <v>116</v>
      </c>
      <c r="Q7" s="118" t="s">
        <v>116</v>
      </c>
      <c r="R7" s="118" t="s">
        <v>116</v>
      </c>
      <c r="S7" s="118" t="s">
        <v>116</v>
      </c>
      <c r="T7" s="118" t="s">
        <v>116</v>
      </c>
      <c r="U7" s="118" t="s">
        <v>116</v>
      </c>
      <c r="V7" s="118" t="s">
        <v>116</v>
      </c>
      <c r="W7" s="118" t="s">
        <v>116</v>
      </c>
      <c r="X7" s="118" t="s">
        <v>116</v>
      </c>
      <c r="Y7" s="118" t="s">
        <v>116</v>
      </c>
      <c r="Z7" s="118" t="s">
        <v>116</v>
      </c>
      <c r="AA7" s="438" t="s">
        <v>336</v>
      </c>
      <c r="AB7" s="101"/>
    </row>
    <row r="8">
      <c r="A8" s="327" t="s">
        <v>43</v>
      </c>
      <c r="B8" s="327"/>
      <c r="C8" s="118" t="s">
        <v>116</v>
      </c>
      <c r="D8" s="118" t="s">
        <v>116</v>
      </c>
      <c r="E8" s="118" t="s">
        <v>116</v>
      </c>
      <c r="F8" s="118" t="s">
        <v>116</v>
      </c>
      <c r="G8" s="118" t="s">
        <v>116</v>
      </c>
      <c r="H8" s="118" t="s">
        <v>116</v>
      </c>
      <c r="I8" s="118" t="s">
        <v>116</v>
      </c>
      <c r="J8" s="118" t="s">
        <v>116</v>
      </c>
      <c r="K8" s="118" t="s">
        <v>116</v>
      </c>
      <c r="L8" s="118" t="s">
        <v>116</v>
      </c>
      <c r="M8" s="118" t="s">
        <v>116</v>
      </c>
      <c r="N8" s="118" t="s">
        <v>116</v>
      </c>
      <c r="O8" s="118" t="s">
        <v>116</v>
      </c>
      <c r="P8" s="118" t="s">
        <v>116</v>
      </c>
      <c r="Q8" s="118" t="s">
        <v>116</v>
      </c>
      <c r="R8" s="118" t="s">
        <v>116</v>
      </c>
      <c r="S8" s="118" t="s">
        <v>116</v>
      </c>
      <c r="T8" s="118" t="s">
        <v>116</v>
      </c>
      <c r="U8" s="118" t="s">
        <v>116</v>
      </c>
      <c r="V8" s="118" t="s">
        <v>116</v>
      </c>
      <c r="W8" s="118" t="s">
        <v>116</v>
      </c>
      <c r="X8" s="118" t="s">
        <v>116</v>
      </c>
      <c r="Y8" s="118" t="s">
        <v>116</v>
      </c>
      <c r="Z8" s="118" t="s">
        <v>116</v>
      </c>
      <c r="AA8" s="438" t="s">
        <v>337</v>
      </c>
      <c r="AB8" s="101"/>
    </row>
    <row r="9">
      <c r="A9" s="333" t="s">
        <v>47</v>
      </c>
      <c r="B9" s="333">
        <v>2740.0</v>
      </c>
      <c r="C9" s="118">
        <v>1.0</v>
      </c>
      <c r="D9" s="118">
        <v>1.0</v>
      </c>
      <c r="E9" s="118">
        <v>1.0</v>
      </c>
      <c r="F9" s="118">
        <v>1.0</v>
      </c>
      <c r="G9" s="118">
        <v>1.0</v>
      </c>
      <c r="H9" s="118">
        <v>1.0</v>
      </c>
      <c r="I9" s="118">
        <v>1.0</v>
      </c>
      <c r="J9" s="118">
        <v>1.0</v>
      </c>
      <c r="K9" s="118">
        <v>1.0</v>
      </c>
      <c r="L9" s="118">
        <v>1.0</v>
      </c>
      <c r="M9" s="436" t="s">
        <v>123</v>
      </c>
      <c r="N9" s="118">
        <v>1.0</v>
      </c>
      <c r="O9" s="118">
        <v>1.0</v>
      </c>
      <c r="P9" s="118">
        <v>1.0</v>
      </c>
      <c r="Q9" s="118">
        <v>1.0</v>
      </c>
      <c r="R9" s="118">
        <v>1.0</v>
      </c>
      <c r="S9" s="118">
        <v>1.0</v>
      </c>
      <c r="T9" s="118">
        <v>1.0</v>
      </c>
      <c r="U9" s="118">
        <v>1.0</v>
      </c>
      <c r="V9" s="118">
        <v>1.0</v>
      </c>
      <c r="W9" s="118">
        <v>1.0</v>
      </c>
      <c r="X9" s="118">
        <v>1.0</v>
      </c>
      <c r="Y9" s="118">
        <v>1.0</v>
      </c>
      <c r="Z9" s="118">
        <v>1.0</v>
      </c>
      <c r="AA9" s="137"/>
      <c r="AB9" s="435" t="s">
        <v>338</v>
      </c>
    </row>
    <row r="10">
      <c r="A10" s="333" t="s">
        <v>48</v>
      </c>
      <c r="B10" s="333"/>
      <c r="C10" s="118" t="s">
        <v>116</v>
      </c>
      <c r="D10" s="118" t="s">
        <v>116</v>
      </c>
      <c r="E10" s="118" t="s">
        <v>116</v>
      </c>
      <c r="F10" s="118" t="s">
        <v>116</v>
      </c>
      <c r="G10" s="118" t="s">
        <v>116</v>
      </c>
      <c r="H10" s="118" t="s">
        <v>116</v>
      </c>
      <c r="I10" s="118" t="s">
        <v>116</v>
      </c>
      <c r="J10" s="118" t="s">
        <v>116</v>
      </c>
      <c r="K10" s="118" t="s">
        <v>116</v>
      </c>
      <c r="L10" s="118" t="s">
        <v>116</v>
      </c>
      <c r="M10" s="118" t="s">
        <v>116</v>
      </c>
      <c r="N10" s="118" t="s">
        <v>116</v>
      </c>
      <c r="O10" s="118" t="s">
        <v>116</v>
      </c>
      <c r="P10" s="118" t="s">
        <v>116</v>
      </c>
      <c r="Q10" s="118" t="s">
        <v>116</v>
      </c>
      <c r="R10" s="118" t="s">
        <v>116</v>
      </c>
      <c r="S10" s="118" t="s">
        <v>116</v>
      </c>
      <c r="T10" s="118" t="s">
        <v>116</v>
      </c>
      <c r="U10" s="118" t="s">
        <v>116</v>
      </c>
      <c r="V10" s="118" t="s">
        <v>116</v>
      </c>
      <c r="W10" s="118" t="s">
        <v>116</v>
      </c>
      <c r="X10" s="118" t="s">
        <v>116</v>
      </c>
      <c r="Y10" s="118" t="s">
        <v>116</v>
      </c>
      <c r="Z10" s="118" t="s">
        <v>116</v>
      </c>
      <c r="AA10" s="125" t="s">
        <v>339</v>
      </c>
      <c r="AB10" s="101"/>
    </row>
    <row r="11">
      <c r="A11" s="327" t="s">
        <v>51</v>
      </c>
      <c r="B11" s="327">
        <v>2733.0</v>
      </c>
      <c r="C11" s="118">
        <v>1.0</v>
      </c>
      <c r="D11" s="118">
        <v>1.0</v>
      </c>
      <c r="E11" s="118">
        <v>1.0</v>
      </c>
      <c r="F11" s="118">
        <v>1.0</v>
      </c>
      <c r="G11" s="118">
        <v>1.0</v>
      </c>
      <c r="H11" s="118">
        <v>1.0</v>
      </c>
      <c r="I11" s="118">
        <v>1.0</v>
      </c>
      <c r="J11" s="118">
        <v>1.0</v>
      </c>
      <c r="K11" s="118">
        <v>1.0</v>
      </c>
      <c r="L11" s="118">
        <v>1.0</v>
      </c>
      <c r="M11" s="118">
        <v>1.0</v>
      </c>
      <c r="N11" s="118">
        <v>1.0</v>
      </c>
      <c r="O11" s="118">
        <v>1.0</v>
      </c>
      <c r="P11" s="118">
        <v>1.0</v>
      </c>
      <c r="Q11" s="118">
        <v>1.0</v>
      </c>
      <c r="R11" s="118">
        <v>1.0</v>
      </c>
      <c r="S11" s="118">
        <v>1.0</v>
      </c>
      <c r="T11" s="436" t="s">
        <v>123</v>
      </c>
      <c r="U11" s="118">
        <v>1.0</v>
      </c>
      <c r="V11" s="118">
        <v>1.0</v>
      </c>
      <c r="W11" s="118">
        <v>1.0</v>
      </c>
      <c r="X11" s="118">
        <v>1.0</v>
      </c>
      <c r="Y11" s="118">
        <v>1.0</v>
      </c>
      <c r="Z11" s="118">
        <v>1.0</v>
      </c>
      <c r="AA11" s="437"/>
      <c r="AB11" s="142"/>
    </row>
    <row r="12">
      <c r="A12" s="327" t="s">
        <v>56</v>
      </c>
      <c r="B12" s="327"/>
      <c r="C12" s="118" t="s">
        <v>116</v>
      </c>
      <c r="D12" s="118" t="s">
        <v>116</v>
      </c>
      <c r="E12" s="118" t="s">
        <v>116</v>
      </c>
      <c r="F12" s="118" t="s">
        <v>116</v>
      </c>
      <c r="G12" s="118" t="s">
        <v>116</v>
      </c>
      <c r="H12" s="118" t="s">
        <v>116</v>
      </c>
      <c r="I12" s="118" t="s">
        <v>116</v>
      </c>
      <c r="J12" s="118" t="s">
        <v>116</v>
      </c>
      <c r="K12" s="118" t="s">
        <v>116</v>
      </c>
      <c r="L12" s="118" t="s">
        <v>116</v>
      </c>
      <c r="M12" s="118" t="s">
        <v>116</v>
      </c>
      <c r="N12" s="118" t="s">
        <v>116</v>
      </c>
      <c r="O12" s="118" t="s">
        <v>116</v>
      </c>
      <c r="P12" s="118" t="s">
        <v>116</v>
      </c>
      <c r="Q12" s="118" t="s">
        <v>116</v>
      </c>
      <c r="R12" s="118" t="s">
        <v>116</v>
      </c>
      <c r="S12" s="118" t="s">
        <v>116</v>
      </c>
      <c r="T12" s="118" t="s">
        <v>116</v>
      </c>
      <c r="U12" s="118" t="s">
        <v>116</v>
      </c>
      <c r="V12" s="118" t="s">
        <v>116</v>
      </c>
      <c r="W12" s="118" t="s">
        <v>116</v>
      </c>
      <c r="X12" s="118" t="s">
        <v>116</v>
      </c>
      <c r="Y12" s="118" t="s">
        <v>116</v>
      </c>
      <c r="Z12" s="118" t="s">
        <v>116</v>
      </c>
      <c r="AA12" s="438" t="s">
        <v>337</v>
      </c>
      <c r="AB12" s="101"/>
    </row>
    <row r="13">
      <c r="A13" s="327" t="s">
        <v>57</v>
      </c>
      <c r="B13" s="327">
        <v>2728.0</v>
      </c>
      <c r="C13" s="118">
        <v>1.0</v>
      </c>
      <c r="D13" s="118">
        <v>1.0</v>
      </c>
      <c r="E13" s="118">
        <v>1.0</v>
      </c>
      <c r="F13" s="118">
        <v>1.0</v>
      </c>
      <c r="G13" s="118">
        <v>1.0</v>
      </c>
      <c r="H13" s="118">
        <v>1.0</v>
      </c>
      <c r="I13" s="118">
        <v>1.0</v>
      </c>
      <c r="J13" s="118">
        <v>1.0</v>
      </c>
      <c r="K13" s="118">
        <v>1.0</v>
      </c>
      <c r="L13" s="118">
        <v>1.0</v>
      </c>
      <c r="M13" s="118">
        <v>1.0</v>
      </c>
      <c r="N13" s="118">
        <v>1.0</v>
      </c>
      <c r="O13" s="118">
        <v>1.0</v>
      </c>
      <c r="P13" s="118">
        <v>1.0</v>
      </c>
      <c r="Q13" s="118">
        <v>1.0</v>
      </c>
      <c r="R13" s="118">
        <v>1.0</v>
      </c>
      <c r="S13" s="118">
        <v>1.0</v>
      </c>
      <c r="T13" s="118">
        <v>1.0</v>
      </c>
      <c r="U13" s="118">
        <v>1.0</v>
      </c>
      <c r="V13" s="118">
        <v>1.0</v>
      </c>
      <c r="W13" s="118">
        <v>1.0</v>
      </c>
      <c r="X13" s="118">
        <v>1.0</v>
      </c>
      <c r="Y13" s="118">
        <v>1.0</v>
      </c>
      <c r="Z13" s="118">
        <v>1.0</v>
      </c>
      <c r="AA13" s="137"/>
      <c r="AB13" s="116"/>
    </row>
    <row r="14">
      <c r="A14" s="327" t="s">
        <v>242</v>
      </c>
      <c r="B14" s="327"/>
      <c r="C14" s="118" t="s">
        <v>116</v>
      </c>
      <c r="D14" s="118" t="s">
        <v>116</v>
      </c>
      <c r="E14" s="118" t="s">
        <v>116</v>
      </c>
      <c r="F14" s="118" t="s">
        <v>116</v>
      </c>
      <c r="G14" s="118" t="s">
        <v>116</v>
      </c>
      <c r="H14" s="118" t="s">
        <v>116</v>
      </c>
      <c r="I14" s="118" t="s">
        <v>116</v>
      </c>
      <c r="J14" s="118" t="s">
        <v>116</v>
      </c>
      <c r="K14" s="118" t="s">
        <v>116</v>
      </c>
      <c r="L14" s="118" t="s">
        <v>116</v>
      </c>
      <c r="M14" s="118" t="s">
        <v>116</v>
      </c>
      <c r="N14" s="118" t="s">
        <v>116</v>
      </c>
      <c r="O14" s="118" t="s">
        <v>116</v>
      </c>
      <c r="P14" s="118" t="s">
        <v>116</v>
      </c>
      <c r="Q14" s="118" t="s">
        <v>116</v>
      </c>
      <c r="R14" s="118" t="s">
        <v>116</v>
      </c>
      <c r="S14" s="118" t="s">
        <v>116</v>
      </c>
      <c r="T14" s="118" t="s">
        <v>116</v>
      </c>
      <c r="U14" s="118" t="s">
        <v>116</v>
      </c>
      <c r="V14" s="118" t="s">
        <v>116</v>
      </c>
      <c r="W14" s="118" t="s">
        <v>116</v>
      </c>
      <c r="X14" s="118" t="s">
        <v>116</v>
      </c>
      <c r="Y14" s="118" t="s">
        <v>116</v>
      </c>
      <c r="Z14" s="118" t="s">
        <v>116</v>
      </c>
      <c r="AA14" s="438" t="s">
        <v>340</v>
      </c>
      <c r="AB14" s="101"/>
    </row>
    <row r="15">
      <c r="A15" s="327" t="s">
        <v>58</v>
      </c>
      <c r="B15" s="327"/>
      <c r="C15" s="118" t="s">
        <v>116</v>
      </c>
      <c r="D15" s="118" t="s">
        <v>116</v>
      </c>
      <c r="E15" s="118" t="s">
        <v>116</v>
      </c>
      <c r="F15" s="118" t="s">
        <v>116</v>
      </c>
      <c r="G15" s="118" t="s">
        <v>116</v>
      </c>
      <c r="H15" s="118" t="s">
        <v>116</v>
      </c>
      <c r="I15" s="118" t="s">
        <v>116</v>
      </c>
      <c r="J15" s="118" t="s">
        <v>116</v>
      </c>
      <c r="K15" s="118" t="s">
        <v>116</v>
      </c>
      <c r="L15" s="118" t="s">
        <v>116</v>
      </c>
      <c r="M15" s="118" t="s">
        <v>116</v>
      </c>
      <c r="N15" s="118" t="s">
        <v>116</v>
      </c>
      <c r="O15" s="118" t="s">
        <v>116</v>
      </c>
      <c r="P15" s="118" t="s">
        <v>116</v>
      </c>
      <c r="Q15" s="118" t="s">
        <v>116</v>
      </c>
      <c r="R15" s="118" t="s">
        <v>116</v>
      </c>
      <c r="S15" s="118" t="s">
        <v>116</v>
      </c>
      <c r="T15" s="118" t="s">
        <v>116</v>
      </c>
      <c r="U15" s="118" t="s">
        <v>116</v>
      </c>
      <c r="V15" s="118" t="s">
        <v>116</v>
      </c>
      <c r="W15" s="118" t="s">
        <v>116</v>
      </c>
      <c r="X15" s="118" t="s">
        <v>116</v>
      </c>
      <c r="Y15" s="118" t="s">
        <v>116</v>
      </c>
      <c r="Z15" s="118" t="s">
        <v>116</v>
      </c>
      <c r="AA15" s="438" t="s">
        <v>340</v>
      </c>
      <c r="AB15" s="101"/>
    </row>
    <row r="16">
      <c r="A16" s="327" t="s">
        <v>341</v>
      </c>
      <c r="B16" s="327"/>
      <c r="C16" s="118" t="s">
        <v>116</v>
      </c>
      <c r="D16" s="118" t="s">
        <v>116</v>
      </c>
      <c r="E16" s="118" t="s">
        <v>116</v>
      </c>
      <c r="F16" s="118" t="s">
        <v>116</v>
      </c>
      <c r="G16" s="118" t="s">
        <v>116</v>
      </c>
      <c r="H16" s="118" t="s">
        <v>116</v>
      </c>
      <c r="I16" s="118" t="s">
        <v>116</v>
      </c>
      <c r="J16" s="118" t="s">
        <v>116</v>
      </c>
      <c r="K16" s="118" t="s">
        <v>116</v>
      </c>
      <c r="L16" s="118" t="s">
        <v>116</v>
      </c>
      <c r="M16" s="118" t="s">
        <v>116</v>
      </c>
      <c r="N16" s="118" t="s">
        <v>116</v>
      </c>
      <c r="O16" s="118" t="s">
        <v>116</v>
      </c>
      <c r="P16" s="118" t="s">
        <v>116</v>
      </c>
      <c r="Q16" s="118" t="s">
        <v>116</v>
      </c>
      <c r="R16" s="118" t="s">
        <v>116</v>
      </c>
      <c r="S16" s="118" t="s">
        <v>116</v>
      </c>
      <c r="T16" s="118" t="s">
        <v>116</v>
      </c>
      <c r="U16" s="118" t="s">
        <v>116</v>
      </c>
      <c r="V16" s="118" t="s">
        <v>116</v>
      </c>
      <c r="W16" s="118" t="s">
        <v>116</v>
      </c>
      <c r="X16" s="118" t="s">
        <v>116</v>
      </c>
      <c r="Y16" s="118" t="s">
        <v>116</v>
      </c>
      <c r="Z16" s="118" t="s">
        <v>116</v>
      </c>
      <c r="AA16" s="438" t="s">
        <v>342</v>
      </c>
      <c r="AB16" s="101"/>
    </row>
    <row r="17">
      <c r="A17" s="327" t="s">
        <v>243</v>
      </c>
      <c r="B17" s="327"/>
      <c r="C17" s="118" t="s">
        <v>116</v>
      </c>
      <c r="D17" s="118" t="s">
        <v>116</v>
      </c>
      <c r="E17" s="118" t="s">
        <v>116</v>
      </c>
      <c r="F17" s="118" t="s">
        <v>116</v>
      </c>
      <c r="G17" s="118" t="s">
        <v>116</v>
      </c>
      <c r="H17" s="118" t="s">
        <v>116</v>
      </c>
      <c r="I17" s="118" t="s">
        <v>116</v>
      </c>
      <c r="J17" s="118" t="s">
        <v>116</v>
      </c>
      <c r="K17" s="118" t="s">
        <v>116</v>
      </c>
      <c r="L17" s="118" t="s">
        <v>116</v>
      </c>
      <c r="M17" s="118" t="s">
        <v>116</v>
      </c>
      <c r="N17" s="118" t="s">
        <v>116</v>
      </c>
      <c r="O17" s="118" t="s">
        <v>116</v>
      </c>
      <c r="P17" s="118" t="s">
        <v>116</v>
      </c>
      <c r="Q17" s="118" t="s">
        <v>116</v>
      </c>
      <c r="R17" s="118" t="s">
        <v>116</v>
      </c>
      <c r="S17" s="118" t="s">
        <v>116</v>
      </c>
      <c r="T17" s="118" t="s">
        <v>116</v>
      </c>
      <c r="U17" s="118" t="s">
        <v>116</v>
      </c>
      <c r="V17" s="118" t="s">
        <v>116</v>
      </c>
      <c r="W17" s="118" t="s">
        <v>116</v>
      </c>
      <c r="X17" s="118" t="s">
        <v>116</v>
      </c>
      <c r="Y17" s="118" t="s">
        <v>116</v>
      </c>
      <c r="Z17" s="118" t="s">
        <v>116</v>
      </c>
      <c r="AA17" s="438" t="s">
        <v>342</v>
      </c>
      <c r="AB17" s="101"/>
    </row>
    <row r="18">
      <c r="A18" s="327" t="s">
        <v>59</v>
      </c>
      <c r="B18" s="327"/>
      <c r="C18" s="118" t="s">
        <v>116</v>
      </c>
      <c r="D18" s="118" t="s">
        <v>116</v>
      </c>
      <c r="E18" s="118" t="s">
        <v>116</v>
      </c>
      <c r="F18" s="118" t="s">
        <v>116</v>
      </c>
      <c r="G18" s="118" t="s">
        <v>116</v>
      </c>
      <c r="H18" s="118" t="s">
        <v>116</v>
      </c>
      <c r="I18" s="118" t="s">
        <v>116</v>
      </c>
      <c r="J18" s="118" t="s">
        <v>116</v>
      </c>
      <c r="K18" s="118" t="s">
        <v>116</v>
      </c>
      <c r="L18" s="118" t="s">
        <v>116</v>
      </c>
      <c r="M18" s="118" t="s">
        <v>116</v>
      </c>
      <c r="N18" s="118" t="s">
        <v>116</v>
      </c>
      <c r="O18" s="118" t="s">
        <v>116</v>
      </c>
      <c r="P18" s="118" t="s">
        <v>116</v>
      </c>
      <c r="Q18" s="118" t="s">
        <v>116</v>
      </c>
      <c r="R18" s="118" t="s">
        <v>116</v>
      </c>
      <c r="S18" s="118" t="s">
        <v>116</v>
      </c>
      <c r="T18" s="118" t="s">
        <v>116</v>
      </c>
      <c r="U18" s="118" t="s">
        <v>116</v>
      </c>
      <c r="V18" s="118" t="s">
        <v>116</v>
      </c>
      <c r="W18" s="118" t="s">
        <v>116</v>
      </c>
      <c r="X18" s="118" t="s">
        <v>116</v>
      </c>
      <c r="Y18" s="118" t="s">
        <v>116</v>
      </c>
      <c r="Z18" s="118" t="s">
        <v>116</v>
      </c>
      <c r="AA18" s="438" t="s">
        <v>340</v>
      </c>
      <c r="AB18" s="101"/>
    </row>
    <row r="19">
      <c r="A19" s="327" t="s">
        <v>60</v>
      </c>
      <c r="B19" s="327"/>
      <c r="C19" s="118" t="s">
        <v>116</v>
      </c>
      <c r="D19" s="118" t="s">
        <v>116</v>
      </c>
      <c r="E19" s="118" t="s">
        <v>116</v>
      </c>
      <c r="F19" s="118" t="s">
        <v>116</v>
      </c>
      <c r="G19" s="118" t="s">
        <v>116</v>
      </c>
      <c r="H19" s="118" t="s">
        <v>116</v>
      </c>
      <c r="I19" s="118" t="s">
        <v>116</v>
      </c>
      <c r="J19" s="118" t="s">
        <v>116</v>
      </c>
      <c r="K19" s="118" t="s">
        <v>116</v>
      </c>
      <c r="L19" s="118" t="s">
        <v>116</v>
      </c>
      <c r="M19" s="118" t="s">
        <v>116</v>
      </c>
      <c r="N19" s="118" t="s">
        <v>116</v>
      </c>
      <c r="O19" s="118" t="s">
        <v>116</v>
      </c>
      <c r="P19" s="118" t="s">
        <v>116</v>
      </c>
      <c r="Q19" s="118" t="s">
        <v>116</v>
      </c>
      <c r="R19" s="118" t="s">
        <v>116</v>
      </c>
      <c r="S19" s="118" t="s">
        <v>116</v>
      </c>
      <c r="T19" s="118" t="s">
        <v>116</v>
      </c>
      <c r="U19" s="118" t="s">
        <v>116</v>
      </c>
      <c r="V19" s="118" t="s">
        <v>116</v>
      </c>
      <c r="W19" s="118" t="s">
        <v>116</v>
      </c>
      <c r="X19" s="118" t="s">
        <v>116</v>
      </c>
      <c r="Y19" s="118" t="s">
        <v>116</v>
      </c>
      <c r="Z19" s="118" t="s">
        <v>116</v>
      </c>
      <c r="AA19" s="438" t="s">
        <v>340</v>
      </c>
      <c r="AB19" s="116"/>
    </row>
    <row r="20">
      <c r="A20" s="327" t="s">
        <v>61</v>
      </c>
      <c r="B20" s="327"/>
      <c r="C20" s="439" t="s">
        <v>116</v>
      </c>
      <c r="D20" s="439" t="s">
        <v>116</v>
      </c>
      <c r="E20" s="439" t="s">
        <v>116</v>
      </c>
      <c r="F20" s="439" t="s">
        <v>116</v>
      </c>
      <c r="G20" s="439" t="s">
        <v>116</v>
      </c>
      <c r="H20" s="439" t="s">
        <v>116</v>
      </c>
      <c r="I20" s="439" t="s">
        <v>116</v>
      </c>
      <c r="J20" s="439" t="s">
        <v>116</v>
      </c>
      <c r="K20" s="439" t="s">
        <v>116</v>
      </c>
      <c r="L20" s="439" t="s">
        <v>116</v>
      </c>
      <c r="M20" s="439" t="s">
        <v>116</v>
      </c>
      <c r="N20" s="439" t="s">
        <v>116</v>
      </c>
      <c r="O20" s="439" t="s">
        <v>116</v>
      </c>
      <c r="P20" s="439" t="s">
        <v>116</v>
      </c>
      <c r="Q20" s="439" t="s">
        <v>116</v>
      </c>
      <c r="R20" s="439" t="s">
        <v>116</v>
      </c>
      <c r="S20" s="439" t="s">
        <v>116</v>
      </c>
      <c r="T20" s="439" t="s">
        <v>116</v>
      </c>
      <c r="U20" s="439" t="s">
        <v>116</v>
      </c>
      <c r="V20" s="439" t="s">
        <v>116</v>
      </c>
      <c r="W20" s="439" t="s">
        <v>116</v>
      </c>
      <c r="X20" s="439" t="s">
        <v>116</v>
      </c>
      <c r="Y20" s="439" t="s">
        <v>116</v>
      </c>
      <c r="Z20" s="439" t="s">
        <v>116</v>
      </c>
      <c r="AA20" s="440" t="s">
        <v>343</v>
      </c>
      <c r="AB20" s="101"/>
    </row>
    <row r="21">
      <c r="A21" s="333" t="s">
        <v>63</v>
      </c>
      <c r="B21" s="327">
        <v>2727.0</v>
      </c>
      <c r="C21" s="118">
        <v>1.0</v>
      </c>
      <c r="D21" s="118">
        <v>1.0</v>
      </c>
      <c r="E21" s="118">
        <v>1.0</v>
      </c>
      <c r="F21" s="118">
        <v>1.0</v>
      </c>
      <c r="G21" s="118">
        <v>1.0</v>
      </c>
      <c r="H21" s="118">
        <v>1.0</v>
      </c>
      <c r="I21" s="118">
        <v>1.0</v>
      </c>
      <c r="J21" s="433" t="s">
        <v>20</v>
      </c>
      <c r="K21" s="118" t="s">
        <v>116</v>
      </c>
      <c r="L21" s="118" t="s">
        <v>116</v>
      </c>
      <c r="M21" s="118" t="s">
        <v>116</v>
      </c>
      <c r="N21" s="118" t="s">
        <v>116</v>
      </c>
      <c r="O21" s="118" t="s">
        <v>116</v>
      </c>
      <c r="P21" s="118" t="s">
        <v>116</v>
      </c>
      <c r="Q21" s="118" t="s">
        <v>116</v>
      </c>
      <c r="R21" s="118" t="s">
        <v>116</v>
      </c>
      <c r="S21" s="118" t="s">
        <v>116</v>
      </c>
      <c r="T21" s="118" t="s">
        <v>116</v>
      </c>
      <c r="U21" s="118" t="s">
        <v>116</v>
      </c>
      <c r="V21" s="118" t="s">
        <v>116</v>
      </c>
      <c r="W21" s="118" t="s">
        <v>116</v>
      </c>
      <c r="X21" s="118" t="s">
        <v>116</v>
      </c>
      <c r="Y21" s="118" t="s">
        <v>116</v>
      </c>
      <c r="Z21" s="118" t="s">
        <v>116</v>
      </c>
      <c r="AA21" s="441" t="s">
        <v>344</v>
      </c>
      <c r="AB21" s="435" t="s">
        <v>345</v>
      </c>
    </row>
    <row r="22">
      <c r="A22" s="327" t="s">
        <v>65</v>
      </c>
      <c r="B22" s="327"/>
      <c r="C22" s="118" t="s">
        <v>116</v>
      </c>
      <c r="D22" s="118" t="s">
        <v>116</v>
      </c>
      <c r="E22" s="118" t="s">
        <v>116</v>
      </c>
      <c r="F22" s="118" t="s">
        <v>116</v>
      </c>
      <c r="G22" s="118" t="s">
        <v>116</v>
      </c>
      <c r="H22" s="118" t="s">
        <v>116</v>
      </c>
      <c r="I22" s="118" t="s">
        <v>116</v>
      </c>
      <c r="J22" s="118" t="s">
        <v>116</v>
      </c>
      <c r="K22" s="118" t="s">
        <v>116</v>
      </c>
      <c r="L22" s="118" t="s">
        <v>116</v>
      </c>
      <c r="M22" s="118" t="s">
        <v>116</v>
      </c>
      <c r="N22" s="118" t="s">
        <v>116</v>
      </c>
      <c r="O22" s="118" t="s">
        <v>116</v>
      </c>
      <c r="P22" s="118" t="s">
        <v>116</v>
      </c>
      <c r="Q22" s="118" t="s">
        <v>116</v>
      </c>
      <c r="R22" s="118" t="s">
        <v>116</v>
      </c>
      <c r="S22" s="118" t="s">
        <v>116</v>
      </c>
      <c r="T22" s="118" t="s">
        <v>116</v>
      </c>
      <c r="U22" s="118" t="s">
        <v>116</v>
      </c>
      <c r="V22" s="118" t="s">
        <v>116</v>
      </c>
      <c r="W22" s="118" t="s">
        <v>116</v>
      </c>
      <c r="X22" s="118" t="s">
        <v>116</v>
      </c>
      <c r="Y22" s="118" t="s">
        <v>116</v>
      </c>
      <c r="Z22" s="118" t="s">
        <v>116</v>
      </c>
      <c r="AA22" s="438" t="s">
        <v>340</v>
      </c>
      <c r="AB22" s="101"/>
    </row>
    <row r="23">
      <c r="A23" s="333" t="s">
        <v>66</v>
      </c>
      <c r="B23" s="327">
        <v>2738.0</v>
      </c>
      <c r="C23" s="118">
        <v>1.0</v>
      </c>
      <c r="D23" s="118">
        <v>1.0</v>
      </c>
      <c r="E23" s="118">
        <v>1.0</v>
      </c>
      <c r="F23" s="118">
        <v>1.0</v>
      </c>
      <c r="G23" s="118">
        <v>1.0</v>
      </c>
      <c r="H23" s="118">
        <v>1.0</v>
      </c>
      <c r="I23" s="118">
        <v>1.0</v>
      </c>
      <c r="J23" s="118">
        <v>1.0</v>
      </c>
      <c r="K23" s="118">
        <v>1.0</v>
      </c>
      <c r="L23" s="118">
        <v>1.0</v>
      </c>
      <c r="M23" s="118">
        <v>1.0</v>
      </c>
      <c r="N23" s="118">
        <v>1.0</v>
      </c>
      <c r="O23" s="118">
        <v>1.0</v>
      </c>
      <c r="P23" s="118">
        <v>1.0</v>
      </c>
      <c r="Q23" s="118">
        <v>1.0</v>
      </c>
      <c r="R23" s="118">
        <v>1.0</v>
      </c>
      <c r="S23" s="118">
        <v>1.0</v>
      </c>
      <c r="T23" s="118">
        <v>1.0</v>
      </c>
      <c r="U23" s="118">
        <v>1.0</v>
      </c>
      <c r="V23" s="118">
        <v>1.0</v>
      </c>
      <c r="W23" s="118">
        <v>1.0</v>
      </c>
      <c r="X23" s="436" t="s">
        <v>123</v>
      </c>
      <c r="Y23" s="118">
        <v>1.0</v>
      </c>
      <c r="Z23" s="118">
        <v>1.0</v>
      </c>
      <c r="AA23" s="137"/>
      <c r="AB23" s="435" t="s">
        <v>346</v>
      </c>
    </row>
    <row r="24">
      <c r="A24" s="327" t="s">
        <v>67</v>
      </c>
      <c r="B24" s="327">
        <v>2731.0</v>
      </c>
      <c r="C24" s="118">
        <v>1.0</v>
      </c>
      <c r="D24" s="118">
        <v>1.0</v>
      </c>
      <c r="E24" s="118">
        <v>1.0</v>
      </c>
      <c r="F24" s="118">
        <v>1.0</v>
      </c>
      <c r="G24" s="118">
        <v>1.0</v>
      </c>
      <c r="H24" s="118">
        <v>1.0</v>
      </c>
      <c r="I24" s="118">
        <v>1.0</v>
      </c>
      <c r="J24" s="118">
        <v>1.0</v>
      </c>
      <c r="K24" s="118">
        <v>1.0</v>
      </c>
      <c r="L24" s="118">
        <v>1.0</v>
      </c>
      <c r="M24" s="118">
        <v>1.0</v>
      </c>
      <c r="N24" s="118">
        <v>1.0</v>
      </c>
      <c r="O24" s="433" t="s">
        <v>20</v>
      </c>
      <c r="P24" s="118" t="s">
        <v>116</v>
      </c>
      <c r="Q24" s="118" t="s">
        <v>116</v>
      </c>
      <c r="R24" s="118" t="s">
        <v>116</v>
      </c>
      <c r="S24" s="118" t="s">
        <v>116</v>
      </c>
      <c r="T24" s="118" t="s">
        <v>116</v>
      </c>
      <c r="U24" s="118" t="s">
        <v>116</v>
      </c>
      <c r="V24" s="118" t="s">
        <v>116</v>
      </c>
      <c r="W24" s="118" t="s">
        <v>116</v>
      </c>
      <c r="X24" s="118" t="s">
        <v>116</v>
      </c>
      <c r="Y24" s="118" t="s">
        <v>116</v>
      </c>
      <c r="Z24" s="118" t="s">
        <v>116</v>
      </c>
      <c r="AA24" s="137"/>
      <c r="AB24" s="116"/>
    </row>
    <row r="25">
      <c r="A25" s="333" t="s">
        <v>68</v>
      </c>
      <c r="B25" s="327">
        <v>2737.0</v>
      </c>
      <c r="C25" s="118">
        <v>1.0</v>
      </c>
      <c r="D25" s="118">
        <v>1.0</v>
      </c>
      <c r="E25" s="118">
        <v>1.0</v>
      </c>
      <c r="F25" s="118">
        <v>1.0</v>
      </c>
      <c r="G25" s="118">
        <v>1.0</v>
      </c>
      <c r="H25" s="433" t="s">
        <v>20</v>
      </c>
      <c r="I25" s="118" t="s">
        <v>116</v>
      </c>
      <c r="J25" s="118" t="s">
        <v>116</v>
      </c>
      <c r="K25" s="118" t="s">
        <v>116</v>
      </c>
      <c r="L25" s="118" t="s">
        <v>116</v>
      </c>
      <c r="M25" s="118" t="s">
        <v>116</v>
      </c>
      <c r="N25" s="118" t="s">
        <v>116</v>
      </c>
      <c r="O25" s="118" t="s">
        <v>116</v>
      </c>
      <c r="P25" s="118" t="s">
        <v>116</v>
      </c>
      <c r="Q25" s="118" t="s">
        <v>116</v>
      </c>
      <c r="R25" s="118" t="s">
        <v>116</v>
      </c>
      <c r="S25" s="118" t="s">
        <v>116</v>
      </c>
      <c r="T25" s="118" t="s">
        <v>116</v>
      </c>
      <c r="U25" s="118" t="s">
        <v>116</v>
      </c>
      <c r="V25" s="118" t="s">
        <v>116</v>
      </c>
      <c r="W25" s="118" t="s">
        <v>116</v>
      </c>
      <c r="X25" s="118" t="s">
        <v>116</v>
      </c>
      <c r="Y25" s="118" t="s">
        <v>116</v>
      </c>
      <c r="Z25" s="118" t="s">
        <v>116</v>
      </c>
      <c r="AA25" s="441" t="s">
        <v>347</v>
      </c>
      <c r="AB25" s="435" t="s">
        <v>348</v>
      </c>
    </row>
    <row r="26">
      <c r="A26" s="333" t="s">
        <v>70</v>
      </c>
      <c r="B26" s="327">
        <v>2741.0</v>
      </c>
      <c r="C26" s="118">
        <v>1.0</v>
      </c>
      <c r="D26" s="118">
        <v>1.0</v>
      </c>
      <c r="E26" s="118">
        <v>1.0</v>
      </c>
      <c r="F26" s="118">
        <v>1.0</v>
      </c>
      <c r="G26" s="436" t="s">
        <v>123</v>
      </c>
      <c r="H26" s="118">
        <v>1.0</v>
      </c>
      <c r="I26" s="118">
        <v>1.0</v>
      </c>
      <c r="J26" s="118">
        <v>1.0</v>
      </c>
      <c r="K26" s="118">
        <v>1.0</v>
      </c>
      <c r="L26" s="118">
        <v>1.0</v>
      </c>
      <c r="M26" s="118">
        <v>1.0</v>
      </c>
      <c r="N26" s="118">
        <v>1.0</v>
      </c>
      <c r="O26" s="118">
        <v>1.0</v>
      </c>
      <c r="P26" s="118">
        <v>1.0</v>
      </c>
      <c r="Q26" s="118">
        <v>1.0</v>
      </c>
      <c r="R26" s="118">
        <v>1.0</v>
      </c>
      <c r="S26" s="118">
        <v>1.0</v>
      </c>
      <c r="T26" s="118">
        <v>1.0</v>
      </c>
      <c r="U26" s="118">
        <v>1.0</v>
      </c>
      <c r="V26" s="118">
        <v>1.0</v>
      </c>
      <c r="W26" s="118">
        <v>1.0</v>
      </c>
      <c r="X26" s="118">
        <v>1.0</v>
      </c>
      <c r="Y26" s="118">
        <v>1.0</v>
      </c>
      <c r="Z26" s="118">
        <v>1.0</v>
      </c>
      <c r="AA26" s="137"/>
      <c r="AB26" s="435" t="s">
        <v>338</v>
      </c>
    </row>
    <row r="27">
      <c r="A27" s="333" t="s">
        <v>72</v>
      </c>
      <c r="B27" s="327">
        <v>2704.0</v>
      </c>
      <c r="C27" s="118">
        <v>1.0</v>
      </c>
      <c r="D27" s="436" t="s">
        <v>123</v>
      </c>
      <c r="E27" s="118">
        <v>1.0</v>
      </c>
      <c r="F27" s="118">
        <v>1.0</v>
      </c>
      <c r="G27" s="118">
        <v>1.0</v>
      </c>
      <c r="H27" s="118">
        <v>1.0</v>
      </c>
      <c r="I27" s="118">
        <v>1.0</v>
      </c>
      <c r="J27" s="118">
        <v>1.0</v>
      </c>
      <c r="K27" s="118">
        <v>1.0</v>
      </c>
      <c r="L27" s="118">
        <v>1.0</v>
      </c>
      <c r="M27" s="118">
        <v>1.0</v>
      </c>
      <c r="N27" s="118">
        <v>1.0</v>
      </c>
      <c r="O27" s="118">
        <v>1.0</v>
      </c>
      <c r="P27" s="118">
        <v>1.0</v>
      </c>
      <c r="Q27" s="118">
        <v>1.0</v>
      </c>
      <c r="R27" s="118">
        <v>1.0</v>
      </c>
      <c r="S27" s="118">
        <v>1.0</v>
      </c>
      <c r="T27" s="118">
        <v>1.0</v>
      </c>
      <c r="U27" s="118">
        <v>1.0</v>
      </c>
      <c r="V27" s="118">
        <v>1.0</v>
      </c>
      <c r="W27" s="118">
        <v>1.0</v>
      </c>
      <c r="X27" s="118">
        <v>1.0</v>
      </c>
      <c r="Y27" s="118">
        <v>1.0</v>
      </c>
      <c r="Z27" s="118">
        <v>1.0</v>
      </c>
      <c r="AA27" s="137"/>
      <c r="AB27" s="142"/>
    </row>
    <row r="28">
      <c r="A28" s="333" t="s">
        <v>73</v>
      </c>
      <c r="B28" s="327">
        <v>2742.0</v>
      </c>
      <c r="C28" s="118">
        <v>1.0</v>
      </c>
      <c r="D28" s="118">
        <v>1.0</v>
      </c>
      <c r="E28" s="118">
        <v>1.0</v>
      </c>
      <c r="F28" s="118">
        <v>1.0</v>
      </c>
      <c r="G28" s="118">
        <v>1.0</v>
      </c>
      <c r="H28" s="118">
        <v>1.0</v>
      </c>
      <c r="I28" s="118">
        <v>1.0</v>
      </c>
      <c r="J28" s="433" t="s">
        <v>20</v>
      </c>
      <c r="K28" s="118" t="s">
        <v>116</v>
      </c>
      <c r="L28" s="118" t="s">
        <v>116</v>
      </c>
      <c r="M28" s="118" t="s">
        <v>116</v>
      </c>
      <c r="N28" s="118" t="s">
        <v>116</v>
      </c>
      <c r="O28" s="118" t="s">
        <v>116</v>
      </c>
      <c r="P28" s="118" t="s">
        <v>116</v>
      </c>
      <c r="Q28" s="118" t="s">
        <v>116</v>
      </c>
      <c r="R28" s="118" t="s">
        <v>116</v>
      </c>
      <c r="S28" s="118" t="s">
        <v>116</v>
      </c>
      <c r="T28" s="118" t="s">
        <v>116</v>
      </c>
      <c r="U28" s="118" t="s">
        <v>116</v>
      </c>
      <c r="V28" s="118" t="s">
        <v>116</v>
      </c>
      <c r="W28" s="118" t="s">
        <v>116</v>
      </c>
      <c r="X28" s="118" t="s">
        <v>116</v>
      </c>
      <c r="Y28" s="118" t="s">
        <v>116</v>
      </c>
      <c r="Z28" s="118" t="s">
        <v>116</v>
      </c>
      <c r="AA28" s="102" t="s">
        <v>349</v>
      </c>
      <c r="AB28" s="442" t="s">
        <v>350</v>
      </c>
    </row>
    <row r="29">
      <c r="A29" s="327" t="s">
        <v>74</v>
      </c>
      <c r="B29" s="327">
        <v>2739.0</v>
      </c>
      <c r="C29" s="118">
        <v>1.0</v>
      </c>
      <c r="D29" s="118">
        <v>1.0</v>
      </c>
      <c r="E29" s="118">
        <v>1.0</v>
      </c>
      <c r="F29" s="118">
        <v>1.0</v>
      </c>
      <c r="G29" s="118">
        <v>1.0</v>
      </c>
      <c r="H29" s="118">
        <v>1.0</v>
      </c>
      <c r="I29" s="118">
        <v>1.0</v>
      </c>
      <c r="J29" s="118">
        <v>1.0</v>
      </c>
      <c r="K29" s="118">
        <v>1.0</v>
      </c>
      <c r="L29" s="118">
        <v>1.0</v>
      </c>
      <c r="M29" s="118">
        <v>1.0</v>
      </c>
      <c r="N29" s="118">
        <v>1.0</v>
      </c>
      <c r="O29" s="118">
        <v>1.0</v>
      </c>
      <c r="P29" s="118">
        <v>1.0</v>
      </c>
      <c r="Q29" s="118">
        <v>1.0</v>
      </c>
      <c r="R29" s="118">
        <v>1.0</v>
      </c>
      <c r="S29" s="118">
        <v>1.0</v>
      </c>
      <c r="T29" s="118">
        <v>1.0</v>
      </c>
      <c r="U29" s="118">
        <v>1.0</v>
      </c>
      <c r="V29" s="118">
        <v>1.0</v>
      </c>
      <c r="W29" s="118">
        <v>1.0</v>
      </c>
      <c r="X29" s="118">
        <v>1.0</v>
      </c>
      <c r="Y29" s="118">
        <v>1.0</v>
      </c>
      <c r="Z29" s="118">
        <v>1.0</v>
      </c>
      <c r="AA29" s="437"/>
      <c r="AB29" s="142"/>
    </row>
    <row r="30">
      <c r="A30" s="327" t="s">
        <v>76</v>
      </c>
      <c r="B30" s="327">
        <v>2722.0</v>
      </c>
      <c r="C30" s="118">
        <v>1.0</v>
      </c>
      <c r="D30" s="118">
        <v>1.0</v>
      </c>
      <c r="E30" s="118">
        <v>1.0</v>
      </c>
      <c r="F30" s="118">
        <v>1.0</v>
      </c>
      <c r="G30" s="118">
        <v>1.0</v>
      </c>
      <c r="H30" s="118">
        <v>1.0</v>
      </c>
      <c r="I30" s="118">
        <v>1.0</v>
      </c>
      <c r="J30" s="118">
        <v>1.0</v>
      </c>
      <c r="K30" s="118">
        <v>1.0</v>
      </c>
      <c r="L30" s="118">
        <v>1.0</v>
      </c>
      <c r="M30" s="118">
        <v>1.0</v>
      </c>
      <c r="N30" s="118">
        <v>1.0</v>
      </c>
      <c r="O30" s="118">
        <v>1.0</v>
      </c>
      <c r="P30" s="118">
        <v>1.0</v>
      </c>
      <c r="Q30" s="436" t="s">
        <v>123</v>
      </c>
      <c r="R30" s="118">
        <v>1.0</v>
      </c>
      <c r="S30" s="118">
        <v>1.0</v>
      </c>
      <c r="T30" s="118">
        <v>1.0</v>
      </c>
      <c r="U30" s="118">
        <v>1.0</v>
      </c>
      <c r="V30" s="118">
        <v>1.0</v>
      </c>
      <c r="W30" s="433" t="s">
        <v>351</v>
      </c>
      <c r="X30" s="118">
        <v>1.0</v>
      </c>
      <c r="Y30" s="118">
        <v>1.0</v>
      </c>
      <c r="Z30" s="118">
        <v>1.0</v>
      </c>
      <c r="AA30" s="437"/>
      <c r="AB30" s="142"/>
    </row>
    <row r="31">
      <c r="A31" s="327" t="s">
        <v>77</v>
      </c>
      <c r="B31" s="327"/>
      <c r="C31" s="118" t="s">
        <v>116</v>
      </c>
      <c r="D31" s="118" t="s">
        <v>116</v>
      </c>
      <c r="E31" s="118" t="s">
        <v>116</v>
      </c>
      <c r="F31" s="118" t="s">
        <v>116</v>
      </c>
      <c r="G31" s="118" t="s">
        <v>116</v>
      </c>
      <c r="H31" s="118" t="s">
        <v>116</v>
      </c>
      <c r="I31" s="118" t="s">
        <v>116</v>
      </c>
      <c r="J31" s="118" t="s">
        <v>116</v>
      </c>
      <c r="K31" s="118" t="s">
        <v>116</v>
      </c>
      <c r="L31" s="118" t="s">
        <v>116</v>
      </c>
      <c r="M31" s="118" t="s">
        <v>116</v>
      </c>
      <c r="N31" s="118" t="s">
        <v>116</v>
      </c>
      <c r="O31" s="118" t="s">
        <v>116</v>
      </c>
      <c r="P31" s="118" t="s">
        <v>116</v>
      </c>
      <c r="Q31" s="118" t="s">
        <v>116</v>
      </c>
      <c r="R31" s="118" t="s">
        <v>116</v>
      </c>
      <c r="S31" s="118" t="s">
        <v>116</v>
      </c>
      <c r="T31" s="118" t="s">
        <v>116</v>
      </c>
      <c r="U31" s="118" t="s">
        <v>116</v>
      </c>
      <c r="V31" s="118" t="s">
        <v>116</v>
      </c>
      <c r="W31" s="118" t="s">
        <v>116</v>
      </c>
      <c r="X31" s="118" t="s">
        <v>116</v>
      </c>
      <c r="Y31" s="118" t="s">
        <v>116</v>
      </c>
      <c r="Z31" s="118" t="s">
        <v>116</v>
      </c>
      <c r="AA31" s="438" t="s">
        <v>340</v>
      </c>
      <c r="AB31" s="101"/>
    </row>
    <row r="32">
      <c r="A32" s="327" t="s">
        <v>78</v>
      </c>
      <c r="B32" s="327"/>
      <c r="C32" s="118" t="s">
        <v>116</v>
      </c>
      <c r="D32" s="118" t="s">
        <v>116</v>
      </c>
      <c r="E32" s="118" t="s">
        <v>116</v>
      </c>
      <c r="F32" s="439" t="s">
        <v>116</v>
      </c>
      <c r="G32" s="439" t="s">
        <v>116</v>
      </c>
      <c r="H32" s="439" t="s">
        <v>116</v>
      </c>
      <c r="I32" s="439" t="s">
        <v>116</v>
      </c>
      <c r="J32" s="439" t="s">
        <v>116</v>
      </c>
      <c r="K32" s="439" t="s">
        <v>116</v>
      </c>
      <c r="L32" s="439" t="s">
        <v>116</v>
      </c>
      <c r="M32" s="439" t="s">
        <v>116</v>
      </c>
      <c r="N32" s="439" t="s">
        <v>116</v>
      </c>
      <c r="O32" s="439" t="s">
        <v>116</v>
      </c>
      <c r="P32" s="439" t="s">
        <v>116</v>
      </c>
      <c r="Q32" s="439" t="s">
        <v>116</v>
      </c>
      <c r="R32" s="439" t="s">
        <v>116</v>
      </c>
      <c r="S32" s="439" t="s">
        <v>116</v>
      </c>
      <c r="T32" s="439" t="s">
        <v>116</v>
      </c>
      <c r="U32" s="439" t="s">
        <v>116</v>
      </c>
      <c r="V32" s="439" t="s">
        <v>116</v>
      </c>
      <c r="W32" s="439" t="s">
        <v>116</v>
      </c>
      <c r="X32" s="439" t="s">
        <v>116</v>
      </c>
      <c r="Y32" s="439" t="s">
        <v>116</v>
      </c>
      <c r="Z32" s="439" t="s">
        <v>116</v>
      </c>
      <c r="AA32" s="440" t="s">
        <v>352</v>
      </c>
      <c r="AB32" s="101"/>
    </row>
    <row r="33">
      <c r="A33" s="327" t="s">
        <v>80</v>
      </c>
      <c r="B33" s="327">
        <v>2723.0</v>
      </c>
      <c r="C33" s="118">
        <v>1.0</v>
      </c>
      <c r="D33" s="118">
        <v>1.0</v>
      </c>
      <c r="E33" s="118">
        <v>1.0</v>
      </c>
      <c r="F33" s="118">
        <v>1.0</v>
      </c>
      <c r="G33" s="118">
        <v>1.0</v>
      </c>
      <c r="H33" s="118">
        <v>1.0</v>
      </c>
      <c r="I33" s="118">
        <v>1.0</v>
      </c>
      <c r="J33" s="118">
        <v>1.0</v>
      </c>
      <c r="K33" s="118">
        <v>1.0</v>
      </c>
      <c r="L33" s="118">
        <v>1.0</v>
      </c>
      <c r="M33" s="118">
        <v>1.0</v>
      </c>
      <c r="N33" s="118">
        <v>1.0</v>
      </c>
      <c r="O33" s="118">
        <v>1.0</v>
      </c>
      <c r="P33" s="118">
        <v>1.0</v>
      </c>
      <c r="Q33" s="118">
        <v>1.0</v>
      </c>
      <c r="R33" s="436" t="s">
        <v>123</v>
      </c>
      <c r="S33" s="118">
        <v>1.0</v>
      </c>
      <c r="T33" s="118">
        <v>1.0</v>
      </c>
      <c r="U33" s="118">
        <v>1.0</v>
      </c>
      <c r="V33" s="118">
        <v>1.0</v>
      </c>
      <c r="W33" s="118">
        <v>1.0</v>
      </c>
      <c r="X33" s="118">
        <v>1.0</v>
      </c>
      <c r="Y33" s="118">
        <v>1.0</v>
      </c>
      <c r="Z33" s="118">
        <v>1.0</v>
      </c>
      <c r="AA33" s="437"/>
      <c r="AB33" s="142"/>
    </row>
    <row r="34">
      <c r="A34" s="327" t="s">
        <v>81</v>
      </c>
      <c r="B34" s="327"/>
      <c r="C34" s="118" t="s">
        <v>116</v>
      </c>
      <c r="D34" s="118" t="s">
        <v>116</v>
      </c>
      <c r="E34" s="118" t="s">
        <v>116</v>
      </c>
      <c r="F34" s="118" t="s">
        <v>116</v>
      </c>
      <c r="G34" s="118" t="s">
        <v>116</v>
      </c>
      <c r="H34" s="118" t="s">
        <v>116</v>
      </c>
      <c r="I34" s="118" t="s">
        <v>116</v>
      </c>
      <c r="J34" s="118" t="s">
        <v>116</v>
      </c>
      <c r="K34" s="118" t="s">
        <v>116</v>
      </c>
      <c r="L34" s="118" t="s">
        <v>116</v>
      </c>
      <c r="M34" s="118" t="s">
        <v>116</v>
      </c>
      <c r="N34" s="118" t="s">
        <v>116</v>
      </c>
      <c r="O34" s="118" t="s">
        <v>116</v>
      </c>
      <c r="P34" s="118" t="s">
        <v>116</v>
      </c>
      <c r="Q34" s="118" t="s">
        <v>116</v>
      </c>
      <c r="R34" s="118" t="s">
        <v>116</v>
      </c>
      <c r="S34" s="118" t="s">
        <v>116</v>
      </c>
      <c r="T34" s="118" t="s">
        <v>116</v>
      </c>
      <c r="U34" s="118" t="s">
        <v>116</v>
      </c>
      <c r="V34" s="118" t="s">
        <v>116</v>
      </c>
      <c r="W34" s="118" t="s">
        <v>116</v>
      </c>
      <c r="X34" s="118" t="s">
        <v>116</v>
      </c>
      <c r="Y34" s="118" t="s">
        <v>116</v>
      </c>
      <c r="Z34" s="118" t="s">
        <v>116</v>
      </c>
      <c r="AA34" s="438" t="s">
        <v>337</v>
      </c>
      <c r="AB34" s="101"/>
    </row>
    <row r="35">
      <c r="A35" s="333" t="s">
        <v>84</v>
      </c>
      <c r="B35" s="327">
        <v>2743.0</v>
      </c>
      <c r="C35" s="118">
        <v>1.0</v>
      </c>
      <c r="D35" s="118">
        <v>1.0</v>
      </c>
      <c r="E35" s="118">
        <v>1.0</v>
      </c>
      <c r="F35" s="118">
        <v>1.0</v>
      </c>
      <c r="G35" s="118">
        <v>1.0</v>
      </c>
      <c r="H35" s="118">
        <v>1.0</v>
      </c>
      <c r="I35" s="118">
        <v>1.0</v>
      </c>
      <c r="J35" s="118">
        <v>1.0</v>
      </c>
      <c r="K35" s="118">
        <v>1.0</v>
      </c>
      <c r="L35" s="118">
        <v>1.0</v>
      </c>
      <c r="M35" s="118">
        <v>1.0</v>
      </c>
      <c r="N35" s="436" t="s">
        <v>123</v>
      </c>
      <c r="O35" s="118">
        <v>1.0</v>
      </c>
      <c r="P35" s="118">
        <v>1.0</v>
      </c>
      <c r="Q35" s="118">
        <v>1.0</v>
      </c>
      <c r="R35" s="433" t="s">
        <v>351</v>
      </c>
      <c r="S35" s="118">
        <v>1.0</v>
      </c>
      <c r="T35" s="118">
        <v>1.0</v>
      </c>
      <c r="U35" s="118" t="s">
        <v>116</v>
      </c>
      <c r="V35" s="118" t="s">
        <v>116</v>
      </c>
      <c r="W35" s="118" t="s">
        <v>116</v>
      </c>
      <c r="X35" s="118" t="s">
        <v>116</v>
      </c>
      <c r="Y35" s="118" t="s">
        <v>116</v>
      </c>
      <c r="Z35" s="118" t="s">
        <v>116</v>
      </c>
      <c r="AA35" s="438"/>
      <c r="AB35" s="435" t="s">
        <v>353</v>
      </c>
    </row>
    <row r="36">
      <c r="A36" s="333" t="s">
        <v>86</v>
      </c>
      <c r="B36" s="327">
        <v>2709.0</v>
      </c>
      <c r="C36" s="118">
        <v>1.0</v>
      </c>
      <c r="D36" s="118">
        <v>1.0</v>
      </c>
      <c r="E36" s="118">
        <v>1.0</v>
      </c>
      <c r="F36" s="118">
        <v>1.0</v>
      </c>
      <c r="G36" s="118">
        <v>1.0</v>
      </c>
      <c r="H36" s="118">
        <v>1.0</v>
      </c>
      <c r="I36" s="118">
        <v>1.0</v>
      </c>
      <c r="J36" s="118">
        <v>1.0</v>
      </c>
      <c r="K36" s="118">
        <v>1.0</v>
      </c>
      <c r="L36" s="118">
        <v>1.0</v>
      </c>
      <c r="M36" s="118">
        <v>1.0</v>
      </c>
      <c r="N36" s="436" t="s">
        <v>123</v>
      </c>
      <c r="O36" s="118">
        <v>1.0</v>
      </c>
      <c r="P36" s="118">
        <v>1.0</v>
      </c>
      <c r="Q36" s="118">
        <v>1.0</v>
      </c>
      <c r="R36" s="118">
        <v>1.0</v>
      </c>
      <c r="S36" s="118">
        <v>1.0</v>
      </c>
      <c r="T36" s="118">
        <v>1.0</v>
      </c>
      <c r="U36" s="118">
        <v>1.0</v>
      </c>
      <c r="V36" s="118">
        <v>1.0</v>
      </c>
      <c r="W36" s="118">
        <v>1.0</v>
      </c>
      <c r="X36" s="118">
        <v>1.0</v>
      </c>
      <c r="Y36" s="118">
        <v>1.0</v>
      </c>
      <c r="Z36" s="118">
        <v>1.0</v>
      </c>
      <c r="AA36" s="137"/>
      <c r="AB36" s="435" t="s">
        <v>354</v>
      </c>
    </row>
    <row r="37">
      <c r="A37" s="333" t="s">
        <v>87</v>
      </c>
      <c r="B37" s="327"/>
      <c r="C37" s="118">
        <v>1.0</v>
      </c>
      <c r="D37" s="118">
        <v>1.0</v>
      </c>
      <c r="E37" s="118">
        <v>1.0</v>
      </c>
      <c r="F37" s="118" t="s">
        <v>116</v>
      </c>
      <c r="G37" s="118" t="s">
        <v>116</v>
      </c>
      <c r="H37" s="118" t="s">
        <v>116</v>
      </c>
      <c r="I37" s="118" t="s">
        <v>116</v>
      </c>
      <c r="J37" s="118" t="s">
        <v>116</v>
      </c>
      <c r="K37" s="118" t="s">
        <v>116</v>
      </c>
      <c r="L37" s="118" t="s">
        <v>116</v>
      </c>
      <c r="M37" s="118" t="s">
        <v>116</v>
      </c>
      <c r="N37" s="118" t="s">
        <v>116</v>
      </c>
      <c r="O37" s="118" t="s">
        <v>116</v>
      </c>
      <c r="P37" s="118" t="s">
        <v>116</v>
      </c>
      <c r="Q37" s="118" t="s">
        <v>116</v>
      </c>
      <c r="R37" s="118" t="s">
        <v>116</v>
      </c>
      <c r="S37" s="118" t="s">
        <v>116</v>
      </c>
      <c r="T37" s="118" t="s">
        <v>116</v>
      </c>
      <c r="U37" s="118" t="s">
        <v>116</v>
      </c>
      <c r="V37" s="118" t="s">
        <v>116</v>
      </c>
      <c r="W37" s="118" t="s">
        <v>116</v>
      </c>
      <c r="X37" s="118" t="s">
        <v>116</v>
      </c>
      <c r="Y37" s="118" t="s">
        <v>116</v>
      </c>
      <c r="Z37" s="118" t="s">
        <v>116</v>
      </c>
      <c r="AA37" s="438" t="s">
        <v>340</v>
      </c>
      <c r="AB37" s="435" t="s">
        <v>355</v>
      </c>
    </row>
    <row r="38">
      <c r="A38" s="327" t="s">
        <v>88</v>
      </c>
      <c r="B38" s="327"/>
      <c r="C38" s="118" t="s">
        <v>116</v>
      </c>
      <c r="D38" s="118" t="s">
        <v>116</v>
      </c>
      <c r="E38" s="118" t="s">
        <v>116</v>
      </c>
      <c r="F38" s="118" t="s">
        <v>116</v>
      </c>
      <c r="G38" s="118" t="s">
        <v>116</v>
      </c>
      <c r="H38" s="118" t="s">
        <v>116</v>
      </c>
      <c r="I38" s="118" t="s">
        <v>116</v>
      </c>
      <c r="J38" s="118" t="s">
        <v>116</v>
      </c>
      <c r="K38" s="118" t="s">
        <v>116</v>
      </c>
      <c r="L38" s="118" t="s">
        <v>116</v>
      </c>
      <c r="M38" s="118" t="s">
        <v>116</v>
      </c>
      <c r="N38" s="118" t="s">
        <v>116</v>
      </c>
      <c r="O38" s="118" t="s">
        <v>116</v>
      </c>
      <c r="P38" s="118" t="s">
        <v>116</v>
      </c>
      <c r="Q38" s="118" t="s">
        <v>116</v>
      </c>
      <c r="R38" s="118" t="s">
        <v>116</v>
      </c>
      <c r="S38" s="118" t="s">
        <v>116</v>
      </c>
      <c r="T38" s="118" t="s">
        <v>116</v>
      </c>
      <c r="U38" s="118" t="s">
        <v>116</v>
      </c>
      <c r="V38" s="118" t="s">
        <v>116</v>
      </c>
      <c r="W38" s="118" t="s">
        <v>116</v>
      </c>
      <c r="X38" s="118" t="s">
        <v>116</v>
      </c>
      <c r="Y38" s="118" t="s">
        <v>116</v>
      </c>
      <c r="Z38" s="118" t="s">
        <v>116</v>
      </c>
      <c r="AA38" s="438" t="s">
        <v>340</v>
      </c>
      <c r="AB38" s="101"/>
    </row>
    <row r="39">
      <c r="A39" s="327" t="s">
        <v>89</v>
      </c>
      <c r="B39" s="443">
        <v>2729.0</v>
      </c>
      <c r="C39" s="118">
        <v>1.0</v>
      </c>
      <c r="D39" s="118">
        <v>1.0</v>
      </c>
      <c r="E39" s="118">
        <v>1.0</v>
      </c>
      <c r="F39" s="118">
        <v>1.0</v>
      </c>
      <c r="G39" s="118">
        <v>1.0</v>
      </c>
      <c r="H39" s="118">
        <v>1.0</v>
      </c>
      <c r="I39" s="118">
        <v>1.0</v>
      </c>
      <c r="J39" s="118">
        <v>1.0</v>
      </c>
      <c r="K39" s="118">
        <v>1.0</v>
      </c>
      <c r="L39" s="118">
        <v>1.0</v>
      </c>
      <c r="M39" s="436" t="s">
        <v>123</v>
      </c>
      <c r="N39" s="118">
        <v>1.0</v>
      </c>
      <c r="O39" s="118">
        <v>1.0</v>
      </c>
      <c r="P39" s="118">
        <v>1.0</v>
      </c>
      <c r="Q39" s="118">
        <v>1.0</v>
      </c>
      <c r="R39" s="118">
        <v>1.0</v>
      </c>
      <c r="S39" s="118">
        <v>1.0</v>
      </c>
      <c r="T39" s="118">
        <v>1.0</v>
      </c>
      <c r="U39" s="118">
        <v>1.0</v>
      </c>
      <c r="V39" s="118">
        <v>1.0</v>
      </c>
      <c r="W39" s="118">
        <v>1.0</v>
      </c>
      <c r="X39" s="118">
        <v>1.0</v>
      </c>
      <c r="Y39" s="118">
        <v>1.0</v>
      </c>
      <c r="Z39" s="118">
        <v>1.0</v>
      </c>
      <c r="AA39" s="438"/>
      <c r="AB39" s="444"/>
    </row>
    <row r="40">
      <c r="A40" s="333" t="s">
        <v>92</v>
      </c>
      <c r="B40" s="327"/>
      <c r="C40" s="118">
        <v>1.0</v>
      </c>
      <c r="D40" s="118">
        <v>1.0</v>
      </c>
      <c r="E40" s="118">
        <v>1.0</v>
      </c>
      <c r="F40" s="118">
        <v>1.0</v>
      </c>
      <c r="G40" s="436" t="s">
        <v>123</v>
      </c>
      <c r="H40" s="118">
        <v>1.0</v>
      </c>
      <c r="I40" s="118">
        <v>1.0</v>
      </c>
      <c r="J40" s="118">
        <v>1.0</v>
      </c>
      <c r="K40" s="118">
        <v>1.0</v>
      </c>
      <c r="L40" s="118">
        <v>1.0</v>
      </c>
      <c r="M40" s="118">
        <v>1.0</v>
      </c>
      <c r="N40" s="118">
        <v>1.0</v>
      </c>
      <c r="O40" s="118">
        <v>1.0</v>
      </c>
      <c r="P40" s="118">
        <v>1.0</v>
      </c>
      <c r="Q40" s="118">
        <v>1.0</v>
      </c>
      <c r="R40" s="118">
        <v>1.0</v>
      </c>
      <c r="S40" s="118">
        <v>1.0</v>
      </c>
      <c r="T40" s="118">
        <v>1.0</v>
      </c>
      <c r="U40" s="118">
        <v>1.0</v>
      </c>
      <c r="V40" s="118">
        <v>1.0</v>
      </c>
      <c r="W40" s="118">
        <v>1.0</v>
      </c>
      <c r="X40" s="118">
        <v>1.0</v>
      </c>
      <c r="Y40" s="118">
        <v>1.0</v>
      </c>
      <c r="Z40" s="118">
        <v>1.0</v>
      </c>
      <c r="AA40" s="445" t="s">
        <v>356</v>
      </c>
      <c r="AB40" s="101"/>
    </row>
    <row r="41">
      <c r="A41" s="327" t="s">
        <v>93</v>
      </c>
      <c r="B41" s="327">
        <v>2708.0</v>
      </c>
      <c r="C41" s="118">
        <v>1.0</v>
      </c>
      <c r="D41" s="118">
        <v>1.0</v>
      </c>
      <c r="E41" s="118">
        <v>1.0</v>
      </c>
      <c r="F41" s="118">
        <v>1.0</v>
      </c>
      <c r="G41" s="118">
        <v>1.0</v>
      </c>
      <c r="H41" s="118">
        <v>1.0</v>
      </c>
      <c r="I41" s="118">
        <v>1.0</v>
      </c>
      <c r="J41" s="118">
        <v>1.0</v>
      </c>
      <c r="K41" s="118">
        <v>1.0</v>
      </c>
      <c r="L41" s="118">
        <v>1.0</v>
      </c>
      <c r="M41" s="118">
        <v>1.0</v>
      </c>
      <c r="N41" s="118">
        <v>1.0</v>
      </c>
      <c r="O41" s="118">
        <v>1.0</v>
      </c>
      <c r="P41" s="118">
        <v>1.0</v>
      </c>
      <c r="Q41" s="118">
        <v>1.0</v>
      </c>
      <c r="R41" s="118">
        <v>1.0</v>
      </c>
      <c r="S41" s="118">
        <v>1.0</v>
      </c>
      <c r="T41" s="118">
        <v>1.0</v>
      </c>
      <c r="U41" s="118">
        <v>1.0</v>
      </c>
      <c r="V41" s="118">
        <v>1.0</v>
      </c>
      <c r="W41" s="118">
        <v>1.0</v>
      </c>
      <c r="X41" s="118">
        <v>1.0</v>
      </c>
      <c r="Y41" s="118">
        <v>1.0</v>
      </c>
      <c r="Z41" s="118">
        <v>1.0</v>
      </c>
      <c r="AA41" s="438"/>
      <c r="AB41" s="142"/>
    </row>
    <row r="42">
      <c r="A42" s="446" t="s">
        <v>357</v>
      </c>
      <c r="B42" s="114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192"/>
      <c r="P42" s="192"/>
      <c r="Q42" s="192"/>
      <c r="R42" s="192"/>
      <c r="S42" s="192"/>
      <c r="T42" s="192"/>
      <c r="U42" s="192"/>
      <c r="V42" s="192"/>
      <c r="W42" s="192"/>
      <c r="X42" s="192"/>
      <c r="Y42" s="192"/>
      <c r="Z42" s="192"/>
      <c r="AA42" s="137"/>
      <c r="AB42" s="116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20</v>
      </c>
      <c r="B46" s="450" t="s">
        <v>123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157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358</v>
      </c>
      <c r="D2" s="453"/>
      <c r="E2" s="453"/>
      <c r="F2" s="453"/>
    </row>
    <row r="3">
      <c r="A3" s="453"/>
      <c r="B3" s="457">
        <v>2.0</v>
      </c>
      <c r="C3" s="458" t="s">
        <v>359</v>
      </c>
      <c r="D3" s="453"/>
      <c r="E3" s="453"/>
      <c r="F3" s="453"/>
    </row>
    <row r="4">
      <c r="A4" s="453"/>
      <c r="B4" s="455">
        <v>3.0</v>
      </c>
      <c r="C4" s="459" t="s">
        <v>360</v>
      </c>
      <c r="D4" s="453"/>
      <c r="E4" s="453"/>
      <c r="F4" s="453"/>
    </row>
    <row r="5">
      <c r="A5" s="453"/>
      <c r="B5" s="457">
        <v>4.0</v>
      </c>
      <c r="C5" s="460" t="s">
        <v>361</v>
      </c>
      <c r="D5" s="453"/>
      <c r="E5" s="453"/>
      <c r="F5" s="453"/>
    </row>
    <row r="6">
      <c r="A6" s="453"/>
      <c r="B6" s="455">
        <v>5.0</v>
      </c>
      <c r="C6" s="456" t="s">
        <v>362</v>
      </c>
      <c r="D6" s="453"/>
      <c r="E6" s="453"/>
      <c r="F6" s="453"/>
    </row>
    <row r="7">
      <c r="A7" s="453"/>
      <c r="B7" s="457">
        <v>6.0</v>
      </c>
      <c r="C7" s="458" t="s">
        <v>363</v>
      </c>
      <c r="D7" s="453"/>
      <c r="E7" s="453"/>
      <c r="F7" s="453"/>
    </row>
    <row r="8">
      <c r="A8" s="453"/>
      <c r="B8" s="455">
        <v>7.0</v>
      </c>
      <c r="C8" s="456" t="s">
        <v>364</v>
      </c>
      <c r="D8" s="453"/>
      <c r="E8" s="453"/>
      <c r="F8" s="453"/>
    </row>
    <row r="9">
      <c r="A9" s="453"/>
      <c r="B9" s="457">
        <v>8.0</v>
      </c>
      <c r="C9" s="458" t="s">
        <v>365</v>
      </c>
      <c r="D9" s="453"/>
      <c r="E9" s="453"/>
      <c r="F9" s="453"/>
    </row>
    <row r="10">
      <c r="A10" s="453"/>
      <c r="B10" s="455">
        <v>9.0</v>
      </c>
      <c r="C10" s="456" t="s">
        <v>366</v>
      </c>
      <c r="D10" s="453"/>
      <c r="E10" s="453"/>
      <c r="F10" s="453"/>
    </row>
    <row r="11">
      <c r="A11" s="453"/>
      <c r="B11" s="457">
        <v>10.0</v>
      </c>
      <c r="C11" s="458" t="s">
        <v>367</v>
      </c>
      <c r="D11" s="453"/>
      <c r="E11" s="453"/>
      <c r="F11" s="453"/>
    </row>
    <row r="12">
      <c r="A12" s="453"/>
      <c r="B12" s="455">
        <v>11.0</v>
      </c>
      <c r="C12" s="456" t="s">
        <v>368</v>
      </c>
      <c r="D12" s="453"/>
      <c r="E12" s="453"/>
      <c r="F12" s="453"/>
    </row>
    <row r="13">
      <c r="A13" s="453"/>
      <c r="B13" s="457">
        <v>12.0</v>
      </c>
      <c r="C13" s="458" t="s">
        <v>369</v>
      </c>
      <c r="D13" s="453"/>
      <c r="E13" s="453"/>
      <c r="F13" s="453"/>
    </row>
    <row r="14">
      <c r="A14" s="453"/>
      <c r="B14" s="455">
        <v>13.0</v>
      </c>
      <c r="C14" s="456" t="s">
        <v>370</v>
      </c>
      <c r="D14" s="453"/>
      <c r="E14" s="453"/>
      <c r="F14" s="453"/>
    </row>
    <row r="15">
      <c r="A15" s="453"/>
      <c r="B15" s="457">
        <v>14.0</v>
      </c>
      <c r="C15" s="460" t="s">
        <v>371</v>
      </c>
      <c r="D15" s="453"/>
      <c r="E15" s="453"/>
      <c r="F15" s="453"/>
    </row>
    <row r="16">
      <c r="A16" s="453"/>
      <c r="B16" s="455">
        <v>15.0</v>
      </c>
      <c r="C16" s="456" t="s">
        <v>372</v>
      </c>
      <c r="D16" s="453"/>
      <c r="E16" s="453"/>
      <c r="F16" s="453"/>
    </row>
    <row r="17">
      <c r="A17" s="453"/>
      <c r="B17" s="457">
        <v>16.0</v>
      </c>
      <c r="C17" s="458" t="s">
        <v>373</v>
      </c>
      <c r="D17" s="453"/>
      <c r="E17" s="453"/>
      <c r="F17" s="453"/>
    </row>
    <row r="18">
      <c r="A18" s="453"/>
      <c r="B18" s="455">
        <v>15.0</v>
      </c>
      <c r="C18" s="459" t="s">
        <v>374</v>
      </c>
      <c r="D18" s="453"/>
      <c r="E18" s="453"/>
      <c r="F18" s="453"/>
    </row>
    <row r="19">
      <c r="A19" s="453"/>
      <c r="B19" s="457">
        <v>16.0</v>
      </c>
      <c r="C19" s="458" t="s">
        <v>373</v>
      </c>
      <c r="D19" s="453"/>
      <c r="E19" s="453"/>
      <c r="F19" s="453"/>
    </row>
    <row r="20">
      <c r="A20" s="453"/>
      <c r="B20" s="455">
        <v>17.0</v>
      </c>
      <c r="C20" s="456" t="s">
        <v>375</v>
      </c>
      <c r="D20" s="453"/>
      <c r="E20" s="453"/>
      <c r="F20" s="453"/>
    </row>
    <row r="21">
      <c r="A21" s="453"/>
      <c r="B21" s="457">
        <v>18.0</v>
      </c>
      <c r="C21" s="458" t="s">
        <v>376</v>
      </c>
      <c r="D21" s="453"/>
      <c r="E21" s="453"/>
      <c r="F21" s="453"/>
    </row>
    <row r="22">
      <c r="A22" s="453"/>
      <c r="B22" s="455">
        <v>19.0</v>
      </c>
      <c r="C22" s="456" t="s">
        <v>377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378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379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380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381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382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383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384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61"/>
      <c r="D606" s="453"/>
    </row>
    <row r="607" ht="15.75" customHeight="1">
      <c r="A607" s="453"/>
      <c r="B607" s="461"/>
      <c r="D607" s="453"/>
    </row>
    <row r="608" ht="15.75" customHeight="1">
      <c r="A608" s="453"/>
      <c r="B608" s="461"/>
      <c r="D608" s="453"/>
    </row>
    <row r="609" ht="15.75" customHeight="1">
      <c r="A609" s="453"/>
      <c r="B609" s="461"/>
      <c r="D609" s="453"/>
    </row>
    <row r="610" ht="15.75" customHeight="1">
      <c r="A610" s="453"/>
      <c r="B610" s="461"/>
      <c r="D610" s="453"/>
    </row>
    <row r="611" ht="15.75" customHeight="1">
      <c r="A611" s="453"/>
      <c r="B611" s="461"/>
      <c r="D611" s="453"/>
    </row>
    <row r="612" ht="15.75" customHeight="1">
      <c r="A612" s="453"/>
      <c r="B612" s="461"/>
      <c r="D612" s="453"/>
    </row>
    <row r="613" ht="15.75" customHeight="1">
      <c r="A613" s="453"/>
      <c r="B613" s="461"/>
      <c r="D613" s="453"/>
    </row>
    <row r="614" ht="15.75" customHeight="1">
      <c r="A614" s="453"/>
      <c r="B614" s="461"/>
      <c r="D614" s="453"/>
    </row>
    <row r="615" ht="15.75" customHeight="1">
      <c r="A615" s="453"/>
      <c r="B615" s="461"/>
      <c r="D615" s="453"/>
    </row>
    <row r="616" ht="15.75" customHeight="1">
      <c r="A616" s="453"/>
      <c r="B616" s="461"/>
      <c r="D616" s="453"/>
    </row>
    <row r="617" ht="15.75" customHeight="1">
      <c r="A617" s="453"/>
      <c r="B617" s="461"/>
      <c r="D617" s="453"/>
    </row>
    <row r="618" ht="15.75" customHeight="1">
      <c r="A618" s="453"/>
      <c r="B618" s="461"/>
      <c r="D618" s="453"/>
    </row>
    <row r="619" ht="15.75" customHeight="1">
      <c r="A619" s="453"/>
      <c r="B619" s="461"/>
      <c r="D619" s="453"/>
    </row>
    <row r="620" ht="15.75" customHeight="1">
      <c r="A620" s="453"/>
      <c r="B620" s="461"/>
      <c r="D620" s="453"/>
    </row>
    <row r="621" ht="15.75" customHeight="1">
      <c r="A621" s="453"/>
      <c r="B621" s="461"/>
      <c r="D621" s="453"/>
    </row>
    <row r="622" ht="15.75" customHeight="1">
      <c r="A622" s="453"/>
      <c r="B622" s="461"/>
      <c r="D622" s="453"/>
    </row>
    <row r="623" ht="15.75" customHeight="1">
      <c r="A623" s="453"/>
      <c r="B623" s="461"/>
      <c r="D623" s="453"/>
    </row>
    <row r="624" ht="15.75" customHeight="1">
      <c r="A624" s="453"/>
      <c r="B624" s="461"/>
      <c r="D624" s="453"/>
    </row>
    <row r="625" ht="15.75" customHeight="1">
      <c r="A625" s="453"/>
      <c r="B625" s="461"/>
      <c r="D625" s="453"/>
    </row>
    <row r="626" ht="15.75" customHeight="1">
      <c r="A626" s="453"/>
      <c r="B626" s="461"/>
      <c r="D626" s="453"/>
    </row>
    <row r="627" ht="15.75" customHeight="1">
      <c r="A627" s="453"/>
      <c r="B627" s="461"/>
      <c r="D627" s="453"/>
    </row>
    <row r="628" ht="15.75" customHeight="1">
      <c r="A628" s="453"/>
      <c r="B628" s="461"/>
      <c r="D628" s="453"/>
    </row>
    <row r="629" ht="15.75" customHeight="1">
      <c r="A629" s="453"/>
      <c r="B629" s="461"/>
      <c r="D629" s="453"/>
    </row>
    <row r="630" ht="15.75" customHeight="1">
      <c r="A630" s="453"/>
      <c r="B630" s="461"/>
      <c r="D630" s="453"/>
    </row>
    <row r="631" ht="15.75" customHeight="1">
      <c r="A631" s="453"/>
      <c r="B631" s="461"/>
      <c r="D631" s="453"/>
    </row>
    <row r="632" ht="15.75" customHeight="1">
      <c r="A632" s="453"/>
      <c r="B632" s="461"/>
      <c r="D632" s="453"/>
    </row>
    <row r="633" ht="15.75" customHeight="1">
      <c r="A633" s="453"/>
      <c r="B633" s="461"/>
      <c r="D633" s="453"/>
    </row>
    <row r="634" ht="15.75" customHeight="1">
      <c r="A634" s="453"/>
      <c r="B634" s="461"/>
      <c r="D634" s="453"/>
    </row>
    <row r="635" ht="15.75" customHeight="1">
      <c r="A635" s="453"/>
      <c r="B635" s="461"/>
      <c r="D635" s="453"/>
    </row>
    <row r="636" ht="15.75" customHeight="1">
      <c r="A636" s="453"/>
      <c r="B636" s="461"/>
      <c r="D636" s="453"/>
    </row>
    <row r="637" ht="15.75" customHeight="1">
      <c r="A637" s="453"/>
      <c r="B637" s="461"/>
      <c r="D637" s="453"/>
    </row>
    <row r="638" ht="15.75" customHeight="1">
      <c r="A638" s="453"/>
      <c r="B638" s="461"/>
      <c r="D638" s="453"/>
    </row>
    <row r="639" ht="15.75" customHeight="1">
      <c r="A639" s="453"/>
      <c r="B639" s="461"/>
      <c r="D639" s="453"/>
    </row>
    <row r="640" ht="15.75" customHeight="1">
      <c r="A640" s="453"/>
      <c r="B640" s="461"/>
      <c r="D640" s="453"/>
    </row>
    <row r="641" ht="15.75" customHeight="1">
      <c r="A641" s="453"/>
      <c r="B641" s="461"/>
      <c r="D641" s="453"/>
    </row>
    <row r="642" ht="15.75" customHeight="1">
      <c r="A642" s="453"/>
      <c r="B642" s="461"/>
      <c r="D642" s="453"/>
    </row>
    <row r="643" ht="15.75" customHeight="1">
      <c r="A643" s="453"/>
      <c r="B643" s="461"/>
      <c r="D643" s="453"/>
    </row>
    <row r="644" ht="15.75" customHeight="1">
      <c r="A644" s="453"/>
      <c r="B644" s="461"/>
      <c r="D644" s="453"/>
    </row>
    <row r="645" ht="15.75" customHeight="1">
      <c r="A645" s="453"/>
      <c r="B645" s="461"/>
      <c r="D645" s="453"/>
    </row>
    <row r="646" ht="15.75" customHeight="1">
      <c r="A646" s="453"/>
      <c r="B646" s="461"/>
      <c r="D646" s="453"/>
    </row>
    <row r="647" ht="15.75" customHeight="1">
      <c r="A647" s="453"/>
      <c r="B647" s="461"/>
      <c r="D647" s="453"/>
    </row>
    <row r="648" ht="15.75" customHeight="1">
      <c r="A648" s="453"/>
      <c r="B648" s="461"/>
      <c r="D648" s="453"/>
    </row>
    <row r="649" ht="15.75" customHeight="1">
      <c r="A649" s="453"/>
      <c r="B649" s="461"/>
      <c r="D649" s="453"/>
    </row>
    <row r="650" ht="15.75" customHeight="1">
      <c r="A650" s="453"/>
      <c r="B650" s="461"/>
      <c r="D650" s="453"/>
    </row>
    <row r="651" ht="15.75" customHeight="1">
      <c r="A651" s="453"/>
      <c r="B651" s="461"/>
      <c r="D651" s="453"/>
    </row>
    <row r="652" ht="15.75" customHeight="1">
      <c r="A652" s="453"/>
      <c r="B652" s="461"/>
      <c r="D652" s="453"/>
    </row>
    <row r="653" ht="15.75" customHeight="1">
      <c r="A653" s="453"/>
      <c r="B653" s="461"/>
      <c r="D653" s="453"/>
    </row>
    <row r="654" ht="15.75" customHeight="1">
      <c r="A654" s="453"/>
      <c r="B654" s="461"/>
      <c r="D654" s="453"/>
    </row>
    <row r="655" ht="15.75" customHeight="1">
      <c r="A655" s="453"/>
      <c r="B655" s="461"/>
      <c r="D655" s="453"/>
    </row>
    <row r="656" ht="15.75" customHeight="1">
      <c r="A656" s="453"/>
      <c r="B656" s="461"/>
      <c r="D656" s="453"/>
    </row>
    <row r="657" ht="15.75" customHeight="1">
      <c r="A657" s="453"/>
      <c r="B657" s="461"/>
      <c r="D657" s="453"/>
    </row>
    <row r="658" ht="15.75" customHeight="1">
      <c r="A658" s="453"/>
      <c r="B658" s="461"/>
      <c r="D658" s="453"/>
    </row>
    <row r="659" ht="15.75" customHeight="1">
      <c r="A659" s="453"/>
      <c r="B659" s="461"/>
      <c r="D659" s="453"/>
    </row>
    <row r="660" ht="15.75" customHeight="1">
      <c r="A660" s="453"/>
      <c r="B660" s="461"/>
      <c r="D660" s="453"/>
    </row>
    <row r="661" ht="15.75" customHeight="1">
      <c r="A661" s="453"/>
      <c r="B661" s="461"/>
      <c r="D661" s="453"/>
    </row>
    <row r="662" ht="15.75" customHeight="1">
      <c r="A662" s="453"/>
      <c r="B662" s="461"/>
      <c r="D662" s="453"/>
    </row>
    <row r="663" ht="15.75" customHeight="1">
      <c r="A663" s="453"/>
      <c r="B663" s="461"/>
      <c r="D663" s="453"/>
    </row>
    <row r="664" ht="15.75" customHeight="1">
      <c r="A664" s="453"/>
      <c r="B664" s="461"/>
      <c r="D664" s="453"/>
    </row>
    <row r="665" ht="15.75" customHeight="1">
      <c r="A665" s="453"/>
      <c r="B665" s="461"/>
      <c r="D665" s="453"/>
    </row>
    <row r="666" ht="15.75" customHeight="1">
      <c r="A666" s="453"/>
      <c r="B666" s="461"/>
      <c r="D666" s="453"/>
    </row>
    <row r="667" ht="15.75" customHeight="1">
      <c r="A667" s="453"/>
      <c r="B667" s="461"/>
      <c r="D667" s="453"/>
    </row>
    <row r="668" ht="15.75" customHeight="1">
      <c r="A668" s="453"/>
      <c r="B668" s="461"/>
      <c r="D668" s="453"/>
    </row>
    <row r="669" ht="15.75" customHeight="1">
      <c r="A669" s="453"/>
      <c r="B669" s="461"/>
      <c r="D669" s="453"/>
    </row>
    <row r="670" ht="15.75" customHeight="1">
      <c r="A670" s="453"/>
      <c r="B670" s="461"/>
      <c r="D670" s="453"/>
    </row>
    <row r="671" ht="15.75" customHeight="1">
      <c r="A671" s="453"/>
      <c r="B671" s="461"/>
      <c r="D671" s="453"/>
    </row>
    <row r="672" ht="15.75" customHeight="1">
      <c r="A672" s="453"/>
      <c r="B672" s="461"/>
      <c r="D672" s="453"/>
    </row>
    <row r="673" ht="15.75" customHeight="1">
      <c r="A673" s="453"/>
      <c r="B673" s="461"/>
      <c r="D673" s="453"/>
    </row>
    <row r="674" ht="15.75" customHeight="1">
      <c r="A674" s="453"/>
      <c r="B674" s="461"/>
      <c r="D674" s="453"/>
    </row>
    <row r="675" ht="15.75" customHeight="1">
      <c r="A675" s="453"/>
      <c r="B675" s="461"/>
      <c r="D675" s="453"/>
    </row>
    <row r="676" ht="15.75" customHeight="1">
      <c r="A676" s="453"/>
      <c r="B676" s="461"/>
      <c r="D676" s="453"/>
    </row>
    <row r="677" ht="15.75" customHeight="1">
      <c r="A677" s="453"/>
      <c r="B677" s="461"/>
      <c r="D677" s="453"/>
    </row>
    <row r="678" ht="15.75" customHeight="1">
      <c r="A678" s="453"/>
      <c r="B678" s="461"/>
      <c r="D678" s="453"/>
    </row>
    <row r="679" ht="15.75" customHeight="1">
      <c r="A679" s="453"/>
      <c r="B679" s="461"/>
      <c r="D679" s="453"/>
    </row>
    <row r="680" ht="15.75" customHeight="1">
      <c r="A680" s="453"/>
      <c r="B680" s="461"/>
      <c r="D680" s="453"/>
    </row>
    <row r="681" ht="15.75" customHeight="1">
      <c r="A681" s="453"/>
      <c r="B681" s="461"/>
      <c r="D681" s="453"/>
    </row>
    <row r="682" ht="15.75" customHeight="1">
      <c r="A682" s="453"/>
      <c r="B682" s="461"/>
      <c r="D682" s="453"/>
    </row>
    <row r="683" ht="15.75" customHeight="1">
      <c r="A683" s="453"/>
      <c r="B683" s="461"/>
      <c r="D683" s="453"/>
    </row>
    <row r="684" ht="15.75" customHeight="1">
      <c r="A684" s="453"/>
      <c r="B684" s="461"/>
      <c r="D684" s="453"/>
    </row>
    <row r="685" ht="15.75" customHeight="1">
      <c r="A685" s="453"/>
      <c r="B685" s="461"/>
      <c r="D685" s="453"/>
    </row>
    <row r="686" ht="15.75" customHeight="1">
      <c r="A686" s="453"/>
      <c r="B686" s="461"/>
      <c r="D686" s="453"/>
    </row>
    <row r="687" ht="15.75" customHeight="1">
      <c r="A687" s="453"/>
      <c r="B687" s="461"/>
      <c r="D687" s="453"/>
    </row>
    <row r="688" ht="15.75" customHeight="1">
      <c r="A688" s="453"/>
      <c r="B688" s="461"/>
      <c r="D688" s="453"/>
    </row>
    <row r="689" ht="15.75" customHeight="1">
      <c r="A689" s="453"/>
      <c r="B689" s="461"/>
      <c r="D689" s="453"/>
    </row>
    <row r="690" ht="15.75" customHeight="1">
      <c r="A690" s="453"/>
      <c r="B690" s="461"/>
      <c r="D690" s="453"/>
    </row>
    <row r="691" ht="15.75" customHeight="1">
      <c r="A691" s="453"/>
      <c r="B691" s="461"/>
      <c r="D691" s="453"/>
    </row>
    <row r="692" ht="15.75" customHeight="1">
      <c r="A692" s="453"/>
      <c r="B692" s="461"/>
      <c r="D692" s="453"/>
    </row>
    <row r="693" ht="15.75" customHeight="1">
      <c r="A693" s="453"/>
      <c r="B693" s="461"/>
      <c r="D693" s="453"/>
    </row>
    <row r="694" ht="15.75" customHeight="1">
      <c r="A694" s="453"/>
      <c r="B694" s="461"/>
      <c r="D694" s="453"/>
    </row>
    <row r="695" ht="15.75" customHeight="1">
      <c r="A695" s="453"/>
      <c r="B695" s="461"/>
      <c r="D695" s="453"/>
    </row>
    <row r="696" ht="15.75" customHeight="1">
      <c r="A696" s="453"/>
      <c r="B696" s="461"/>
      <c r="D696" s="453"/>
    </row>
    <row r="697" ht="15.75" customHeight="1">
      <c r="A697" s="453"/>
      <c r="B697" s="461"/>
      <c r="D697" s="453"/>
    </row>
    <row r="698" ht="15.75" customHeight="1">
      <c r="A698" s="453"/>
      <c r="B698" s="461"/>
      <c r="D698" s="453"/>
    </row>
    <row r="699" ht="15.75" customHeight="1">
      <c r="A699" s="453"/>
      <c r="B699" s="461"/>
      <c r="D699" s="453"/>
    </row>
    <row r="700" ht="15.75" customHeight="1">
      <c r="A700" s="453"/>
      <c r="B700" s="461"/>
      <c r="D700" s="453"/>
    </row>
    <row r="701" ht="15.75" customHeight="1">
      <c r="A701" s="453"/>
      <c r="B701" s="461"/>
      <c r="D701" s="453"/>
    </row>
    <row r="702" ht="15.75" customHeight="1">
      <c r="A702" s="453"/>
      <c r="B702" s="461"/>
      <c r="D702" s="453"/>
    </row>
    <row r="703" ht="15.75" customHeight="1">
      <c r="A703" s="453"/>
      <c r="B703" s="461"/>
      <c r="D703" s="453"/>
    </row>
    <row r="704" ht="15.75" customHeight="1">
      <c r="A704" s="453"/>
      <c r="B704" s="461"/>
      <c r="D704" s="453"/>
    </row>
    <row r="705" ht="15.75" customHeight="1">
      <c r="A705" s="453"/>
      <c r="B705" s="461"/>
      <c r="D705" s="453"/>
    </row>
    <row r="706" ht="15.75" customHeight="1">
      <c r="A706" s="453"/>
      <c r="B706" s="461"/>
      <c r="D706" s="453"/>
    </row>
    <row r="707" ht="15.75" customHeight="1">
      <c r="A707" s="453"/>
      <c r="B707" s="461"/>
      <c r="D707" s="453"/>
    </row>
    <row r="708" ht="15.75" customHeight="1">
      <c r="A708" s="453"/>
      <c r="B708" s="461"/>
      <c r="D708" s="453"/>
    </row>
    <row r="709" ht="15.75" customHeight="1">
      <c r="A709" s="453"/>
      <c r="B709" s="461"/>
      <c r="D709" s="453"/>
    </row>
    <row r="710" ht="15.75" customHeight="1">
      <c r="A710" s="453"/>
      <c r="B710" s="461"/>
      <c r="D710" s="453"/>
    </row>
    <row r="711" ht="15.75" customHeight="1">
      <c r="A711" s="453"/>
      <c r="B711" s="461"/>
      <c r="D711" s="453"/>
    </row>
    <row r="712" ht="15.75" customHeight="1">
      <c r="A712" s="453"/>
      <c r="B712" s="461"/>
      <c r="D712" s="453"/>
    </row>
    <row r="713" ht="15.75" customHeight="1">
      <c r="A713" s="453"/>
      <c r="B713" s="461"/>
      <c r="D713" s="453"/>
    </row>
    <row r="714" ht="15.75" customHeight="1">
      <c r="A714" s="453"/>
      <c r="B714" s="461"/>
      <c r="D714" s="453"/>
    </row>
    <row r="715" ht="15.75" customHeight="1">
      <c r="A715" s="453"/>
      <c r="B715" s="461"/>
      <c r="D715" s="453"/>
    </row>
    <row r="716" ht="15.75" customHeight="1">
      <c r="A716" s="453"/>
      <c r="B716" s="461"/>
      <c r="D716" s="453"/>
    </row>
    <row r="717" ht="15.75" customHeight="1">
      <c r="A717" s="453"/>
      <c r="B717" s="461"/>
      <c r="D717" s="453"/>
    </row>
    <row r="718" ht="15.75" customHeight="1">
      <c r="A718" s="453"/>
      <c r="B718" s="461"/>
      <c r="D718" s="453"/>
    </row>
    <row r="719" ht="15.75" customHeight="1">
      <c r="A719" s="453"/>
      <c r="B719" s="461"/>
      <c r="D719" s="453"/>
    </row>
    <row r="720" ht="15.75" customHeight="1">
      <c r="A720" s="453"/>
      <c r="B720" s="461"/>
      <c r="D720" s="453"/>
    </row>
    <row r="721" ht="15.75" customHeight="1">
      <c r="A721" s="453"/>
      <c r="B721" s="461"/>
      <c r="D721" s="453"/>
    </row>
    <row r="722" ht="15.75" customHeight="1">
      <c r="A722" s="453"/>
      <c r="B722" s="461"/>
      <c r="D722" s="453"/>
    </row>
    <row r="723" ht="15.75" customHeight="1">
      <c r="A723" s="453"/>
      <c r="B723" s="461"/>
      <c r="D723" s="453"/>
    </row>
    <row r="724" ht="15.75" customHeight="1">
      <c r="A724" s="453"/>
      <c r="B724" s="461"/>
      <c r="D724" s="453"/>
    </row>
    <row r="725" ht="15.75" customHeight="1">
      <c r="A725" s="453"/>
      <c r="B725" s="461"/>
      <c r="D725" s="453"/>
    </row>
    <row r="726" ht="15.75" customHeight="1">
      <c r="A726" s="453"/>
      <c r="B726" s="461"/>
      <c r="D726" s="453"/>
    </row>
    <row r="727" ht="15.75" customHeight="1">
      <c r="A727" s="453"/>
      <c r="B727" s="461"/>
      <c r="D727" s="453"/>
    </row>
    <row r="728" ht="15.75" customHeight="1">
      <c r="A728" s="453"/>
      <c r="B728" s="461"/>
      <c r="D728" s="453"/>
    </row>
    <row r="729" ht="15.75" customHeight="1">
      <c r="A729" s="453"/>
      <c r="B729" s="461"/>
      <c r="D729" s="453"/>
    </row>
    <row r="730" ht="15.75" customHeight="1">
      <c r="A730" s="453"/>
      <c r="B730" s="461"/>
      <c r="D730" s="453"/>
    </row>
    <row r="731" ht="15.75" customHeight="1">
      <c r="A731" s="453"/>
      <c r="B731" s="461"/>
      <c r="D731" s="453"/>
    </row>
    <row r="732" ht="15.75" customHeight="1">
      <c r="A732" s="453"/>
      <c r="B732" s="461"/>
      <c r="D732" s="453"/>
    </row>
    <row r="733" ht="15.75" customHeight="1">
      <c r="A733" s="453"/>
      <c r="B733" s="461"/>
      <c r="D733" s="453"/>
    </row>
    <row r="734" ht="15.75" customHeight="1">
      <c r="A734" s="453"/>
      <c r="B734" s="461"/>
      <c r="D734" s="453"/>
    </row>
    <row r="735" ht="15.75" customHeight="1">
      <c r="A735" s="453"/>
      <c r="B735" s="461"/>
      <c r="D735" s="453"/>
    </row>
    <row r="736" ht="15.75" customHeight="1">
      <c r="A736" s="453"/>
      <c r="B736" s="461"/>
      <c r="D736" s="453"/>
    </row>
    <row r="737" ht="15.75" customHeight="1">
      <c r="A737" s="453"/>
      <c r="B737" s="461"/>
      <c r="D737" s="453"/>
    </row>
    <row r="738" ht="15.75" customHeight="1">
      <c r="A738" s="453"/>
      <c r="B738" s="461"/>
      <c r="D738" s="453"/>
    </row>
    <row r="739" ht="15.75" customHeight="1">
      <c r="A739" s="453"/>
      <c r="B739" s="461"/>
      <c r="D739" s="453"/>
    </row>
    <row r="740" ht="15.75" customHeight="1">
      <c r="A740" s="453"/>
      <c r="B740" s="461"/>
      <c r="D740" s="453"/>
    </row>
    <row r="741" ht="15.75" customHeight="1">
      <c r="A741" s="453"/>
      <c r="B741" s="461"/>
      <c r="D741" s="453"/>
    </row>
    <row r="742" ht="15.75" customHeight="1">
      <c r="A742" s="453"/>
      <c r="B742" s="461"/>
      <c r="D742" s="453"/>
    </row>
    <row r="743" ht="15.75" customHeight="1">
      <c r="A743" s="453"/>
      <c r="B743" s="461"/>
      <c r="D743" s="453"/>
    </row>
    <row r="744" ht="15.75" customHeight="1">
      <c r="A744" s="453"/>
      <c r="B744" s="461"/>
      <c r="D744" s="453"/>
    </row>
    <row r="745" ht="15.75" customHeight="1">
      <c r="A745" s="453"/>
      <c r="B745" s="461"/>
      <c r="D745" s="453"/>
    </row>
    <row r="746" ht="15.75" customHeight="1">
      <c r="A746" s="453"/>
      <c r="B746" s="461"/>
      <c r="D746" s="453"/>
    </row>
    <row r="747" ht="15.75" customHeight="1">
      <c r="A747" s="453"/>
      <c r="B747" s="461"/>
      <c r="D747" s="453"/>
    </row>
    <row r="748" ht="15.75" customHeight="1">
      <c r="A748" s="453"/>
      <c r="B748" s="461"/>
      <c r="D748" s="453"/>
    </row>
    <row r="749" ht="15.75" customHeight="1">
      <c r="A749" s="453"/>
      <c r="B749" s="461"/>
      <c r="D749" s="453"/>
    </row>
    <row r="750" ht="15.75" customHeight="1">
      <c r="A750" s="453"/>
      <c r="B750" s="461"/>
      <c r="D750" s="453"/>
    </row>
    <row r="751" ht="15.75" customHeight="1">
      <c r="A751" s="453"/>
      <c r="B751" s="461"/>
      <c r="D751" s="453"/>
    </row>
    <row r="752" ht="15.75" customHeight="1">
      <c r="A752" s="453"/>
      <c r="B752" s="461"/>
      <c r="D752" s="453"/>
    </row>
    <row r="753" ht="15.75" customHeight="1">
      <c r="A753" s="453"/>
      <c r="B753" s="461"/>
      <c r="D753" s="453"/>
    </row>
    <row r="754" ht="15.75" customHeight="1">
      <c r="A754" s="453"/>
      <c r="B754" s="461"/>
      <c r="D754" s="453"/>
    </row>
    <row r="755" ht="15.75" customHeight="1">
      <c r="A755" s="453"/>
      <c r="B755" s="461"/>
      <c r="D755" s="453"/>
    </row>
    <row r="756" ht="15.75" customHeight="1">
      <c r="A756" s="453"/>
      <c r="B756" s="461"/>
      <c r="D756" s="453"/>
    </row>
    <row r="757" ht="15.75" customHeight="1">
      <c r="A757" s="453"/>
      <c r="B757" s="461"/>
      <c r="D757" s="453"/>
    </row>
    <row r="758" ht="15.75" customHeight="1">
      <c r="A758" s="453"/>
      <c r="B758" s="461"/>
      <c r="D758" s="453"/>
    </row>
    <row r="759" ht="15.75" customHeight="1">
      <c r="A759" s="453"/>
      <c r="B759" s="461"/>
      <c r="D759" s="453"/>
    </row>
    <row r="760" ht="15.75" customHeight="1">
      <c r="A760" s="453"/>
      <c r="B760" s="461"/>
      <c r="D760" s="453"/>
    </row>
    <row r="761" ht="15.75" customHeight="1">
      <c r="A761" s="453"/>
      <c r="B761" s="461"/>
      <c r="D761" s="453"/>
    </row>
    <row r="762" ht="15.75" customHeight="1">
      <c r="A762" s="453"/>
      <c r="B762" s="461"/>
      <c r="D762" s="453"/>
    </row>
    <row r="763" ht="15.75" customHeight="1">
      <c r="A763" s="453"/>
      <c r="B763" s="461"/>
      <c r="D763" s="453"/>
    </row>
    <row r="764" ht="15.75" customHeight="1">
      <c r="A764" s="453"/>
      <c r="B764" s="461"/>
      <c r="D764" s="453"/>
    </row>
    <row r="765" ht="15.75" customHeight="1">
      <c r="A765" s="453"/>
      <c r="B765" s="461"/>
      <c r="D765" s="453"/>
    </row>
    <row r="766" ht="15.75" customHeight="1">
      <c r="A766" s="453"/>
      <c r="B766" s="461"/>
      <c r="D766" s="453"/>
    </row>
    <row r="767" ht="15.75" customHeight="1">
      <c r="A767" s="453"/>
      <c r="B767" s="461"/>
      <c r="D767" s="453"/>
    </row>
    <row r="768" ht="15.75" customHeight="1">
      <c r="A768" s="453"/>
      <c r="B768" s="461"/>
      <c r="D768" s="453"/>
    </row>
    <row r="769" ht="15.75" customHeight="1">
      <c r="A769" s="453"/>
      <c r="B769" s="461"/>
      <c r="D769" s="453"/>
    </row>
    <row r="770" ht="15.75" customHeight="1">
      <c r="A770" s="453"/>
      <c r="B770" s="461"/>
      <c r="D770" s="453"/>
    </row>
    <row r="771" ht="15.75" customHeight="1">
      <c r="A771" s="453"/>
      <c r="B771" s="461"/>
      <c r="D771" s="453"/>
    </row>
    <row r="772" ht="15.75" customHeight="1">
      <c r="A772" s="453"/>
      <c r="B772" s="461"/>
      <c r="D772" s="453"/>
    </row>
    <row r="773" ht="15.75" customHeight="1">
      <c r="A773" s="453"/>
      <c r="B773" s="461"/>
      <c r="D773" s="453"/>
    </row>
    <row r="774" ht="15.75" customHeight="1">
      <c r="A774" s="453"/>
      <c r="B774" s="461"/>
      <c r="D774" s="453"/>
    </row>
    <row r="775" ht="15.75" customHeight="1">
      <c r="A775" s="453"/>
      <c r="B775" s="461"/>
      <c r="D775" s="453"/>
    </row>
    <row r="776" ht="15.75" customHeight="1">
      <c r="A776" s="453"/>
      <c r="B776" s="461"/>
      <c r="D776" s="453"/>
    </row>
    <row r="777" ht="15.75" customHeight="1">
      <c r="A777" s="453"/>
      <c r="B777" s="461"/>
      <c r="D777" s="453"/>
    </row>
    <row r="778" ht="15.75" customHeight="1">
      <c r="A778" s="453"/>
      <c r="B778" s="461"/>
      <c r="D778" s="453"/>
    </row>
    <row r="779" ht="15.75" customHeight="1">
      <c r="A779" s="453"/>
      <c r="B779" s="461"/>
      <c r="D779" s="453"/>
    </row>
    <row r="780" ht="15.75" customHeight="1">
      <c r="A780" s="453"/>
      <c r="B780" s="461"/>
      <c r="D780" s="453"/>
    </row>
    <row r="781" ht="15.75" customHeight="1">
      <c r="A781" s="453"/>
      <c r="B781" s="461"/>
      <c r="D781" s="453"/>
    </row>
    <row r="782" ht="15.75" customHeight="1">
      <c r="A782" s="453"/>
      <c r="B782" s="461"/>
      <c r="D782" s="453"/>
    </row>
    <row r="783" ht="15.75" customHeight="1">
      <c r="A783" s="453"/>
      <c r="B783" s="461"/>
      <c r="D783" s="453"/>
    </row>
    <row r="784" ht="15.75" customHeight="1">
      <c r="A784" s="453"/>
      <c r="B784" s="461"/>
      <c r="D784" s="453"/>
    </row>
    <row r="785" ht="15.75" customHeight="1">
      <c r="A785" s="453"/>
      <c r="B785" s="461"/>
      <c r="D785" s="453"/>
    </row>
    <row r="786" ht="15.75" customHeight="1">
      <c r="A786" s="453"/>
      <c r="B786" s="461"/>
      <c r="D786" s="453"/>
    </row>
    <row r="787" ht="15.75" customHeight="1">
      <c r="A787" s="453"/>
      <c r="B787" s="461"/>
      <c r="D787" s="453"/>
    </row>
    <row r="788" ht="15.75" customHeight="1">
      <c r="A788" s="453"/>
      <c r="B788" s="461"/>
      <c r="D788" s="453"/>
    </row>
    <row r="789" ht="15.75" customHeight="1">
      <c r="A789" s="453"/>
      <c r="B789" s="461"/>
      <c r="D789" s="453"/>
    </row>
    <row r="790" ht="15.75" customHeight="1">
      <c r="A790" s="453"/>
      <c r="B790" s="461"/>
      <c r="D790" s="453"/>
    </row>
    <row r="791" ht="15.75" customHeight="1">
      <c r="A791" s="453"/>
      <c r="B791" s="461"/>
      <c r="D791" s="453"/>
    </row>
    <row r="792" ht="15.75" customHeight="1">
      <c r="A792" s="453"/>
      <c r="B792" s="461"/>
      <c r="D792" s="453"/>
    </row>
    <row r="793" ht="15.75" customHeight="1">
      <c r="A793" s="453"/>
      <c r="B793" s="461"/>
      <c r="D793" s="453"/>
    </row>
    <row r="794" ht="15.75" customHeight="1">
      <c r="A794" s="453"/>
      <c r="B794" s="461"/>
      <c r="D794" s="453"/>
    </row>
    <row r="795" ht="15.75" customHeight="1">
      <c r="A795" s="453"/>
      <c r="B795" s="461"/>
      <c r="D795" s="453"/>
    </row>
    <row r="796" ht="15.75" customHeight="1">
      <c r="A796" s="453"/>
      <c r="B796" s="461"/>
      <c r="D796" s="453"/>
    </row>
    <row r="797" ht="15.75" customHeight="1">
      <c r="A797" s="453"/>
      <c r="B797" s="461"/>
      <c r="D797" s="453"/>
    </row>
    <row r="798" ht="15.75" customHeight="1">
      <c r="A798" s="453"/>
      <c r="B798" s="461"/>
      <c r="D798" s="453"/>
    </row>
    <row r="799" ht="15.75" customHeight="1">
      <c r="A799" s="453"/>
      <c r="B799" s="461"/>
      <c r="D799" s="453"/>
    </row>
    <row r="800" ht="15.75" customHeight="1">
      <c r="A800" s="453"/>
      <c r="B800" s="461"/>
      <c r="D800" s="453"/>
    </row>
    <row r="801" ht="15.75" customHeight="1">
      <c r="A801" s="453"/>
      <c r="B801" s="461"/>
      <c r="D801" s="453"/>
    </row>
    <row r="802" ht="15.75" customHeight="1">
      <c r="A802" s="453"/>
      <c r="B802" s="461"/>
      <c r="D802" s="453"/>
    </row>
    <row r="803" ht="15.75" customHeight="1">
      <c r="A803" s="453"/>
      <c r="B803" s="461"/>
      <c r="D803" s="453"/>
    </row>
    <row r="804" ht="15.75" customHeight="1">
      <c r="A804" s="453"/>
      <c r="B804" s="461"/>
      <c r="D804" s="453"/>
    </row>
    <row r="805" ht="15.75" customHeight="1">
      <c r="A805" s="453"/>
      <c r="B805" s="461"/>
      <c r="D805" s="453"/>
    </row>
    <row r="806" ht="15.75" customHeight="1">
      <c r="A806" s="453"/>
      <c r="B806" s="461"/>
      <c r="D806" s="453"/>
    </row>
    <row r="807" ht="15.75" customHeight="1">
      <c r="A807" s="453"/>
      <c r="B807" s="461"/>
      <c r="D807" s="453"/>
    </row>
    <row r="808" ht="15.75" customHeight="1">
      <c r="A808" s="453"/>
      <c r="B808" s="461"/>
      <c r="D808" s="453"/>
    </row>
    <row r="809" ht="15.75" customHeight="1">
      <c r="A809" s="453"/>
      <c r="B809" s="461"/>
      <c r="D809" s="453"/>
    </row>
    <row r="810" ht="15.75" customHeight="1">
      <c r="A810" s="453"/>
      <c r="B810" s="461"/>
      <c r="D810" s="453"/>
    </row>
    <row r="811" ht="15.75" customHeight="1">
      <c r="A811" s="453"/>
      <c r="B811" s="461"/>
      <c r="D811" s="453"/>
    </row>
    <row r="812" ht="15.75" customHeight="1">
      <c r="A812" s="453"/>
      <c r="B812" s="461"/>
      <c r="D812" s="453"/>
    </row>
    <row r="813" ht="15.75" customHeight="1">
      <c r="A813" s="453"/>
      <c r="B813" s="461"/>
      <c r="D813" s="453"/>
    </row>
    <row r="814" ht="15.75" customHeight="1">
      <c r="A814" s="453"/>
      <c r="B814" s="461"/>
      <c r="D814" s="453"/>
    </row>
    <row r="815" ht="15.75" customHeight="1">
      <c r="A815" s="453"/>
      <c r="B815" s="461"/>
      <c r="D815" s="453"/>
    </row>
    <row r="816" ht="15.75" customHeight="1">
      <c r="A816" s="453"/>
      <c r="B816" s="461"/>
      <c r="D816" s="453"/>
    </row>
    <row r="817" ht="15.75" customHeight="1">
      <c r="A817" s="453"/>
      <c r="B817" s="461"/>
      <c r="D817" s="453"/>
    </row>
    <row r="818" ht="15.75" customHeight="1">
      <c r="A818" s="453"/>
      <c r="B818" s="461"/>
      <c r="D818" s="453"/>
    </row>
    <row r="819" ht="15.75" customHeight="1">
      <c r="A819" s="453"/>
      <c r="B819" s="461"/>
      <c r="D819" s="453"/>
    </row>
    <row r="820" ht="15.75" customHeight="1">
      <c r="A820" s="453"/>
      <c r="B820" s="461"/>
      <c r="D820" s="453"/>
    </row>
    <row r="821" ht="15.75" customHeight="1">
      <c r="A821" s="453"/>
      <c r="B821" s="461"/>
      <c r="D821" s="453"/>
    </row>
    <row r="822" ht="15.75" customHeight="1">
      <c r="A822" s="453"/>
      <c r="B822" s="461"/>
      <c r="D822" s="453"/>
    </row>
    <row r="823" ht="15.75" customHeight="1">
      <c r="A823" s="453"/>
      <c r="B823" s="461"/>
      <c r="D823" s="453"/>
    </row>
    <row r="824" ht="15.75" customHeight="1">
      <c r="A824" s="453"/>
      <c r="B824" s="461"/>
      <c r="D824" s="453"/>
    </row>
    <row r="825" ht="15.75" customHeight="1">
      <c r="A825" s="453"/>
      <c r="B825" s="461"/>
      <c r="D825" s="453"/>
    </row>
    <row r="826" ht="15.75" customHeight="1">
      <c r="A826" s="453"/>
      <c r="B826" s="461"/>
      <c r="D826" s="453"/>
    </row>
    <row r="827" ht="15.75" customHeight="1">
      <c r="A827" s="453"/>
      <c r="B827" s="461"/>
      <c r="D827" s="453"/>
    </row>
    <row r="828" ht="15.75" customHeight="1">
      <c r="A828" s="453"/>
      <c r="B828" s="461"/>
      <c r="D828" s="453"/>
    </row>
    <row r="829" ht="15.75" customHeight="1">
      <c r="A829" s="453"/>
      <c r="B829" s="461"/>
      <c r="D829" s="453"/>
    </row>
    <row r="830" ht="15.75" customHeight="1">
      <c r="A830" s="453"/>
      <c r="B830" s="461"/>
      <c r="D830" s="453"/>
    </row>
    <row r="831" ht="15.75" customHeight="1">
      <c r="A831" s="453"/>
      <c r="B831" s="461"/>
      <c r="D831" s="453"/>
    </row>
    <row r="832" ht="15.75" customHeight="1">
      <c r="A832" s="453"/>
      <c r="B832" s="461"/>
      <c r="D832" s="453"/>
    </row>
    <row r="833" ht="15.75" customHeight="1">
      <c r="A833" s="453"/>
      <c r="B833" s="461"/>
      <c r="D833" s="453"/>
    </row>
    <row r="834" ht="15.75" customHeight="1">
      <c r="A834" s="453"/>
      <c r="B834" s="461"/>
      <c r="D834" s="453"/>
    </row>
    <row r="835" ht="15.75" customHeight="1">
      <c r="A835" s="453"/>
      <c r="B835" s="461"/>
      <c r="D835" s="453"/>
    </row>
    <row r="836" ht="15.75" customHeight="1">
      <c r="A836" s="453"/>
      <c r="B836" s="461"/>
      <c r="D836" s="453"/>
    </row>
    <row r="837" ht="15.75" customHeight="1">
      <c r="A837" s="453"/>
      <c r="B837" s="461"/>
      <c r="D837" s="453"/>
    </row>
    <row r="838" ht="15.75" customHeight="1">
      <c r="A838" s="453"/>
      <c r="B838" s="461"/>
      <c r="D838" s="453"/>
    </row>
    <row r="839" ht="15.75" customHeight="1">
      <c r="A839" s="453"/>
      <c r="B839" s="461"/>
      <c r="D839" s="453"/>
    </row>
    <row r="840" ht="15.75" customHeight="1">
      <c r="A840" s="453"/>
      <c r="B840" s="461"/>
      <c r="D840" s="453"/>
    </row>
    <row r="841" ht="15.75" customHeight="1">
      <c r="A841" s="453"/>
      <c r="B841" s="461"/>
      <c r="D841" s="453"/>
    </row>
    <row r="842" ht="15.75" customHeight="1">
      <c r="A842" s="453"/>
      <c r="B842" s="461"/>
      <c r="D842" s="453"/>
    </row>
    <row r="843" ht="15.75" customHeight="1">
      <c r="A843" s="453"/>
      <c r="B843" s="461"/>
      <c r="D843" s="453"/>
    </row>
    <row r="844" ht="15.75" customHeight="1">
      <c r="A844" s="453"/>
      <c r="B844" s="461"/>
      <c r="D844" s="453"/>
    </row>
    <row r="845" ht="15.75" customHeight="1">
      <c r="A845" s="453"/>
      <c r="B845" s="461"/>
      <c r="D845" s="453"/>
    </row>
    <row r="846" ht="15.75" customHeight="1">
      <c r="A846" s="453"/>
      <c r="B846" s="461"/>
      <c r="D846" s="453"/>
    </row>
    <row r="847" ht="15.75" customHeight="1">
      <c r="A847" s="453"/>
      <c r="B847" s="461"/>
      <c r="D847" s="453"/>
    </row>
    <row r="848" ht="15.75" customHeight="1">
      <c r="A848" s="453"/>
      <c r="B848" s="461"/>
      <c r="D848" s="453"/>
    </row>
    <row r="849" ht="15.75" customHeight="1">
      <c r="A849" s="453"/>
      <c r="B849" s="461"/>
      <c r="D849" s="453"/>
    </row>
    <row r="850" ht="15.75" customHeight="1">
      <c r="A850" s="453"/>
      <c r="B850" s="461"/>
      <c r="D850" s="453"/>
    </row>
    <row r="851" ht="15.75" customHeight="1">
      <c r="A851" s="453"/>
      <c r="B851" s="461"/>
      <c r="D851" s="453"/>
    </row>
    <row r="852" ht="15.75" customHeight="1">
      <c r="A852" s="453"/>
      <c r="B852" s="461"/>
      <c r="D852" s="453"/>
    </row>
    <row r="853" ht="15.75" customHeight="1">
      <c r="A853" s="453"/>
      <c r="B853" s="461"/>
      <c r="D853" s="453"/>
    </row>
    <row r="854" ht="15.75" customHeight="1">
      <c r="A854" s="453"/>
      <c r="B854" s="461"/>
      <c r="D854" s="453"/>
    </row>
    <row r="855" ht="15.75" customHeight="1">
      <c r="A855" s="453"/>
      <c r="B855" s="461"/>
      <c r="D855" s="453"/>
    </row>
    <row r="856" ht="15.75" customHeight="1">
      <c r="A856" s="453"/>
      <c r="B856" s="461"/>
      <c r="D856" s="453"/>
    </row>
    <row r="857" ht="15.75" customHeight="1">
      <c r="A857" s="453"/>
      <c r="B857" s="461"/>
      <c r="D857" s="453"/>
    </row>
    <row r="858" ht="15.75" customHeight="1">
      <c r="A858" s="453"/>
      <c r="B858" s="461"/>
      <c r="D858" s="453"/>
    </row>
    <row r="859" ht="15.75" customHeight="1">
      <c r="A859" s="453"/>
      <c r="B859" s="461"/>
      <c r="D859" s="453"/>
    </row>
    <row r="860" ht="15.75" customHeight="1">
      <c r="A860" s="453"/>
      <c r="B860" s="461"/>
      <c r="D860" s="453"/>
    </row>
    <row r="861" ht="15.75" customHeight="1">
      <c r="A861" s="453"/>
      <c r="B861" s="461"/>
      <c r="D861" s="453"/>
    </row>
    <row r="862" ht="15.75" customHeight="1">
      <c r="A862" s="453"/>
      <c r="B862" s="461"/>
      <c r="D862" s="453"/>
    </row>
    <row r="863" ht="15.75" customHeight="1">
      <c r="A863" s="453"/>
      <c r="B863" s="461"/>
      <c r="D863" s="453"/>
    </row>
    <row r="864" ht="15.75" customHeight="1">
      <c r="A864" s="453"/>
      <c r="B864" s="461"/>
      <c r="D864" s="453"/>
    </row>
    <row r="865" ht="15.75" customHeight="1">
      <c r="A865" s="453"/>
      <c r="B865" s="461"/>
      <c r="D865" s="453"/>
    </row>
    <row r="866" ht="15.75" customHeight="1">
      <c r="A866" s="453"/>
      <c r="B866" s="461"/>
      <c r="D866" s="453"/>
    </row>
    <row r="867" ht="15.75" customHeight="1">
      <c r="A867" s="453"/>
      <c r="B867" s="461"/>
      <c r="D867" s="453"/>
    </row>
    <row r="868" ht="15.75" customHeight="1">
      <c r="A868" s="453"/>
      <c r="B868" s="461"/>
      <c r="D868" s="453"/>
    </row>
    <row r="869" ht="15.75" customHeight="1">
      <c r="A869" s="453"/>
      <c r="B869" s="461"/>
      <c r="D869" s="453"/>
    </row>
    <row r="870" ht="15.75" customHeight="1">
      <c r="A870" s="453"/>
      <c r="B870" s="461"/>
      <c r="D870" s="453"/>
    </row>
    <row r="871" ht="15.75" customHeight="1">
      <c r="A871" s="453"/>
      <c r="B871" s="461"/>
      <c r="D871" s="453"/>
    </row>
    <row r="872" ht="15.75" customHeight="1">
      <c r="A872" s="453"/>
      <c r="B872" s="461"/>
      <c r="D872" s="453"/>
    </row>
    <row r="873" ht="15.75" customHeight="1">
      <c r="A873" s="453"/>
      <c r="B873" s="461"/>
      <c r="D873" s="453"/>
    </row>
    <row r="874" ht="15.75" customHeight="1">
      <c r="A874" s="453"/>
      <c r="B874" s="461"/>
      <c r="D874" s="453"/>
    </row>
    <row r="875" ht="15.75" customHeight="1">
      <c r="A875" s="453"/>
      <c r="B875" s="461"/>
      <c r="D875" s="453"/>
    </row>
    <row r="876" ht="15.75" customHeight="1">
      <c r="A876" s="453"/>
      <c r="B876" s="461"/>
      <c r="D876" s="453"/>
    </row>
    <row r="877" ht="15.75" customHeight="1">
      <c r="A877" s="453"/>
      <c r="B877" s="461"/>
      <c r="D877" s="453"/>
    </row>
    <row r="878" ht="15.75" customHeight="1">
      <c r="A878" s="453"/>
      <c r="B878" s="461"/>
      <c r="D878" s="453"/>
    </row>
    <row r="879" ht="15.75" customHeight="1">
      <c r="A879" s="453"/>
      <c r="B879" s="461"/>
      <c r="D879" s="453"/>
    </row>
    <row r="880" ht="15.75" customHeight="1">
      <c r="A880" s="453"/>
      <c r="B880" s="461"/>
      <c r="D880" s="453"/>
    </row>
    <row r="881" ht="15.75" customHeight="1">
      <c r="A881" s="453"/>
      <c r="B881" s="461"/>
      <c r="D881" s="453"/>
    </row>
    <row r="882" ht="15.75" customHeight="1">
      <c r="A882" s="453"/>
      <c r="B882" s="461"/>
      <c r="D882" s="453"/>
    </row>
    <row r="883" ht="15.75" customHeight="1">
      <c r="A883" s="453"/>
      <c r="B883" s="461"/>
      <c r="D883" s="453"/>
    </row>
    <row r="884" ht="15.75" customHeight="1">
      <c r="A884" s="453"/>
      <c r="B884" s="461"/>
      <c r="D884" s="453"/>
    </row>
    <row r="885" ht="15.75" customHeight="1">
      <c r="A885" s="453"/>
      <c r="B885" s="461"/>
      <c r="D885" s="453"/>
    </row>
    <row r="886" ht="15.75" customHeight="1">
      <c r="A886" s="453"/>
      <c r="B886" s="461"/>
      <c r="D886" s="453"/>
    </row>
    <row r="887" ht="15.75" customHeight="1">
      <c r="A887" s="453"/>
      <c r="B887" s="461"/>
      <c r="D887" s="453"/>
    </row>
    <row r="888" ht="15.75" customHeight="1">
      <c r="A888" s="453"/>
      <c r="B888" s="461"/>
      <c r="D888" s="453"/>
    </row>
    <row r="889" ht="15.75" customHeight="1">
      <c r="A889" s="453"/>
      <c r="B889" s="461"/>
      <c r="D889" s="453"/>
    </row>
    <row r="890" ht="15.75" customHeight="1">
      <c r="A890" s="453"/>
      <c r="B890" s="461"/>
      <c r="D890" s="453"/>
    </row>
    <row r="891" ht="15.75" customHeight="1">
      <c r="A891" s="453"/>
      <c r="B891" s="461"/>
      <c r="D891" s="453"/>
    </row>
    <row r="892" ht="15.75" customHeight="1">
      <c r="A892" s="453"/>
      <c r="B892" s="461"/>
      <c r="D892" s="453"/>
    </row>
    <row r="893" ht="15.75" customHeight="1">
      <c r="A893" s="453"/>
      <c r="B893" s="461"/>
      <c r="D893" s="453"/>
    </row>
    <row r="894" ht="15.75" customHeight="1">
      <c r="A894" s="453"/>
      <c r="B894" s="461"/>
      <c r="D894" s="453"/>
    </row>
    <row r="895" ht="15.75" customHeight="1">
      <c r="A895" s="453"/>
      <c r="B895" s="461"/>
      <c r="D895" s="453"/>
    </row>
    <row r="896" ht="15.75" customHeight="1">
      <c r="A896" s="453"/>
      <c r="B896" s="461"/>
      <c r="D896" s="453"/>
    </row>
    <row r="897" ht="15.75" customHeight="1">
      <c r="A897" s="453"/>
      <c r="B897" s="461"/>
      <c r="D897" s="453"/>
    </row>
    <row r="898" ht="15.75" customHeight="1">
      <c r="A898" s="453"/>
      <c r="B898" s="461"/>
      <c r="D898" s="453"/>
    </row>
    <row r="899" ht="15.75" customHeight="1">
      <c r="A899" s="453"/>
      <c r="B899" s="461"/>
      <c r="D899" s="453"/>
    </row>
    <row r="900" ht="15.75" customHeight="1">
      <c r="A900" s="453"/>
      <c r="B900" s="461"/>
      <c r="D900" s="453"/>
    </row>
    <row r="901" ht="15.75" customHeight="1">
      <c r="A901" s="453"/>
      <c r="B901" s="461"/>
      <c r="D901" s="453"/>
    </row>
    <row r="902" ht="15.75" customHeight="1">
      <c r="A902" s="453"/>
      <c r="B902" s="461"/>
      <c r="D902" s="453"/>
    </row>
    <row r="903" ht="15.75" customHeight="1">
      <c r="A903" s="453"/>
      <c r="B903" s="461"/>
      <c r="D903" s="453"/>
    </row>
    <row r="904" ht="15.75" customHeight="1">
      <c r="A904" s="453"/>
      <c r="B904" s="461"/>
      <c r="D904" s="453"/>
    </row>
    <row r="905" ht="15.75" customHeight="1">
      <c r="A905" s="453"/>
      <c r="B905" s="461"/>
      <c r="D905" s="453"/>
    </row>
    <row r="906" ht="15.75" customHeight="1">
      <c r="A906" s="453"/>
      <c r="B906" s="461"/>
      <c r="D906" s="453"/>
    </row>
    <row r="907" ht="15.75" customHeight="1">
      <c r="A907" s="453"/>
      <c r="B907" s="461"/>
      <c r="D907" s="453"/>
    </row>
    <row r="908" ht="15.75" customHeight="1">
      <c r="A908" s="453"/>
      <c r="B908" s="461"/>
      <c r="D908" s="453"/>
    </row>
    <row r="909" ht="15.75" customHeight="1">
      <c r="A909" s="453"/>
      <c r="B909" s="461"/>
      <c r="D909" s="453"/>
    </row>
    <row r="910" ht="15.75" customHeight="1">
      <c r="A910" s="453"/>
      <c r="B910" s="461"/>
      <c r="D910" s="453"/>
    </row>
    <row r="911" ht="15.75" customHeight="1">
      <c r="A911" s="453"/>
      <c r="B911" s="461"/>
      <c r="D911" s="453"/>
    </row>
    <row r="912" ht="15.75" customHeight="1">
      <c r="A912" s="453"/>
      <c r="B912" s="461"/>
      <c r="D912" s="453"/>
    </row>
    <row r="913" ht="15.75" customHeight="1">
      <c r="A913" s="453"/>
      <c r="B913" s="461"/>
      <c r="D913" s="453"/>
    </row>
    <row r="914" ht="15.75" customHeight="1">
      <c r="A914" s="453"/>
      <c r="B914" s="461"/>
      <c r="D914" s="453"/>
    </row>
    <row r="915" ht="15.75" customHeight="1">
      <c r="A915" s="453"/>
      <c r="B915" s="461"/>
      <c r="D915" s="453"/>
    </row>
    <row r="916" ht="15.75" customHeight="1">
      <c r="A916" s="453"/>
      <c r="B916" s="461"/>
      <c r="D916" s="453"/>
    </row>
    <row r="917" ht="15.75" customHeight="1">
      <c r="A917" s="453"/>
      <c r="B917" s="461"/>
      <c r="D917" s="453"/>
    </row>
    <row r="918" ht="15.75" customHeight="1">
      <c r="A918" s="453"/>
      <c r="B918" s="461"/>
      <c r="D918" s="453"/>
    </row>
    <row r="919" ht="15.75" customHeight="1">
      <c r="A919" s="453"/>
      <c r="B919" s="461"/>
      <c r="D919" s="453"/>
    </row>
    <row r="920" ht="15.75" customHeight="1">
      <c r="A920" s="453"/>
      <c r="B920" s="461"/>
      <c r="D920" s="453"/>
    </row>
    <row r="921" ht="15.75" customHeight="1">
      <c r="A921" s="453"/>
      <c r="B921" s="461"/>
      <c r="D921" s="453"/>
    </row>
    <row r="922" ht="15.75" customHeight="1">
      <c r="A922" s="453"/>
      <c r="B922" s="461"/>
      <c r="D922" s="453"/>
    </row>
    <row r="923" ht="15.75" customHeight="1">
      <c r="A923" s="453"/>
      <c r="B923" s="461"/>
      <c r="D923" s="453"/>
    </row>
    <row r="924" ht="15.75" customHeight="1">
      <c r="A924" s="453"/>
      <c r="B924" s="461"/>
      <c r="D924" s="453"/>
    </row>
    <row r="925" ht="15.75" customHeight="1">
      <c r="A925" s="453"/>
      <c r="B925" s="461"/>
      <c r="D925" s="453"/>
    </row>
    <row r="926" ht="15.75" customHeight="1">
      <c r="A926" s="453"/>
      <c r="B926" s="461"/>
      <c r="D926" s="453"/>
    </row>
    <row r="927" ht="15.75" customHeight="1">
      <c r="A927" s="453"/>
      <c r="B927" s="461"/>
      <c r="D927" s="453"/>
    </row>
    <row r="928" ht="15.75" customHeight="1">
      <c r="A928" s="453"/>
      <c r="B928" s="461"/>
      <c r="D928" s="453"/>
    </row>
    <row r="929" ht="15.75" customHeight="1">
      <c r="A929" s="453"/>
      <c r="B929" s="461"/>
      <c r="D929" s="453"/>
    </row>
    <row r="930" ht="15.75" customHeight="1">
      <c r="A930" s="453"/>
      <c r="B930" s="461"/>
      <c r="D930" s="453"/>
    </row>
    <row r="931" ht="15.75" customHeight="1">
      <c r="A931" s="453"/>
      <c r="B931" s="461"/>
      <c r="D931" s="453"/>
    </row>
    <row r="932" ht="15.75" customHeight="1">
      <c r="A932" s="453"/>
      <c r="B932" s="461"/>
      <c r="D932" s="453"/>
    </row>
    <row r="933" ht="15.75" customHeight="1">
      <c r="A933" s="453"/>
      <c r="B933" s="461"/>
      <c r="D933" s="453"/>
    </row>
    <row r="934" ht="15.75" customHeight="1">
      <c r="A934" s="453"/>
      <c r="B934" s="461"/>
      <c r="D934" s="453"/>
    </row>
    <row r="935" ht="15.75" customHeight="1">
      <c r="A935" s="453"/>
      <c r="B935" s="461"/>
      <c r="D935" s="453"/>
    </row>
    <row r="936" ht="15.75" customHeight="1">
      <c r="A936" s="453"/>
      <c r="B936" s="461"/>
      <c r="D936" s="453"/>
    </row>
    <row r="937" ht="15.75" customHeight="1">
      <c r="A937" s="453"/>
      <c r="B937" s="461"/>
      <c r="D937" s="453"/>
    </row>
    <row r="938" ht="15.75" customHeight="1">
      <c r="A938" s="453"/>
      <c r="B938" s="461"/>
      <c r="D938" s="453"/>
    </row>
    <row r="939" ht="15.75" customHeight="1">
      <c r="A939" s="453"/>
      <c r="B939" s="461"/>
      <c r="D939" s="453"/>
    </row>
    <row r="940" ht="15.75" customHeight="1">
      <c r="A940" s="453"/>
      <c r="B940" s="461"/>
      <c r="D940" s="453"/>
    </row>
    <row r="941" ht="15.75" customHeight="1">
      <c r="A941" s="453"/>
      <c r="B941" s="461"/>
      <c r="D941" s="453"/>
    </row>
    <row r="942" ht="15.75" customHeight="1">
      <c r="A942" s="453"/>
      <c r="B942" s="461"/>
      <c r="D942" s="453"/>
    </row>
    <row r="943" ht="15.75" customHeight="1">
      <c r="A943" s="453"/>
      <c r="B943" s="461"/>
      <c r="D943" s="453"/>
    </row>
    <row r="944" ht="15.75" customHeight="1">
      <c r="A944" s="453"/>
      <c r="B944" s="461"/>
      <c r="D944" s="453"/>
    </row>
    <row r="945" ht="15.75" customHeight="1">
      <c r="A945" s="453"/>
      <c r="B945" s="461"/>
      <c r="D945" s="453"/>
    </row>
    <row r="946" ht="15.75" customHeight="1">
      <c r="A946" s="453"/>
      <c r="B946" s="461"/>
      <c r="D946" s="453"/>
    </row>
    <row r="947" ht="15.75" customHeight="1">
      <c r="A947" s="453"/>
      <c r="B947" s="461"/>
      <c r="D947" s="453"/>
    </row>
    <row r="948" ht="15.75" customHeight="1">
      <c r="A948" s="453"/>
      <c r="B948" s="461"/>
      <c r="D948" s="453"/>
    </row>
    <row r="949" ht="15.75" customHeight="1">
      <c r="A949" s="453"/>
      <c r="B949" s="461"/>
      <c r="D949" s="453"/>
    </row>
    <row r="950" ht="15.75" customHeight="1">
      <c r="A950" s="453"/>
      <c r="B950" s="461"/>
      <c r="D950" s="453"/>
    </row>
    <row r="951" ht="15.75" customHeight="1">
      <c r="A951" s="453"/>
      <c r="B951" s="461"/>
      <c r="D951" s="453"/>
    </row>
    <row r="952" ht="15.75" customHeight="1">
      <c r="A952" s="453"/>
      <c r="B952" s="461"/>
      <c r="D952" s="453"/>
    </row>
    <row r="953" ht="15.75" customHeight="1">
      <c r="A953" s="453"/>
      <c r="B953" s="461"/>
      <c r="D953" s="453"/>
    </row>
    <row r="954" ht="15.75" customHeight="1">
      <c r="A954" s="453"/>
      <c r="B954" s="461"/>
      <c r="D954" s="453"/>
    </row>
    <row r="955" ht="15.75" customHeight="1">
      <c r="A955" s="453"/>
      <c r="B955" s="461"/>
      <c r="D955" s="453"/>
    </row>
    <row r="956" ht="15.75" customHeight="1">
      <c r="A956" s="453"/>
      <c r="B956" s="461"/>
      <c r="D956" s="453"/>
    </row>
    <row r="957" ht="15.75" customHeight="1">
      <c r="A957" s="453"/>
      <c r="B957" s="461"/>
      <c r="D957" s="453"/>
    </row>
    <row r="958" ht="15.75" customHeight="1">
      <c r="A958" s="453"/>
      <c r="B958" s="461"/>
      <c r="D958" s="453"/>
    </row>
    <row r="959" ht="15.75" customHeight="1">
      <c r="A959" s="453"/>
      <c r="B959" s="461"/>
      <c r="D959" s="453"/>
    </row>
    <row r="960" ht="15.75" customHeight="1">
      <c r="A960" s="453"/>
      <c r="B960" s="461"/>
      <c r="D960" s="453"/>
    </row>
    <row r="961" ht="15.75" customHeight="1">
      <c r="A961" s="453"/>
      <c r="B961" s="461"/>
      <c r="D961" s="453"/>
    </row>
    <row r="962" ht="15.75" customHeight="1">
      <c r="A962" s="453"/>
      <c r="B962" s="461"/>
      <c r="D962" s="453"/>
    </row>
    <row r="963" ht="15.75" customHeight="1">
      <c r="A963" s="453"/>
      <c r="B963" s="461"/>
      <c r="D963" s="453"/>
    </row>
    <row r="964" ht="15.75" customHeight="1">
      <c r="A964" s="453"/>
      <c r="B964" s="461"/>
      <c r="D964" s="453"/>
    </row>
    <row r="965" ht="15.75" customHeight="1">
      <c r="A965" s="453"/>
      <c r="B965" s="461"/>
      <c r="D965" s="453"/>
    </row>
    <row r="966" ht="15.75" customHeight="1">
      <c r="A966" s="453"/>
      <c r="B966" s="461"/>
      <c r="D966" s="453"/>
    </row>
    <row r="967" ht="15.75" customHeight="1">
      <c r="A967" s="453"/>
      <c r="B967" s="461"/>
      <c r="D967" s="453"/>
    </row>
    <row r="968" ht="15.75" customHeight="1">
      <c r="A968" s="453"/>
      <c r="B968" s="461"/>
      <c r="D968" s="453"/>
    </row>
    <row r="969" ht="15.75" customHeight="1">
      <c r="A969" s="453"/>
      <c r="B969" s="461"/>
      <c r="D969" s="453"/>
    </row>
    <row r="970" ht="15.75" customHeight="1">
      <c r="A970" s="453"/>
      <c r="B970" s="461"/>
      <c r="D970" s="453"/>
    </row>
    <row r="971" ht="15.75" customHeight="1">
      <c r="A971" s="453"/>
      <c r="B971" s="461"/>
      <c r="D971" s="453"/>
    </row>
    <row r="972" ht="15.75" customHeight="1">
      <c r="A972" s="453"/>
      <c r="B972" s="461"/>
      <c r="D972" s="453"/>
    </row>
    <row r="973" ht="15.75" customHeight="1">
      <c r="A973" s="453"/>
      <c r="B973" s="461"/>
      <c r="D973" s="453"/>
    </row>
    <row r="974" ht="15.75" customHeight="1">
      <c r="A974" s="453"/>
      <c r="B974" s="461"/>
      <c r="D974" s="453"/>
    </row>
    <row r="975" ht="15.75" customHeight="1">
      <c r="A975" s="453"/>
      <c r="B975" s="461"/>
      <c r="D975" s="453"/>
    </row>
    <row r="976" ht="15.75" customHeight="1">
      <c r="A976" s="453"/>
      <c r="B976" s="461"/>
      <c r="D976" s="453"/>
    </row>
    <row r="977" ht="15.75" customHeight="1">
      <c r="A977" s="453"/>
      <c r="B977" s="461"/>
      <c r="D977" s="453"/>
    </row>
    <row r="978" ht="15.75" customHeight="1">
      <c r="A978" s="453"/>
      <c r="B978" s="461"/>
      <c r="D978" s="453"/>
    </row>
    <row r="979" ht="15.75" customHeight="1">
      <c r="A979" s="453"/>
      <c r="B979" s="461"/>
      <c r="D979" s="453"/>
    </row>
    <row r="980" ht="15.75" customHeight="1">
      <c r="A980" s="453"/>
      <c r="B980" s="461"/>
      <c r="D980" s="453"/>
    </row>
    <row r="981" ht="15.75" customHeight="1">
      <c r="A981" s="453"/>
      <c r="B981" s="461"/>
      <c r="D981" s="453"/>
    </row>
    <row r="982" ht="15.75" customHeight="1">
      <c r="A982" s="453"/>
      <c r="B982" s="461"/>
      <c r="D982" s="453"/>
    </row>
    <row r="983" ht="15.75" customHeight="1">
      <c r="A983" s="453"/>
      <c r="B983" s="461"/>
      <c r="D983" s="453"/>
    </row>
    <row r="984" ht="15.75" customHeight="1">
      <c r="A984" s="453"/>
      <c r="B984" s="461"/>
      <c r="D984" s="453"/>
    </row>
    <row r="985" ht="15.75" customHeight="1">
      <c r="A985" s="453"/>
      <c r="B985" s="461"/>
      <c r="D985" s="453"/>
    </row>
    <row r="986" ht="15.75" customHeight="1">
      <c r="A986" s="453"/>
      <c r="B986" s="461"/>
      <c r="D986" s="453"/>
    </row>
    <row r="987" ht="15.75" customHeight="1">
      <c r="A987" s="453"/>
      <c r="B987" s="461"/>
      <c r="D987" s="453"/>
    </row>
    <row r="988" ht="15.75" customHeight="1">
      <c r="A988" s="453"/>
      <c r="B988" s="461"/>
      <c r="D988" s="453"/>
    </row>
    <row r="989" ht="15.75" customHeight="1">
      <c r="A989" s="453"/>
      <c r="B989" s="461"/>
      <c r="D989" s="453"/>
    </row>
    <row r="990" ht="15.75" customHeight="1">
      <c r="A990" s="453"/>
      <c r="B990" s="461"/>
      <c r="D990" s="453"/>
    </row>
    <row r="991" ht="15.75" customHeight="1">
      <c r="A991" s="453"/>
      <c r="B991" s="461"/>
      <c r="D991" s="453"/>
    </row>
    <row r="992" ht="15.75" customHeight="1">
      <c r="A992" s="453"/>
      <c r="B992" s="461"/>
      <c r="D992" s="453"/>
    </row>
    <row r="993" ht="15.75" customHeight="1">
      <c r="A993" s="453"/>
      <c r="B993" s="461"/>
      <c r="D993" s="453"/>
    </row>
    <row r="994" ht="15.75" customHeight="1">
      <c r="A994" s="453"/>
      <c r="B994" s="461"/>
      <c r="D994" s="453"/>
    </row>
    <row r="995" ht="15.75" customHeight="1">
      <c r="A995" s="453"/>
      <c r="B995" s="461"/>
      <c r="D995" s="453"/>
    </row>
    <row r="996" ht="15.75" customHeight="1">
      <c r="A996" s="453"/>
      <c r="B996" s="461"/>
      <c r="D996" s="453"/>
    </row>
    <row r="997" ht="15.75" customHeight="1">
      <c r="A997" s="453"/>
      <c r="B997" s="461"/>
      <c r="D997" s="453"/>
    </row>
    <row r="998" ht="15.75" customHeight="1">
      <c r="A998" s="453"/>
      <c r="B998" s="461"/>
      <c r="D998" s="453"/>
    </row>
    <row r="999" ht="15.75" customHeight="1">
      <c r="A999" s="453"/>
      <c r="B999" s="461"/>
      <c r="D999" s="453"/>
    </row>
    <row r="1000" ht="15.75" customHeight="1">
      <c r="A1000" s="453"/>
      <c r="B1000" s="461"/>
      <c r="D1000" s="453"/>
    </row>
    <row r="1001" ht="15.75" customHeight="1">
      <c r="A1001" s="453"/>
      <c r="B1001" s="461"/>
      <c r="D1001" s="453"/>
    </row>
    <row r="1002" ht="15.75" customHeight="1">
      <c r="A1002" s="453"/>
      <c r="B1002" s="461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20"/>
      <c r="F1" s="20"/>
    </row>
    <row r="2">
      <c r="A2" s="462">
        <v>2702.0</v>
      </c>
      <c r="B2" s="463" t="s">
        <v>28</v>
      </c>
      <c r="C2" s="463" t="s">
        <v>31</v>
      </c>
      <c r="D2" s="463" t="s">
        <v>234</v>
      </c>
      <c r="E2" s="25"/>
      <c r="F2" s="25"/>
    </row>
    <row r="3">
      <c r="A3" s="462">
        <v>2703.0</v>
      </c>
      <c r="B3" s="463" t="s">
        <v>28</v>
      </c>
      <c r="C3" s="463" t="s">
        <v>35</v>
      </c>
      <c r="D3" s="463" t="s">
        <v>232</v>
      </c>
      <c r="E3" s="25"/>
      <c r="F3" s="25"/>
    </row>
    <row r="4">
      <c r="A4" s="462">
        <v>2704.0</v>
      </c>
      <c r="B4" s="463">
        <v>3044000.0</v>
      </c>
      <c r="C4" s="463" t="s">
        <v>72</v>
      </c>
      <c r="D4" s="463" t="s">
        <v>71</v>
      </c>
      <c r="E4" s="25"/>
      <c r="F4" s="25"/>
    </row>
    <row r="5">
      <c r="A5" s="462">
        <v>2708.0</v>
      </c>
      <c r="B5" s="463">
        <v>3044000.0</v>
      </c>
      <c r="C5" s="463" t="s">
        <v>93</v>
      </c>
      <c r="D5" s="463" t="s">
        <v>34</v>
      </c>
      <c r="E5" s="25"/>
      <c r="F5" s="25"/>
    </row>
    <row r="6">
      <c r="A6" s="462">
        <v>2709.0</v>
      </c>
      <c r="B6" s="463">
        <v>3044000.0</v>
      </c>
      <c r="C6" s="463" t="s">
        <v>86</v>
      </c>
      <c r="D6" s="463" t="s">
        <v>85</v>
      </c>
      <c r="E6" s="25"/>
      <c r="F6" s="25"/>
    </row>
    <row r="7">
      <c r="A7" s="462">
        <v>2719.0</v>
      </c>
      <c r="B7" s="463">
        <v>3044000.0</v>
      </c>
      <c r="C7" s="463" t="s">
        <v>39</v>
      </c>
      <c r="D7" s="463" t="s">
        <v>37</v>
      </c>
      <c r="E7" s="25"/>
      <c r="F7" s="25"/>
    </row>
    <row r="8">
      <c r="A8" s="462">
        <v>2720.0</v>
      </c>
      <c r="B8" s="463">
        <v>3044000.0</v>
      </c>
      <c r="C8" s="463" t="s">
        <v>87</v>
      </c>
      <c r="D8" s="463" t="s">
        <v>85</v>
      </c>
      <c r="E8" s="25"/>
      <c r="F8" s="25"/>
    </row>
    <row r="9">
      <c r="A9" s="462">
        <v>2721.0</v>
      </c>
      <c r="B9" s="463">
        <v>3044000.0</v>
      </c>
      <c r="C9" s="463" t="s">
        <v>61</v>
      </c>
      <c r="D9" s="463" t="s">
        <v>34</v>
      </c>
      <c r="E9" s="25"/>
      <c r="F9" s="25"/>
    </row>
    <row r="10">
      <c r="A10" s="462">
        <v>2722.0</v>
      </c>
      <c r="B10" s="463">
        <v>3044000.0</v>
      </c>
      <c r="C10" s="463" t="s">
        <v>76</v>
      </c>
      <c r="D10" s="463" t="s">
        <v>37</v>
      </c>
      <c r="E10" s="25"/>
      <c r="F10" s="25"/>
    </row>
    <row r="11">
      <c r="A11" s="462">
        <v>2723.0</v>
      </c>
      <c r="B11" s="463">
        <v>3044000.0</v>
      </c>
      <c r="C11" s="463" t="s">
        <v>80</v>
      </c>
      <c r="D11" s="463" t="s">
        <v>79</v>
      </c>
      <c r="E11" s="25"/>
      <c r="F11" s="25"/>
    </row>
    <row r="12">
      <c r="A12" s="462">
        <v>2728.0</v>
      </c>
      <c r="B12" s="463">
        <v>3044000.0</v>
      </c>
      <c r="C12" s="463" t="s">
        <v>57</v>
      </c>
      <c r="D12" s="463" t="s">
        <v>34</v>
      </c>
      <c r="E12" s="25"/>
      <c r="F12" s="25"/>
    </row>
    <row r="13">
      <c r="A13" s="462">
        <v>2729.0</v>
      </c>
      <c r="B13" s="463">
        <v>3044000.0</v>
      </c>
      <c r="C13" s="463" t="s">
        <v>89</v>
      </c>
      <c r="D13" s="463" t="s">
        <v>34</v>
      </c>
      <c r="E13" s="25"/>
      <c r="F13" s="25"/>
    </row>
    <row r="14">
      <c r="A14" s="462">
        <v>2731.0</v>
      </c>
      <c r="B14" s="463">
        <v>3044000.0</v>
      </c>
      <c r="C14" s="463" t="s">
        <v>60</v>
      </c>
      <c r="D14" s="463" t="s">
        <v>50</v>
      </c>
      <c r="E14" s="25"/>
      <c r="F14" s="25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51</v>
      </c>
      <c r="D15" s="463" t="s">
        <v>50</v>
      </c>
      <c r="E15" s="25"/>
      <c r="F15" s="25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92</v>
      </c>
      <c r="D16" s="463" t="s">
        <v>46</v>
      </c>
      <c r="E16" s="25"/>
      <c r="F16" s="25"/>
      <c r="G16" s="233"/>
      <c r="H16" s="233"/>
      <c r="I16" s="233"/>
      <c r="J16" s="233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78</v>
      </c>
      <c r="D17" s="463" t="s">
        <v>46</v>
      </c>
      <c r="E17" s="25"/>
      <c r="F17" s="25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66</v>
      </c>
      <c r="D18" s="463" t="s">
        <v>46</v>
      </c>
      <c r="E18" s="25"/>
      <c r="F18" s="25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74</v>
      </c>
      <c r="D19" s="463" t="s">
        <v>50</v>
      </c>
      <c r="E19" s="25"/>
      <c r="F19" s="25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47</v>
      </c>
      <c r="D20" s="463" t="s">
        <v>46</v>
      </c>
      <c r="E20" s="25"/>
      <c r="F20" s="25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75</v>
      </c>
      <c r="D21" s="463" t="s">
        <v>385</v>
      </c>
      <c r="E21" s="25"/>
      <c r="F21" s="25"/>
    </row>
    <row r="22">
      <c r="A22" s="462">
        <v>2743.0</v>
      </c>
      <c r="B22" s="463">
        <v>3044000.0</v>
      </c>
      <c r="C22" s="463" t="s">
        <v>84</v>
      </c>
      <c r="D22" s="463" t="s">
        <v>83</v>
      </c>
      <c r="E22" s="25"/>
      <c r="F22" s="25"/>
    </row>
    <row r="23">
      <c r="A23" s="462">
        <v>0.0</v>
      </c>
      <c r="B23" s="463">
        <v>3044000.0</v>
      </c>
      <c r="C23" s="463" t="s">
        <v>40</v>
      </c>
      <c r="D23" s="463" t="s">
        <v>386</v>
      </c>
      <c r="G23" s="229" t="s">
        <v>387</v>
      </c>
      <c r="K23" s="464"/>
    </row>
    <row r="24">
      <c r="A24" s="462">
        <v>0.0</v>
      </c>
      <c r="B24" s="463">
        <v>3044000.0</v>
      </c>
      <c r="C24" s="463" t="s">
        <v>58</v>
      </c>
      <c r="D24" s="463" t="s">
        <v>276</v>
      </c>
      <c r="G24" s="229" t="s">
        <v>388</v>
      </c>
      <c r="K24" s="464"/>
    </row>
    <row r="25">
      <c r="A25" s="462">
        <v>0.0</v>
      </c>
      <c r="B25" s="463">
        <v>3044000.0</v>
      </c>
      <c r="C25" s="463" t="s">
        <v>54</v>
      </c>
      <c r="D25" s="463" t="s">
        <v>62</v>
      </c>
      <c r="G25" s="229" t="s">
        <v>389</v>
      </c>
    </row>
    <row r="26">
      <c r="A26" s="465">
        <v>0.0</v>
      </c>
      <c r="B26" s="466">
        <v>3044000.0</v>
      </c>
      <c r="C26" s="466" t="s">
        <v>70</v>
      </c>
      <c r="D26" s="466" t="s">
        <v>276</v>
      </c>
      <c r="G26" s="229" t="s">
        <v>390</v>
      </c>
      <c r="K26" s="464"/>
    </row>
    <row r="27">
      <c r="A27" s="467"/>
      <c r="B27" s="468"/>
      <c r="C27" s="468"/>
      <c r="D27" s="469"/>
      <c r="E27" s="138" t="s">
        <v>95</v>
      </c>
      <c r="F27" s="138" t="s">
        <v>391</v>
      </c>
    </row>
    <row r="28">
      <c r="A28" s="470">
        <v>0.0</v>
      </c>
      <c r="B28" s="471">
        <v>3044000.0</v>
      </c>
      <c r="C28" s="471" t="s">
        <v>242</v>
      </c>
      <c r="D28" s="471" t="s">
        <v>26</v>
      </c>
      <c r="E28" s="472">
        <v>203.0625</v>
      </c>
      <c r="F28" s="234" t="s">
        <v>20</v>
      </c>
      <c r="G28" s="473" t="s">
        <v>392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63</v>
      </c>
      <c r="D29" s="476" t="s">
        <v>53</v>
      </c>
      <c r="E29" s="472">
        <v>216.66666666666666</v>
      </c>
      <c r="F29" s="234" t="s">
        <v>20</v>
      </c>
      <c r="G29" s="473" t="s">
        <v>393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73</v>
      </c>
      <c r="D30" s="476" t="s">
        <v>26</v>
      </c>
      <c r="E30" s="472">
        <v>222.85763888888889</v>
      </c>
      <c r="F30" s="234" t="s">
        <v>20</v>
      </c>
      <c r="G30" s="473" t="s">
        <v>394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68</v>
      </c>
      <c r="D31" s="476" t="s">
        <v>26</v>
      </c>
      <c r="E31" s="472">
        <v>212.27777777777777</v>
      </c>
      <c r="F31" s="234" t="s">
        <v>20</v>
      </c>
      <c r="G31" s="473" t="s">
        <v>395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67</v>
      </c>
      <c r="D32" s="476" t="s">
        <v>26</v>
      </c>
      <c r="E32" s="472">
        <v>192.90972222222223</v>
      </c>
      <c r="F32" s="234" t="s">
        <v>20</v>
      </c>
      <c r="G32" s="473" t="s">
        <v>396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65</v>
      </c>
      <c r="D33" s="476" t="s">
        <v>26</v>
      </c>
      <c r="E33" s="472">
        <v>201.35069444444446</v>
      </c>
      <c r="F33" s="234" t="s">
        <v>20</v>
      </c>
      <c r="G33" s="473" t="s">
        <v>397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59</v>
      </c>
      <c r="D34" s="476" t="s">
        <v>26</v>
      </c>
      <c r="E34" s="472">
        <v>186.64930555555554</v>
      </c>
      <c r="F34" s="234" t="s">
        <v>20</v>
      </c>
      <c r="G34" s="473" t="s">
        <v>398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56</v>
      </c>
      <c r="D35" s="476" t="s">
        <v>26</v>
      </c>
      <c r="E35" s="472">
        <v>184.43055555555554</v>
      </c>
      <c r="F35" s="234" t="s">
        <v>20</v>
      </c>
      <c r="G35" s="473" t="s">
        <v>399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43</v>
      </c>
      <c r="D36" s="476" t="s">
        <v>26</v>
      </c>
      <c r="E36" s="472">
        <v>208.20833333333334</v>
      </c>
      <c r="F36" s="234" t="s">
        <v>20</v>
      </c>
      <c r="G36" s="473" t="s">
        <v>400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77</v>
      </c>
      <c r="D37" s="476" t="s">
        <v>26</v>
      </c>
      <c r="E37" s="472">
        <v>139.45486111111111</v>
      </c>
      <c r="F37" s="234" t="s">
        <v>401</v>
      </c>
      <c r="G37" s="473" t="s">
        <v>402</v>
      </c>
    </row>
    <row r="38">
      <c r="A38" s="477">
        <v>0.0</v>
      </c>
      <c r="B38" s="478">
        <v>3044000.0</v>
      </c>
      <c r="C38" s="478" t="s">
        <v>42</v>
      </c>
      <c r="D38" s="478" t="s">
        <v>26</v>
      </c>
      <c r="E38" s="479">
        <v>27.072916666666668</v>
      </c>
      <c r="F38" s="480" t="s">
        <v>403</v>
      </c>
      <c r="G38" s="473" t="s">
        <v>404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48</v>
      </c>
      <c r="D39" s="478" t="s">
        <v>26</v>
      </c>
      <c r="E39" s="479">
        <v>120.39236111111111</v>
      </c>
      <c r="F39" s="480" t="s">
        <v>405</v>
      </c>
      <c r="G39" s="473" t="s">
        <v>406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88</v>
      </c>
      <c r="D40" s="478" t="s">
        <v>26</v>
      </c>
      <c r="E40" s="479">
        <v>75.78819444444444</v>
      </c>
      <c r="F40" s="480" t="s">
        <v>407</v>
      </c>
      <c r="G40" s="473" t="s">
        <v>408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81</v>
      </c>
      <c r="D41" s="478" t="s">
        <v>26</v>
      </c>
      <c r="E41" s="479">
        <v>20.086805555555557</v>
      </c>
      <c r="F41" s="480" t="s">
        <v>409</v>
      </c>
      <c r="G41" s="473" t="s">
        <v>410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25"/>
      <c r="F46" s="25"/>
    </row>
    <row r="47">
      <c r="E47" s="25"/>
      <c r="F47" s="25"/>
    </row>
    <row r="48">
      <c r="E48" s="25"/>
      <c r="F48" s="25"/>
    </row>
    <row r="49">
      <c r="E49" s="25"/>
      <c r="F49" s="25"/>
    </row>
    <row r="50">
      <c r="E50" s="25"/>
      <c r="F50" s="25"/>
    </row>
    <row r="51">
      <c r="E51" s="25"/>
      <c r="F51" s="25"/>
    </row>
    <row r="52">
      <c r="E52" s="25"/>
      <c r="F52" s="25"/>
    </row>
    <row r="53">
      <c r="E53" s="25"/>
      <c r="F53" s="25"/>
    </row>
    <row r="54">
      <c r="E54" s="25"/>
      <c r="F54" s="25"/>
    </row>
    <row r="55">
      <c r="E55" s="25"/>
      <c r="F55" s="25"/>
    </row>
    <row r="56">
      <c r="E56" s="25"/>
      <c r="F56" s="25"/>
    </row>
    <row r="57">
      <c r="E57" s="25"/>
      <c r="F57" s="25"/>
    </row>
    <row r="58">
      <c r="E58" s="25"/>
      <c r="F58" s="25"/>
    </row>
    <row r="59">
      <c r="E59" s="25"/>
      <c r="F59" s="25"/>
    </row>
    <row r="60">
      <c r="E60" s="25"/>
      <c r="F60" s="25"/>
    </row>
    <row r="61">
      <c r="E61" s="25"/>
      <c r="F61" s="25"/>
    </row>
    <row r="62">
      <c r="E62" s="25"/>
      <c r="F62" s="25"/>
    </row>
    <row r="63">
      <c r="E63" s="25"/>
      <c r="F63" s="25"/>
    </row>
    <row r="64">
      <c r="E64" s="25"/>
      <c r="F64" s="25"/>
    </row>
    <row r="65">
      <c r="E65" s="25"/>
      <c r="F65" s="25"/>
    </row>
    <row r="66">
      <c r="E66" s="25"/>
      <c r="F66" s="25"/>
    </row>
    <row r="67">
      <c r="E67" s="25"/>
      <c r="F67" s="25"/>
    </row>
    <row r="68">
      <c r="E68" s="25"/>
      <c r="F68" s="25"/>
    </row>
    <row r="69">
      <c r="E69" s="25"/>
      <c r="F69" s="25"/>
    </row>
    <row r="70">
      <c r="E70" s="25"/>
      <c r="F70" s="25"/>
    </row>
    <row r="71">
      <c r="E71" s="25"/>
      <c r="F71" s="25"/>
    </row>
    <row r="72">
      <c r="E72" s="25"/>
      <c r="F72" s="25"/>
    </row>
    <row r="73">
      <c r="E73" s="25"/>
      <c r="F73" s="25"/>
    </row>
    <row r="74">
      <c r="E74" s="25"/>
      <c r="F74" s="25"/>
    </row>
    <row r="75">
      <c r="E75" s="25"/>
      <c r="F75" s="25"/>
    </row>
    <row r="76">
      <c r="E76" s="25"/>
      <c r="F76" s="25"/>
    </row>
    <row r="77">
      <c r="E77" s="25"/>
      <c r="F77" s="25"/>
    </row>
    <row r="78">
      <c r="E78" s="25"/>
      <c r="F78" s="25"/>
    </row>
    <row r="79">
      <c r="E79" s="25"/>
      <c r="F79" s="25"/>
    </row>
    <row r="80">
      <c r="E80" s="25"/>
      <c r="F80" s="25"/>
    </row>
    <row r="81">
      <c r="E81" s="25"/>
      <c r="F81" s="25"/>
    </row>
    <row r="82">
      <c r="E82" s="25"/>
      <c r="F82" s="25"/>
    </row>
    <row r="83">
      <c r="E83" s="25"/>
      <c r="F83" s="25"/>
    </row>
    <row r="84">
      <c r="E84" s="25"/>
      <c r="F84" s="25"/>
    </row>
    <row r="85">
      <c r="E85" s="25"/>
      <c r="F85" s="25"/>
    </row>
    <row r="86">
      <c r="E86" s="25"/>
      <c r="F86" s="25"/>
    </row>
    <row r="87">
      <c r="E87" s="25"/>
      <c r="F87" s="25"/>
    </row>
    <row r="88">
      <c r="E88" s="25"/>
      <c r="F88" s="25"/>
    </row>
    <row r="89">
      <c r="E89" s="25"/>
      <c r="F89" s="25"/>
    </row>
    <row r="90">
      <c r="E90" s="25"/>
      <c r="F90" s="25"/>
    </row>
    <row r="91">
      <c r="E91" s="25"/>
      <c r="F91" s="25"/>
    </row>
    <row r="92">
      <c r="E92" s="25"/>
      <c r="F92" s="25"/>
    </row>
    <row r="93">
      <c r="E93" s="25"/>
      <c r="F93" s="25"/>
    </row>
    <row r="94">
      <c r="E94" s="25"/>
      <c r="F94" s="25"/>
    </row>
    <row r="95">
      <c r="E95" s="25"/>
      <c r="F95" s="25"/>
    </row>
    <row r="96">
      <c r="E96" s="25"/>
      <c r="F96" s="25"/>
    </row>
    <row r="97">
      <c r="E97" s="25"/>
      <c r="F97" s="25"/>
    </row>
    <row r="98">
      <c r="E98" s="25"/>
      <c r="F98" s="25"/>
    </row>
    <row r="99">
      <c r="E99" s="25"/>
      <c r="F99" s="25"/>
    </row>
    <row r="100">
      <c r="E100" s="25"/>
      <c r="F100" s="25"/>
    </row>
    <row r="101">
      <c r="E101" s="25"/>
      <c r="F101" s="25"/>
    </row>
    <row r="102">
      <c r="E102" s="25"/>
      <c r="F102" s="25"/>
    </row>
    <row r="103">
      <c r="E103" s="25"/>
      <c r="F103" s="25"/>
    </row>
    <row r="104">
      <c r="E104" s="25"/>
      <c r="F104" s="25"/>
    </row>
    <row r="105">
      <c r="E105" s="25"/>
      <c r="F105" s="25"/>
    </row>
    <row r="106">
      <c r="E106" s="25"/>
      <c r="F106" s="25"/>
    </row>
    <row r="107">
      <c r="E107" s="25"/>
      <c r="F107" s="25"/>
    </row>
    <row r="108">
      <c r="E108" s="25"/>
      <c r="F108" s="25"/>
    </row>
    <row r="109">
      <c r="E109" s="25"/>
      <c r="F109" s="25"/>
    </row>
    <row r="110">
      <c r="E110" s="25"/>
      <c r="F110" s="25"/>
    </row>
    <row r="111">
      <c r="E111" s="25"/>
      <c r="F111" s="25"/>
    </row>
    <row r="112">
      <c r="E112" s="25"/>
      <c r="F112" s="25"/>
    </row>
    <row r="113">
      <c r="E113" s="25"/>
      <c r="F113" s="25"/>
    </row>
    <row r="114">
      <c r="E114" s="25"/>
      <c r="F114" s="25"/>
    </row>
    <row r="115">
      <c r="E115" s="25"/>
      <c r="F115" s="25"/>
    </row>
    <row r="116">
      <c r="E116" s="25"/>
      <c r="F116" s="25"/>
    </row>
    <row r="117">
      <c r="E117" s="25"/>
      <c r="F117" s="25"/>
    </row>
    <row r="118">
      <c r="E118" s="25"/>
      <c r="F118" s="25"/>
    </row>
    <row r="119">
      <c r="E119" s="25"/>
      <c r="F119" s="25"/>
    </row>
    <row r="120">
      <c r="E120" s="25"/>
      <c r="F120" s="25"/>
    </row>
    <row r="121">
      <c r="E121" s="25"/>
      <c r="F121" s="25"/>
    </row>
    <row r="122">
      <c r="E122" s="25"/>
      <c r="F122" s="25"/>
    </row>
    <row r="123">
      <c r="E123" s="25"/>
      <c r="F123" s="25"/>
    </row>
    <row r="124">
      <c r="E124" s="25"/>
      <c r="F124" s="25"/>
    </row>
    <row r="125">
      <c r="E125" s="25"/>
      <c r="F125" s="25"/>
    </row>
    <row r="126">
      <c r="E126" s="25"/>
      <c r="F126" s="25"/>
    </row>
    <row r="127">
      <c r="E127" s="25"/>
      <c r="F127" s="25"/>
    </row>
    <row r="128">
      <c r="E128" s="25"/>
      <c r="F128" s="25"/>
    </row>
    <row r="129">
      <c r="E129" s="25"/>
      <c r="F129" s="25"/>
    </row>
    <row r="130">
      <c r="E130" s="25"/>
      <c r="F130" s="25"/>
    </row>
    <row r="131">
      <c r="E131" s="25"/>
      <c r="F131" s="25"/>
    </row>
    <row r="132">
      <c r="E132" s="25"/>
      <c r="F132" s="25"/>
    </row>
    <row r="133">
      <c r="E133" s="25"/>
      <c r="F133" s="25"/>
    </row>
    <row r="134">
      <c r="E134" s="25"/>
      <c r="F134" s="25"/>
    </row>
    <row r="135">
      <c r="E135" s="25"/>
      <c r="F135" s="25"/>
    </row>
    <row r="136">
      <c r="E136" s="25"/>
      <c r="F136" s="25"/>
    </row>
    <row r="137">
      <c r="E137" s="25"/>
      <c r="F137" s="25"/>
    </row>
    <row r="138">
      <c r="E138" s="25"/>
      <c r="F138" s="25"/>
    </row>
    <row r="139">
      <c r="E139" s="25"/>
      <c r="F139" s="25"/>
    </row>
    <row r="140">
      <c r="E140" s="25"/>
      <c r="F140" s="25"/>
    </row>
    <row r="141">
      <c r="E141" s="25"/>
      <c r="F141" s="25"/>
    </row>
    <row r="142">
      <c r="E142" s="25"/>
      <c r="F142" s="25"/>
    </row>
    <row r="143">
      <c r="E143" s="25"/>
      <c r="F143" s="25"/>
    </row>
    <row r="144">
      <c r="E144" s="25"/>
      <c r="F144" s="25"/>
    </row>
    <row r="145">
      <c r="E145" s="25"/>
      <c r="F145" s="25"/>
    </row>
    <row r="146">
      <c r="E146" s="25"/>
      <c r="F146" s="25"/>
    </row>
    <row r="147">
      <c r="E147" s="25"/>
      <c r="F147" s="25"/>
    </row>
    <row r="148">
      <c r="E148" s="25"/>
      <c r="F148" s="25"/>
    </row>
    <row r="149">
      <c r="E149" s="25"/>
      <c r="F149" s="25"/>
    </row>
    <row r="150">
      <c r="E150" s="25"/>
      <c r="F150" s="25"/>
    </row>
    <row r="151">
      <c r="E151" s="25"/>
      <c r="F151" s="25"/>
    </row>
    <row r="152">
      <c r="E152" s="25"/>
      <c r="F152" s="25"/>
    </row>
    <row r="153">
      <c r="E153" s="25"/>
      <c r="F153" s="25"/>
    </row>
    <row r="154">
      <c r="E154" s="25"/>
      <c r="F154" s="25"/>
    </row>
    <row r="155">
      <c r="E155" s="25"/>
      <c r="F155" s="25"/>
    </row>
    <row r="156">
      <c r="E156" s="25"/>
      <c r="F156" s="25"/>
    </row>
    <row r="157">
      <c r="E157" s="25"/>
      <c r="F157" s="25"/>
    </row>
    <row r="158">
      <c r="E158" s="25"/>
      <c r="F158" s="25"/>
    </row>
    <row r="159">
      <c r="E159" s="25"/>
      <c r="F159" s="25"/>
    </row>
    <row r="160">
      <c r="E160" s="25"/>
      <c r="F160" s="25"/>
    </row>
    <row r="161">
      <c r="E161" s="25"/>
      <c r="F161" s="25"/>
    </row>
    <row r="162">
      <c r="E162" s="25"/>
      <c r="F162" s="25"/>
    </row>
    <row r="163">
      <c r="E163" s="25"/>
      <c r="F163" s="25"/>
    </row>
    <row r="164">
      <c r="E164" s="25"/>
      <c r="F164" s="25"/>
    </row>
    <row r="165">
      <c r="E165" s="25"/>
      <c r="F165" s="25"/>
    </row>
    <row r="166">
      <c r="E166" s="25"/>
      <c r="F166" s="25"/>
    </row>
    <row r="167">
      <c r="E167" s="25"/>
      <c r="F167" s="25"/>
    </row>
    <row r="168">
      <c r="E168" s="25"/>
      <c r="F168" s="25"/>
    </row>
    <row r="169">
      <c r="E169" s="25"/>
      <c r="F169" s="25"/>
    </row>
    <row r="170">
      <c r="E170" s="25"/>
      <c r="F170" s="25"/>
    </row>
    <row r="171">
      <c r="E171" s="25"/>
      <c r="F171" s="25"/>
    </row>
    <row r="172">
      <c r="E172" s="25"/>
      <c r="F172" s="25"/>
    </row>
    <row r="173">
      <c r="E173" s="25"/>
      <c r="F173" s="25"/>
    </row>
    <row r="174">
      <c r="E174" s="25"/>
      <c r="F174" s="25"/>
    </row>
    <row r="175">
      <c r="E175" s="25"/>
      <c r="F175" s="25"/>
    </row>
    <row r="176">
      <c r="E176" s="25"/>
      <c r="F176" s="25"/>
    </row>
    <row r="177">
      <c r="E177" s="25"/>
      <c r="F177" s="25"/>
    </row>
    <row r="178">
      <c r="E178" s="25"/>
      <c r="F178" s="25"/>
    </row>
    <row r="179">
      <c r="E179" s="25"/>
      <c r="F179" s="25"/>
    </row>
    <row r="180">
      <c r="E180" s="25"/>
      <c r="F180" s="25"/>
    </row>
    <row r="181">
      <c r="E181" s="25"/>
      <c r="F181" s="25"/>
    </row>
    <row r="182">
      <c r="E182" s="25"/>
      <c r="F182" s="25"/>
    </row>
    <row r="183">
      <c r="E183" s="25"/>
      <c r="F183" s="25"/>
    </row>
    <row r="184">
      <c r="E184" s="25"/>
      <c r="F184" s="25"/>
    </row>
    <row r="185">
      <c r="E185" s="25"/>
      <c r="F185" s="25"/>
    </row>
    <row r="186">
      <c r="E186" s="25"/>
      <c r="F186" s="25"/>
    </row>
    <row r="187">
      <c r="E187" s="25"/>
      <c r="F187" s="25"/>
    </row>
    <row r="188">
      <c r="E188" s="25"/>
      <c r="F188" s="25"/>
    </row>
    <row r="189">
      <c r="E189" s="25"/>
      <c r="F189" s="25"/>
    </row>
    <row r="190">
      <c r="E190" s="25"/>
      <c r="F190" s="25"/>
    </row>
    <row r="191">
      <c r="E191" s="25"/>
      <c r="F191" s="25"/>
    </row>
    <row r="192">
      <c r="E192" s="25"/>
      <c r="F192" s="25"/>
    </row>
    <row r="193">
      <c r="E193" s="25"/>
      <c r="F193" s="25"/>
    </row>
    <row r="194">
      <c r="E194" s="25"/>
      <c r="F194" s="25"/>
    </row>
    <row r="195">
      <c r="E195" s="25"/>
      <c r="F195" s="25"/>
    </row>
    <row r="196">
      <c r="E196" s="25"/>
      <c r="F196" s="25"/>
    </row>
    <row r="197">
      <c r="E197" s="25"/>
      <c r="F197" s="25"/>
    </row>
    <row r="198">
      <c r="E198" s="25"/>
      <c r="F198" s="25"/>
    </row>
    <row r="199">
      <c r="E199" s="25"/>
      <c r="F199" s="25"/>
    </row>
    <row r="200">
      <c r="E200" s="25"/>
      <c r="F200" s="25"/>
    </row>
    <row r="201">
      <c r="E201" s="25"/>
      <c r="F201" s="25"/>
    </row>
    <row r="202">
      <c r="E202" s="25"/>
      <c r="F202" s="25"/>
    </row>
    <row r="203">
      <c r="E203" s="25"/>
      <c r="F203" s="25"/>
    </row>
    <row r="204">
      <c r="E204" s="25"/>
      <c r="F204" s="25"/>
    </row>
    <row r="205">
      <c r="E205" s="25"/>
      <c r="F205" s="25"/>
    </row>
    <row r="206">
      <c r="E206" s="25"/>
      <c r="F206" s="25"/>
    </row>
    <row r="207">
      <c r="E207" s="25"/>
      <c r="F207" s="25"/>
    </row>
    <row r="208">
      <c r="E208" s="25"/>
      <c r="F208" s="25"/>
    </row>
    <row r="209">
      <c r="E209" s="25"/>
      <c r="F209" s="25"/>
    </row>
    <row r="210">
      <c r="E210" s="25"/>
      <c r="F210" s="25"/>
    </row>
    <row r="211">
      <c r="E211" s="25"/>
      <c r="F211" s="25"/>
    </row>
    <row r="212">
      <c r="E212" s="25"/>
      <c r="F212" s="25"/>
    </row>
    <row r="213">
      <c r="E213" s="25"/>
      <c r="F213" s="25"/>
    </row>
    <row r="214">
      <c r="E214" s="25"/>
      <c r="F214" s="25"/>
    </row>
    <row r="215">
      <c r="E215" s="25"/>
      <c r="F215" s="25"/>
    </row>
    <row r="216">
      <c r="E216" s="25"/>
      <c r="F216" s="25"/>
    </row>
    <row r="217">
      <c r="E217" s="25"/>
      <c r="F217" s="25"/>
    </row>
    <row r="218">
      <c r="E218" s="25"/>
      <c r="F218" s="25"/>
    </row>
    <row r="219">
      <c r="E219" s="25"/>
      <c r="F219" s="25"/>
    </row>
    <row r="220">
      <c r="E220" s="25"/>
      <c r="F220" s="25"/>
    </row>
    <row r="221">
      <c r="E221" s="25"/>
      <c r="F221" s="25"/>
    </row>
    <row r="222">
      <c r="E222" s="25"/>
      <c r="F222" s="25"/>
    </row>
    <row r="223">
      <c r="E223" s="25"/>
      <c r="F223" s="25"/>
    </row>
    <row r="224">
      <c r="E224" s="25"/>
      <c r="F224" s="25"/>
    </row>
    <row r="225">
      <c r="E225" s="25"/>
      <c r="F225" s="25"/>
    </row>
    <row r="226">
      <c r="E226" s="25"/>
      <c r="F226" s="25"/>
    </row>
    <row r="227">
      <c r="E227" s="25"/>
      <c r="F227" s="25"/>
    </row>
    <row r="228">
      <c r="E228" s="25"/>
      <c r="F228" s="25"/>
    </row>
    <row r="229">
      <c r="E229" s="25"/>
      <c r="F229" s="25"/>
    </row>
    <row r="230">
      <c r="E230" s="25"/>
      <c r="F230" s="25"/>
    </row>
    <row r="231">
      <c r="E231" s="25"/>
      <c r="F231" s="25"/>
    </row>
    <row r="232">
      <c r="E232" s="25"/>
      <c r="F232" s="25"/>
    </row>
    <row r="233">
      <c r="E233" s="25"/>
      <c r="F233" s="25"/>
    </row>
    <row r="234">
      <c r="E234" s="25"/>
      <c r="F234" s="25"/>
    </row>
    <row r="235">
      <c r="E235" s="25"/>
      <c r="F235" s="25"/>
    </row>
    <row r="236">
      <c r="E236" s="25"/>
      <c r="F236" s="25"/>
    </row>
    <row r="237">
      <c r="E237" s="25"/>
      <c r="F237" s="25"/>
    </row>
    <row r="238">
      <c r="E238" s="25"/>
      <c r="F238" s="25"/>
    </row>
    <row r="239">
      <c r="E239" s="25"/>
      <c r="F239" s="25"/>
    </row>
    <row r="240">
      <c r="E240" s="25"/>
      <c r="F240" s="25"/>
    </row>
    <row r="241">
      <c r="E241" s="25"/>
      <c r="F241" s="25"/>
    </row>
    <row r="242">
      <c r="E242" s="25"/>
      <c r="F242" s="25"/>
    </row>
    <row r="243">
      <c r="E243" s="25"/>
      <c r="F243" s="25"/>
    </row>
    <row r="244">
      <c r="E244" s="25"/>
      <c r="F244" s="25"/>
    </row>
    <row r="245">
      <c r="E245" s="25"/>
      <c r="F245" s="25"/>
    </row>
    <row r="246">
      <c r="E246" s="25"/>
      <c r="F246" s="25"/>
    </row>
    <row r="247">
      <c r="E247" s="25"/>
      <c r="F247" s="25"/>
    </row>
    <row r="248">
      <c r="E248" s="25"/>
      <c r="F248" s="25"/>
    </row>
    <row r="249">
      <c r="E249" s="25"/>
      <c r="F249" s="25"/>
    </row>
    <row r="250">
      <c r="E250" s="25"/>
      <c r="F250" s="25"/>
    </row>
    <row r="251">
      <c r="E251" s="25"/>
      <c r="F251" s="25"/>
    </row>
    <row r="252">
      <c r="E252" s="25"/>
      <c r="F252" s="25"/>
    </row>
    <row r="253">
      <c r="E253" s="25"/>
      <c r="F253" s="25"/>
    </row>
    <row r="254">
      <c r="E254" s="25"/>
      <c r="F254" s="25"/>
    </row>
    <row r="255">
      <c r="E255" s="25"/>
      <c r="F255" s="25"/>
    </row>
    <row r="256">
      <c r="E256" s="25"/>
      <c r="F256" s="25"/>
    </row>
    <row r="257">
      <c r="E257" s="25"/>
      <c r="F257" s="25"/>
    </row>
    <row r="258">
      <c r="E258" s="25"/>
      <c r="F258" s="25"/>
    </row>
    <row r="259">
      <c r="E259" s="25"/>
      <c r="F259" s="25"/>
    </row>
    <row r="260">
      <c r="E260" s="25"/>
      <c r="F260" s="25"/>
    </row>
    <row r="261">
      <c r="E261" s="25"/>
      <c r="F261" s="25"/>
    </row>
    <row r="262">
      <c r="E262" s="25"/>
      <c r="F262" s="25"/>
    </row>
    <row r="263">
      <c r="E263" s="25"/>
      <c r="F263" s="25"/>
    </row>
    <row r="264">
      <c r="E264" s="25"/>
      <c r="F264" s="25"/>
    </row>
    <row r="265">
      <c r="E265" s="25"/>
      <c r="F265" s="25"/>
    </row>
    <row r="266">
      <c r="E266" s="25"/>
      <c r="F266" s="25"/>
    </row>
    <row r="267">
      <c r="E267" s="25"/>
      <c r="F267" s="25"/>
    </row>
    <row r="268">
      <c r="E268" s="25"/>
      <c r="F268" s="25"/>
    </row>
    <row r="269">
      <c r="E269" s="25"/>
      <c r="F269" s="25"/>
    </row>
    <row r="270">
      <c r="E270" s="25"/>
      <c r="F270" s="25"/>
    </row>
    <row r="271">
      <c r="E271" s="25"/>
      <c r="F271" s="25"/>
    </row>
    <row r="272">
      <c r="E272" s="25"/>
      <c r="F272" s="25"/>
    </row>
    <row r="273">
      <c r="E273" s="25"/>
      <c r="F273" s="25"/>
    </row>
    <row r="274">
      <c r="E274" s="25"/>
      <c r="F274" s="25"/>
    </row>
    <row r="275">
      <c r="E275" s="25"/>
      <c r="F275" s="25"/>
    </row>
    <row r="276">
      <c r="E276" s="25"/>
      <c r="F276" s="25"/>
    </row>
    <row r="277">
      <c r="E277" s="25"/>
      <c r="F277" s="25"/>
    </row>
    <row r="278">
      <c r="E278" s="25"/>
      <c r="F278" s="25"/>
    </row>
    <row r="279">
      <c r="E279" s="25"/>
      <c r="F279" s="25"/>
    </row>
    <row r="280">
      <c r="E280" s="25"/>
      <c r="F280" s="25"/>
    </row>
    <row r="281">
      <c r="E281" s="25"/>
      <c r="F281" s="25"/>
    </row>
    <row r="282">
      <c r="E282" s="25"/>
      <c r="F282" s="25"/>
    </row>
    <row r="283">
      <c r="E283" s="25"/>
      <c r="F283" s="25"/>
    </row>
    <row r="284">
      <c r="E284" s="25"/>
      <c r="F284" s="25"/>
    </row>
    <row r="285">
      <c r="E285" s="25"/>
      <c r="F285" s="25"/>
    </row>
    <row r="286">
      <c r="E286" s="25"/>
      <c r="F286" s="25"/>
    </row>
    <row r="287">
      <c r="E287" s="25"/>
      <c r="F287" s="25"/>
    </row>
    <row r="288">
      <c r="E288" s="25"/>
      <c r="F288" s="25"/>
    </row>
    <row r="289">
      <c r="E289" s="25"/>
      <c r="F289" s="25"/>
    </row>
    <row r="290">
      <c r="E290" s="25"/>
      <c r="F290" s="25"/>
    </row>
    <row r="291">
      <c r="E291" s="25"/>
      <c r="F291" s="25"/>
    </row>
    <row r="292">
      <c r="E292" s="25"/>
      <c r="F292" s="25"/>
    </row>
    <row r="293">
      <c r="E293" s="25"/>
      <c r="F293" s="25"/>
    </row>
    <row r="294">
      <c r="E294" s="25"/>
      <c r="F294" s="25"/>
    </row>
    <row r="295">
      <c r="E295" s="25"/>
      <c r="F295" s="25"/>
    </row>
    <row r="296">
      <c r="E296" s="25"/>
      <c r="F296" s="25"/>
    </row>
    <row r="297">
      <c r="E297" s="25"/>
      <c r="F297" s="25"/>
    </row>
    <row r="298">
      <c r="E298" s="25"/>
      <c r="F298" s="25"/>
    </row>
    <row r="299">
      <c r="E299" s="25"/>
      <c r="F299" s="25"/>
    </row>
    <row r="300">
      <c r="E300" s="25"/>
      <c r="F300" s="25"/>
    </row>
    <row r="301">
      <c r="E301" s="25"/>
      <c r="F301" s="25"/>
    </row>
    <row r="302">
      <c r="E302" s="25"/>
      <c r="F302" s="25"/>
    </row>
    <row r="303">
      <c r="E303" s="25"/>
      <c r="F303" s="25"/>
    </row>
    <row r="304">
      <c r="E304" s="25"/>
      <c r="F304" s="25"/>
    </row>
    <row r="305">
      <c r="E305" s="25"/>
      <c r="F305" s="25"/>
    </row>
    <row r="306">
      <c r="E306" s="25"/>
      <c r="F306" s="25"/>
    </row>
    <row r="307">
      <c r="E307" s="25"/>
      <c r="F307" s="25"/>
    </row>
    <row r="308">
      <c r="E308" s="25"/>
      <c r="F308" s="25"/>
    </row>
    <row r="309">
      <c r="E309" s="25"/>
      <c r="F309" s="25"/>
    </row>
    <row r="310">
      <c r="E310" s="25"/>
      <c r="F310" s="25"/>
    </row>
    <row r="311">
      <c r="E311" s="25"/>
      <c r="F311" s="25"/>
    </row>
    <row r="312">
      <c r="E312" s="25"/>
      <c r="F312" s="25"/>
    </row>
    <row r="313">
      <c r="E313" s="25"/>
      <c r="F313" s="25"/>
    </row>
    <row r="314">
      <c r="E314" s="25"/>
      <c r="F314" s="25"/>
    </row>
    <row r="315">
      <c r="E315" s="25"/>
      <c r="F315" s="25"/>
    </row>
    <row r="316">
      <c r="E316" s="25"/>
      <c r="F316" s="25"/>
    </row>
    <row r="317">
      <c r="E317" s="25"/>
      <c r="F317" s="25"/>
    </row>
    <row r="318">
      <c r="E318" s="25"/>
      <c r="F318" s="25"/>
    </row>
    <row r="319">
      <c r="E319" s="25"/>
      <c r="F319" s="25"/>
    </row>
    <row r="320">
      <c r="E320" s="25"/>
      <c r="F320" s="25"/>
    </row>
    <row r="321">
      <c r="E321" s="25"/>
      <c r="F321" s="25"/>
    </row>
    <row r="322">
      <c r="E322" s="25"/>
      <c r="F322" s="25"/>
    </row>
    <row r="323">
      <c r="E323" s="25"/>
      <c r="F323" s="25"/>
    </row>
    <row r="324">
      <c r="E324" s="25"/>
      <c r="F324" s="25"/>
    </row>
    <row r="325">
      <c r="E325" s="25"/>
      <c r="F325" s="25"/>
    </row>
    <row r="326">
      <c r="E326" s="25"/>
      <c r="F326" s="25"/>
    </row>
    <row r="327">
      <c r="E327" s="25"/>
      <c r="F327" s="25"/>
    </row>
    <row r="328">
      <c r="E328" s="25"/>
      <c r="F328" s="25"/>
    </row>
    <row r="329">
      <c r="E329" s="25"/>
      <c r="F329" s="25"/>
    </row>
    <row r="330">
      <c r="E330" s="25"/>
      <c r="F330" s="25"/>
    </row>
    <row r="331">
      <c r="E331" s="25"/>
      <c r="F331" s="25"/>
    </row>
    <row r="332">
      <c r="E332" s="25"/>
      <c r="F332" s="25"/>
    </row>
    <row r="333">
      <c r="E333" s="25"/>
      <c r="F333" s="25"/>
    </row>
    <row r="334">
      <c r="E334" s="25"/>
      <c r="F334" s="25"/>
    </row>
    <row r="335">
      <c r="E335" s="25"/>
      <c r="F335" s="25"/>
    </row>
    <row r="336">
      <c r="E336" s="25"/>
      <c r="F336" s="25"/>
    </row>
    <row r="337">
      <c r="E337" s="25"/>
      <c r="F337" s="25"/>
    </row>
    <row r="338">
      <c r="E338" s="25"/>
      <c r="F338" s="25"/>
    </row>
    <row r="339">
      <c r="E339" s="25"/>
      <c r="F339" s="25"/>
    </row>
    <row r="340">
      <c r="E340" s="25"/>
      <c r="F340" s="25"/>
    </row>
    <row r="341">
      <c r="E341" s="25"/>
      <c r="F341" s="25"/>
    </row>
    <row r="342">
      <c r="E342" s="25"/>
      <c r="F342" s="25"/>
    </row>
    <row r="343">
      <c r="E343" s="25"/>
      <c r="F343" s="25"/>
    </row>
    <row r="344">
      <c r="E344" s="25"/>
      <c r="F344" s="25"/>
    </row>
    <row r="345">
      <c r="E345" s="25"/>
      <c r="F345" s="25"/>
    </row>
    <row r="346">
      <c r="E346" s="25"/>
      <c r="F346" s="25"/>
    </row>
    <row r="347">
      <c r="E347" s="25"/>
      <c r="F347" s="25"/>
    </row>
    <row r="348">
      <c r="E348" s="25"/>
      <c r="F348" s="25"/>
    </row>
    <row r="349">
      <c r="E349" s="25"/>
      <c r="F349" s="25"/>
    </row>
    <row r="350">
      <c r="E350" s="25"/>
      <c r="F350" s="25"/>
    </row>
    <row r="351">
      <c r="E351" s="25"/>
      <c r="F351" s="25"/>
    </row>
    <row r="352">
      <c r="E352" s="25"/>
      <c r="F352" s="25"/>
    </row>
    <row r="353">
      <c r="E353" s="25"/>
      <c r="F353" s="25"/>
    </row>
    <row r="354">
      <c r="E354" s="25"/>
      <c r="F354" s="25"/>
    </row>
    <row r="355">
      <c r="E355" s="25"/>
      <c r="F355" s="25"/>
    </row>
    <row r="356">
      <c r="E356" s="25"/>
      <c r="F356" s="25"/>
    </row>
    <row r="357">
      <c r="E357" s="25"/>
      <c r="F357" s="25"/>
    </row>
    <row r="358">
      <c r="E358" s="25"/>
      <c r="F358" s="25"/>
    </row>
    <row r="359">
      <c r="E359" s="25"/>
      <c r="F359" s="25"/>
    </row>
    <row r="360">
      <c r="E360" s="25"/>
      <c r="F360" s="25"/>
    </row>
    <row r="361">
      <c r="E361" s="25"/>
      <c r="F361" s="25"/>
    </row>
    <row r="362">
      <c r="E362" s="25"/>
      <c r="F362" s="25"/>
    </row>
    <row r="363">
      <c r="E363" s="25"/>
      <c r="F363" s="25"/>
    </row>
    <row r="364">
      <c r="E364" s="25"/>
      <c r="F364" s="25"/>
    </row>
    <row r="365">
      <c r="E365" s="25"/>
      <c r="F365" s="25"/>
    </row>
    <row r="366">
      <c r="E366" s="25"/>
      <c r="F366" s="25"/>
    </row>
    <row r="367">
      <c r="E367" s="25"/>
      <c r="F367" s="25"/>
    </row>
    <row r="368">
      <c r="E368" s="25"/>
      <c r="F368" s="25"/>
    </row>
    <row r="369">
      <c r="E369" s="25"/>
      <c r="F369" s="25"/>
    </row>
    <row r="370">
      <c r="E370" s="25"/>
      <c r="F370" s="25"/>
    </row>
    <row r="371">
      <c r="E371" s="25"/>
      <c r="F371" s="25"/>
    </row>
    <row r="372">
      <c r="E372" s="25"/>
      <c r="F372" s="25"/>
    </row>
    <row r="373">
      <c r="E373" s="25"/>
      <c r="F373" s="25"/>
    </row>
    <row r="374">
      <c r="E374" s="25"/>
      <c r="F374" s="25"/>
    </row>
    <row r="375">
      <c r="E375" s="25"/>
      <c r="F375" s="25"/>
    </row>
    <row r="376">
      <c r="E376" s="25"/>
      <c r="F376" s="25"/>
    </row>
    <row r="377">
      <c r="E377" s="25"/>
      <c r="F377" s="25"/>
    </row>
    <row r="378">
      <c r="E378" s="25"/>
      <c r="F378" s="25"/>
    </row>
    <row r="379">
      <c r="E379" s="25"/>
      <c r="F379" s="25"/>
    </row>
    <row r="380">
      <c r="E380" s="25"/>
      <c r="F380" s="25"/>
    </row>
    <row r="381">
      <c r="E381" s="25"/>
      <c r="F381" s="25"/>
    </row>
    <row r="382">
      <c r="E382" s="25"/>
      <c r="F382" s="25"/>
    </row>
    <row r="383">
      <c r="E383" s="25"/>
      <c r="F383" s="25"/>
    </row>
    <row r="384">
      <c r="E384" s="25"/>
      <c r="F384" s="25"/>
    </row>
    <row r="385">
      <c r="E385" s="25"/>
      <c r="F385" s="25"/>
    </row>
    <row r="386">
      <c r="E386" s="25"/>
      <c r="F386" s="25"/>
    </row>
    <row r="387">
      <c r="E387" s="25"/>
      <c r="F387" s="25"/>
    </row>
    <row r="388">
      <c r="E388" s="25"/>
      <c r="F388" s="25"/>
    </row>
    <row r="389">
      <c r="E389" s="25"/>
      <c r="F389" s="25"/>
    </row>
    <row r="390">
      <c r="E390" s="25"/>
      <c r="F390" s="25"/>
    </row>
    <row r="391">
      <c r="E391" s="25"/>
      <c r="F391" s="25"/>
    </row>
    <row r="392">
      <c r="E392" s="25"/>
      <c r="F392" s="25"/>
    </row>
    <row r="393">
      <c r="E393" s="25"/>
      <c r="F393" s="25"/>
    </row>
    <row r="394">
      <c r="E394" s="25"/>
      <c r="F394" s="25"/>
    </row>
    <row r="395">
      <c r="E395" s="25"/>
      <c r="F395" s="25"/>
    </row>
    <row r="396">
      <c r="E396" s="25"/>
      <c r="F396" s="25"/>
    </row>
    <row r="397">
      <c r="E397" s="25"/>
      <c r="F397" s="25"/>
    </row>
    <row r="398">
      <c r="E398" s="25"/>
      <c r="F398" s="25"/>
    </row>
    <row r="399">
      <c r="E399" s="25"/>
      <c r="F399" s="25"/>
    </row>
    <row r="400">
      <c r="E400" s="25"/>
      <c r="F400" s="25"/>
    </row>
    <row r="401">
      <c r="E401" s="25"/>
      <c r="F401" s="25"/>
    </row>
    <row r="402">
      <c r="E402" s="25"/>
      <c r="F402" s="25"/>
    </row>
    <row r="403">
      <c r="E403" s="25"/>
      <c r="F403" s="25"/>
    </row>
    <row r="404">
      <c r="E404" s="25"/>
      <c r="F404" s="25"/>
    </row>
    <row r="405">
      <c r="E405" s="25"/>
      <c r="F405" s="25"/>
    </row>
    <row r="406">
      <c r="E406" s="25"/>
      <c r="F406" s="25"/>
    </row>
    <row r="407">
      <c r="E407" s="25"/>
      <c r="F407" s="25"/>
    </row>
    <row r="408">
      <c r="E408" s="25"/>
      <c r="F408" s="25"/>
    </row>
    <row r="409">
      <c r="E409" s="25"/>
      <c r="F409" s="25"/>
    </row>
    <row r="410">
      <c r="E410" s="25"/>
      <c r="F410" s="25"/>
    </row>
    <row r="411">
      <c r="E411" s="25"/>
      <c r="F411" s="25"/>
    </row>
    <row r="412">
      <c r="E412" s="25"/>
      <c r="F412" s="25"/>
    </row>
    <row r="413">
      <c r="E413" s="25"/>
      <c r="F413" s="25"/>
    </row>
    <row r="414">
      <c r="E414" s="25"/>
      <c r="F414" s="25"/>
    </row>
    <row r="415">
      <c r="E415" s="25"/>
      <c r="F415" s="25"/>
    </row>
    <row r="416">
      <c r="E416" s="25"/>
      <c r="F416" s="25"/>
    </row>
    <row r="417">
      <c r="E417" s="25"/>
      <c r="F417" s="25"/>
    </row>
    <row r="418">
      <c r="E418" s="25"/>
      <c r="F418" s="25"/>
    </row>
    <row r="419">
      <c r="E419" s="25"/>
      <c r="F419" s="25"/>
    </row>
    <row r="420">
      <c r="E420" s="25"/>
      <c r="F420" s="25"/>
    </row>
    <row r="421">
      <c r="E421" s="25"/>
      <c r="F421" s="25"/>
    </row>
    <row r="422">
      <c r="E422" s="25"/>
      <c r="F422" s="25"/>
    </row>
    <row r="423">
      <c r="E423" s="25"/>
      <c r="F423" s="25"/>
    </row>
    <row r="424">
      <c r="E424" s="25"/>
      <c r="F424" s="25"/>
    </row>
    <row r="425">
      <c r="E425" s="25"/>
      <c r="F425" s="25"/>
    </row>
    <row r="426">
      <c r="E426" s="25"/>
      <c r="F426" s="25"/>
    </row>
    <row r="427">
      <c r="E427" s="25"/>
      <c r="F427" s="25"/>
    </row>
    <row r="428">
      <c r="E428" s="25"/>
      <c r="F428" s="25"/>
    </row>
    <row r="429">
      <c r="E429" s="25"/>
      <c r="F429" s="25"/>
    </row>
    <row r="430">
      <c r="E430" s="25"/>
      <c r="F430" s="25"/>
    </row>
    <row r="431">
      <c r="E431" s="25"/>
      <c r="F431" s="25"/>
    </row>
    <row r="432">
      <c r="E432" s="25"/>
      <c r="F432" s="25"/>
    </row>
    <row r="433">
      <c r="E433" s="25"/>
      <c r="F433" s="25"/>
    </row>
    <row r="434">
      <c r="E434" s="25"/>
      <c r="F434" s="25"/>
    </row>
    <row r="435">
      <c r="E435" s="25"/>
      <c r="F435" s="25"/>
    </row>
    <row r="436">
      <c r="E436" s="25"/>
      <c r="F436" s="25"/>
    </row>
    <row r="437">
      <c r="E437" s="25"/>
      <c r="F437" s="25"/>
    </row>
    <row r="438">
      <c r="E438" s="25"/>
      <c r="F438" s="25"/>
    </row>
    <row r="439">
      <c r="E439" s="25"/>
      <c r="F439" s="25"/>
    </row>
    <row r="440">
      <c r="E440" s="25"/>
      <c r="F440" s="25"/>
    </row>
    <row r="441">
      <c r="E441" s="25"/>
      <c r="F441" s="25"/>
    </row>
    <row r="442">
      <c r="E442" s="25"/>
      <c r="F442" s="25"/>
    </row>
    <row r="443">
      <c r="E443" s="25"/>
      <c r="F443" s="25"/>
    </row>
    <row r="444">
      <c r="E444" s="25"/>
      <c r="F444" s="25"/>
    </row>
    <row r="445">
      <c r="E445" s="25"/>
      <c r="F445" s="25"/>
    </row>
    <row r="446">
      <c r="E446" s="25"/>
      <c r="F446" s="25"/>
    </row>
    <row r="447">
      <c r="E447" s="25"/>
      <c r="F447" s="25"/>
    </row>
    <row r="448">
      <c r="E448" s="25"/>
      <c r="F448" s="25"/>
    </row>
    <row r="449">
      <c r="E449" s="25"/>
      <c r="F449" s="25"/>
    </row>
    <row r="450">
      <c r="E450" s="25"/>
      <c r="F450" s="25"/>
    </row>
    <row r="451">
      <c r="E451" s="25"/>
      <c r="F451" s="25"/>
    </row>
    <row r="452">
      <c r="E452" s="25"/>
      <c r="F452" s="25"/>
    </row>
    <row r="453">
      <c r="E453" s="25"/>
      <c r="F453" s="25"/>
    </row>
    <row r="454">
      <c r="E454" s="25"/>
      <c r="F454" s="25"/>
    </row>
    <row r="455">
      <c r="E455" s="25"/>
      <c r="F455" s="25"/>
    </row>
    <row r="456">
      <c r="E456" s="25"/>
      <c r="F456" s="25"/>
    </row>
    <row r="457">
      <c r="E457" s="25"/>
      <c r="F457" s="25"/>
    </row>
    <row r="458">
      <c r="E458" s="25"/>
      <c r="F458" s="25"/>
    </row>
    <row r="459">
      <c r="E459" s="25"/>
      <c r="F459" s="25"/>
    </row>
    <row r="460">
      <c r="E460" s="25"/>
      <c r="F460" s="25"/>
    </row>
    <row r="461">
      <c r="E461" s="25"/>
      <c r="F461" s="25"/>
    </row>
    <row r="462">
      <c r="E462" s="25"/>
      <c r="F462" s="25"/>
    </row>
    <row r="463">
      <c r="E463" s="25"/>
      <c r="F463" s="25"/>
    </row>
    <row r="464">
      <c r="E464" s="25"/>
      <c r="F464" s="25"/>
    </row>
    <row r="465">
      <c r="E465" s="25"/>
      <c r="F465" s="25"/>
    </row>
    <row r="466">
      <c r="E466" s="25"/>
      <c r="F466" s="25"/>
    </row>
    <row r="467">
      <c r="E467" s="25"/>
      <c r="F467" s="25"/>
    </row>
    <row r="468">
      <c r="E468" s="25"/>
      <c r="F468" s="25"/>
    </row>
    <row r="469">
      <c r="E469" s="25"/>
      <c r="F469" s="25"/>
    </row>
    <row r="470">
      <c r="E470" s="25"/>
      <c r="F470" s="25"/>
    </row>
    <row r="471">
      <c r="E471" s="25"/>
      <c r="F471" s="25"/>
    </row>
    <row r="472">
      <c r="E472" s="25"/>
      <c r="F472" s="25"/>
    </row>
    <row r="473">
      <c r="E473" s="25"/>
      <c r="F473" s="25"/>
    </row>
    <row r="474">
      <c r="E474" s="25"/>
      <c r="F474" s="25"/>
    </row>
    <row r="475">
      <c r="E475" s="25"/>
      <c r="F475" s="25"/>
    </row>
    <row r="476">
      <c r="E476" s="25"/>
      <c r="F476" s="25"/>
    </row>
    <row r="477">
      <c r="E477" s="25"/>
      <c r="F477" s="25"/>
    </row>
    <row r="478">
      <c r="E478" s="25"/>
      <c r="F478" s="25"/>
    </row>
    <row r="479">
      <c r="E479" s="25"/>
      <c r="F479" s="25"/>
    </row>
    <row r="480">
      <c r="E480" s="25"/>
      <c r="F480" s="25"/>
    </row>
    <row r="481">
      <c r="E481" s="25"/>
      <c r="F481" s="25"/>
    </row>
    <row r="482">
      <c r="E482" s="25"/>
      <c r="F482" s="25"/>
    </row>
    <row r="483">
      <c r="E483" s="25"/>
      <c r="F483" s="25"/>
    </row>
    <row r="484">
      <c r="E484" s="25"/>
      <c r="F484" s="25"/>
    </row>
    <row r="485">
      <c r="E485" s="25"/>
      <c r="F485" s="25"/>
    </row>
    <row r="486">
      <c r="E486" s="25"/>
      <c r="F486" s="25"/>
    </row>
    <row r="487">
      <c r="E487" s="25"/>
      <c r="F487" s="25"/>
    </row>
    <row r="488">
      <c r="E488" s="25"/>
      <c r="F488" s="25"/>
    </row>
    <row r="489">
      <c r="E489" s="25"/>
      <c r="F489" s="25"/>
    </row>
    <row r="490">
      <c r="E490" s="25"/>
      <c r="F490" s="25"/>
    </row>
    <row r="491">
      <c r="E491" s="25"/>
      <c r="F491" s="25"/>
    </row>
    <row r="492">
      <c r="E492" s="25"/>
      <c r="F492" s="25"/>
    </row>
    <row r="493">
      <c r="E493" s="25"/>
      <c r="F493" s="25"/>
    </row>
    <row r="494">
      <c r="E494" s="25"/>
      <c r="F494" s="25"/>
    </row>
    <row r="495">
      <c r="E495" s="25"/>
      <c r="F495" s="25"/>
    </row>
    <row r="496">
      <c r="E496" s="25"/>
      <c r="F496" s="25"/>
    </row>
    <row r="497">
      <c r="E497" s="25"/>
      <c r="F497" s="25"/>
    </row>
    <row r="498">
      <c r="E498" s="25"/>
      <c r="F498" s="25"/>
    </row>
    <row r="499">
      <c r="E499" s="25"/>
      <c r="F499" s="25"/>
    </row>
    <row r="500">
      <c r="E500" s="25"/>
      <c r="F500" s="25"/>
    </row>
    <row r="501">
      <c r="E501" s="25"/>
      <c r="F501" s="25"/>
    </row>
    <row r="502">
      <c r="E502" s="25"/>
      <c r="F502" s="25"/>
    </row>
    <row r="503">
      <c r="E503" s="25"/>
      <c r="F503" s="25"/>
    </row>
    <row r="504">
      <c r="E504" s="25"/>
      <c r="F504" s="25"/>
    </row>
    <row r="505">
      <c r="E505" s="25"/>
      <c r="F505" s="25"/>
    </row>
    <row r="506">
      <c r="E506" s="25"/>
      <c r="F506" s="25"/>
    </row>
    <row r="507">
      <c r="E507" s="25"/>
      <c r="F507" s="25"/>
    </row>
    <row r="508">
      <c r="E508" s="25"/>
      <c r="F508" s="25"/>
    </row>
    <row r="509">
      <c r="E509" s="25"/>
      <c r="F509" s="25"/>
    </row>
    <row r="510">
      <c r="E510" s="25"/>
      <c r="F510" s="25"/>
    </row>
    <row r="511">
      <c r="E511" s="25"/>
      <c r="F511" s="25"/>
    </row>
    <row r="512">
      <c r="E512" s="25"/>
      <c r="F512" s="25"/>
    </row>
    <row r="513">
      <c r="E513" s="25"/>
      <c r="F513" s="25"/>
    </row>
    <row r="514">
      <c r="E514" s="25"/>
      <c r="F514" s="25"/>
    </row>
    <row r="515">
      <c r="E515" s="25"/>
      <c r="F515" s="25"/>
    </row>
    <row r="516">
      <c r="E516" s="25"/>
      <c r="F516" s="25"/>
    </row>
    <row r="517">
      <c r="E517" s="25"/>
      <c r="F517" s="25"/>
    </row>
    <row r="518">
      <c r="E518" s="25"/>
      <c r="F518" s="25"/>
    </row>
    <row r="519">
      <c r="E519" s="25"/>
      <c r="F519" s="25"/>
    </row>
    <row r="520">
      <c r="E520" s="25"/>
      <c r="F520" s="25"/>
    </row>
    <row r="521">
      <c r="E521" s="25"/>
      <c r="F521" s="25"/>
    </row>
    <row r="522">
      <c r="E522" s="25"/>
      <c r="F522" s="25"/>
    </row>
    <row r="523">
      <c r="E523" s="25"/>
      <c r="F523" s="25"/>
    </row>
    <row r="524">
      <c r="E524" s="25"/>
      <c r="F524" s="25"/>
    </row>
    <row r="525">
      <c r="E525" s="25"/>
      <c r="F525" s="25"/>
    </row>
    <row r="526">
      <c r="E526" s="25"/>
      <c r="F526" s="25"/>
    </row>
    <row r="527">
      <c r="E527" s="25"/>
      <c r="F527" s="25"/>
    </row>
    <row r="528">
      <c r="E528" s="25"/>
      <c r="F528" s="25"/>
    </row>
    <row r="529">
      <c r="E529" s="25"/>
      <c r="F529" s="25"/>
    </row>
    <row r="530">
      <c r="E530" s="25"/>
      <c r="F530" s="25"/>
    </row>
    <row r="531">
      <c r="E531" s="25"/>
      <c r="F531" s="25"/>
    </row>
    <row r="532">
      <c r="E532" s="25"/>
      <c r="F532" s="25"/>
    </row>
    <row r="533">
      <c r="E533" s="25"/>
      <c r="F533" s="25"/>
    </row>
    <row r="534">
      <c r="E534" s="25"/>
      <c r="F534" s="25"/>
    </row>
    <row r="535">
      <c r="E535" s="25"/>
      <c r="F535" s="25"/>
    </row>
    <row r="536">
      <c r="E536" s="25"/>
      <c r="F536" s="25"/>
    </row>
    <row r="537">
      <c r="E537" s="25"/>
      <c r="F537" s="25"/>
    </row>
    <row r="538">
      <c r="E538" s="25"/>
      <c r="F538" s="25"/>
    </row>
    <row r="539">
      <c r="E539" s="25"/>
      <c r="F539" s="25"/>
    </row>
    <row r="540">
      <c r="E540" s="25"/>
      <c r="F540" s="25"/>
    </row>
    <row r="541">
      <c r="E541" s="25"/>
      <c r="F541" s="25"/>
    </row>
    <row r="542">
      <c r="E542" s="25"/>
      <c r="F542" s="25"/>
    </row>
    <row r="543">
      <c r="E543" s="25"/>
      <c r="F543" s="25"/>
    </row>
    <row r="544">
      <c r="E544" s="25"/>
      <c r="F544" s="25"/>
    </row>
    <row r="545">
      <c r="E545" s="25"/>
      <c r="F545" s="25"/>
    </row>
    <row r="546">
      <c r="E546" s="25"/>
      <c r="F546" s="25"/>
    </row>
    <row r="547">
      <c r="E547" s="25"/>
      <c r="F547" s="25"/>
    </row>
    <row r="548">
      <c r="E548" s="25"/>
      <c r="F548" s="25"/>
    </row>
    <row r="549">
      <c r="E549" s="25"/>
      <c r="F549" s="25"/>
    </row>
    <row r="550">
      <c r="E550" s="25"/>
      <c r="F550" s="25"/>
    </row>
    <row r="551">
      <c r="E551" s="25"/>
      <c r="F551" s="25"/>
    </row>
    <row r="552">
      <c r="E552" s="25"/>
      <c r="F552" s="25"/>
    </row>
    <row r="553">
      <c r="E553" s="25"/>
      <c r="F553" s="25"/>
    </row>
    <row r="554">
      <c r="E554" s="25"/>
      <c r="F554" s="25"/>
    </row>
    <row r="555">
      <c r="E555" s="25"/>
      <c r="F555" s="25"/>
    </row>
    <row r="556">
      <c r="E556" s="25"/>
      <c r="F556" s="25"/>
    </row>
    <row r="557">
      <c r="E557" s="25"/>
      <c r="F557" s="25"/>
    </row>
    <row r="558">
      <c r="E558" s="25"/>
      <c r="F558" s="25"/>
    </row>
    <row r="559">
      <c r="E559" s="25"/>
      <c r="F559" s="25"/>
    </row>
    <row r="560">
      <c r="E560" s="25"/>
      <c r="F560" s="25"/>
    </row>
    <row r="561">
      <c r="E561" s="25"/>
      <c r="F561" s="25"/>
    </row>
    <row r="562">
      <c r="E562" s="25"/>
      <c r="F562" s="25"/>
    </row>
    <row r="563">
      <c r="E563" s="25"/>
      <c r="F563" s="25"/>
    </row>
    <row r="564">
      <c r="E564" s="25"/>
      <c r="F564" s="25"/>
    </row>
    <row r="565">
      <c r="E565" s="25"/>
      <c r="F565" s="25"/>
    </row>
    <row r="566">
      <c r="E566" s="25"/>
      <c r="F566" s="25"/>
    </row>
    <row r="567">
      <c r="E567" s="25"/>
      <c r="F567" s="25"/>
    </row>
    <row r="568">
      <c r="E568" s="25"/>
      <c r="F568" s="25"/>
    </row>
    <row r="569">
      <c r="E569" s="25"/>
      <c r="F569" s="25"/>
    </row>
    <row r="570">
      <c r="E570" s="25"/>
      <c r="F570" s="25"/>
    </row>
    <row r="571">
      <c r="E571" s="25"/>
      <c r="F571" s="25"/>
    </row>
    <row r="572">
      <c r="E572" s="25"/>
      <c r="F572" s="25"/>
    </row>
    <row r="573">
      <c r="E573" s="25"/>
      <c r="F573" s="25"/>
    </row>
    <row r="574">
      <c r="E574" s="25"/>
      <c r="F574" s="25"/>
    </row>
    <row r="575">
      <c r="E575" s="25"/>
      <c r="F575" s="25"/>
    </row>
    <row r="576">
      <c r="E576" s="25"/>
      <c r="F576" s="25"/>
    </row>
    <row r="577">
      <c r="E577" s="25"/>
      <c r="F577" s="25"/>
    </row>
    <row r="578">
      <c r="E578" s="25"/>
      <c r="F578" s="25"/>
    </row>
    <row r="579">
      <c r="E579" s="25"/>
      <c r="F579" s="25"/>
    </row>
    <row r="580">
      <c r="E580" s="25"/>
      <c r="F580" s="25"/>
    </row>
    <row r="581">
      <c r="E581" s="25"/>
      <c r="F581" s="25"/>
    </row>
    <row r="582">
      <c r="E582" s="25"/>
      <c r="F582" s="25"/>
    </row>
    <row r="583">
      <c r="E583" s="25"/>
      <c r="F583" s="25"/>
    </row>
    <row r="584">
      <c r="E584" s="25"/>
      <c r="F584" s="25"/>
    </row>
    <row r="585">
      <c r="E585" s="25"/>
      <c r="F585" s="25"/>
    </row>
    <row r="586">
      <c r="E586" s="25"/>
      <c r="F586" s="25"/>
    </row>
    <row r="587">
      <c r="E587" s="25"/>
      <c r="F587" s="25"/>
    </row>
    <row r="588">
      <c r="E588" s="25"/>
      <c r="F588" s="25"/>
    </row>
    <row r="589">
      <c r="E589" s="25"/>
      <c r="F589" s="25"/>
    </row>
    <row r="590">
      <c r="E590" s="25"/>
      <c r="F590" s="25"/>
    </row>
    <row r="591">
      <c r="E591" s="25"/>
      <c r="F591" s="25"/>
    </row>
    <row r="592">
      <c r="E592" s="25"/>
      <c r="F592" s="25"/>
    </row>
    <row r="593">
      <c r="E593" s="25"/>
      <c r="F593" s="25"/>
    </row>
    <row r="594">
      <c r="E594" s="25"/>
      <c r="F594" s="25"/>
    </row>
    <row r="595">
      <c r="E595" s="25"/>
      <c r="F595" s="25"/>
    </row>
    <row r="596">
      <c r="E596" s="25"/>
      <c r="F596" s="25"/>
    </row>
    <row r="597">
      <c r="E597" s="25"/>
      <c r="F597" s="25"/>
    </row>
    <row r="598">
      <c r="E598" s="25"/>
      <c r="F598" s="25"/>
    </row>
    <row r="599">
      <c r="E599" s="25"/>
      <c r="F599" s="25"/>
    </row>
    <row r="600">
      <c r="E600" s="25"/>
      <c r="F600" s="25"/>
    </row>
    <row r="601">
      <c r="E601" s="25"/>
      <c r="F601" s="25"/>
    </row>
    <row r="602">
      <c r="E602" s="25"/>
      <c r="F602" s="25"/>
    </row>
    <row r="603">
      <c r="E603" s="25"/>
      <c r="F603" s="25"/>
    </row>
    <row r="604">
      <c r="E604" s="25"/>
      <c r="F604" s="25"/>
    </row>
    <row r="605">
      <c r="E605" s="25"/>
      <c r="F605" s="25"/>
    </row>
    <row r="606">
      <c r="E606" s="25"/>
      <c r="F606" s="25"/>
    </row>
    <row r="607">
      <c r="E607" s="25"/>
      <c r="F607" s="25"/>
    </row>
    <row r="608">
      <c r="E608" s="25"/>
      <c r="F608" s="25"/>
    </row>
    <row r="609">
      <c r="E609" s="25"/>
      <c r="F609" s="25"/>
    </row>
    <row r="610">
      <c r="E610" s="25"/>
      <c r="F610" s="25"/>
    </row>
    <row r="611">
      <c r="E611" s="25"/>
      <c r="F611" s="25"/>
    </row>
    <row r="612">
      <c r="E612" s="25"/>
      <c r="F612" s="25"/>
    </row>
    <row r="613">
      <c r="E613" s="25"/>
      <c r="F613" s="25"/>
    </row>
    <row r="614">
      <c r="E614" s="25"/>
      <c r="F614" s="25"/>
    </row>
    <row r="615">
      <c r="E615" s="25"/>
      <c r="F615" s="25"/>
    </row>
    <row r="616">
      <c r="E616" s="25"/>
      <c r="F616" s="25"/>
    </row>
    <row r="617">
      <c r="E617" s="25"/>
      <c r="F617" s="25"/>
    </row>
    <row r="618">
      <c r="E618" s="25"/>
      <c r="F618" s="25"/>
    </row>
    <row r="619">
      <c r="E619" s="25"/>
      <c r="F619" s="25"/>
    </row>
    <row r="620">
      <c r="E620" s="25"/>
      <c r="F620" s="25"/>
    </row>
    <row r="621">
      <c r="E621" s="25"/>
      <c r="F621" s="25"/>
    </row>
    <row r="622">
      <c r="E622" s="25"/>
      <c r="F622" s="25"/>
    </row>
    <row r="623">
      <c r="E623" s="25"/>
      <c r="F623" s="25"/>
    </row>
    <row r="624">
      <c r="E624" s="25"/>
      <c r="F624" s="25"/>
    </row>
    <row r="625">
      <c r="E625" s="25"/>
      <c r="F625" s="25"/>
    </row>
    <row r="626">
      <c r="E626" s="25"/>
      <c r="F626" s="25"/>
    </row>
    <row r="627">
      <c r="E627" s="25"/>
      <c r="F627" s="25"/>
    </row>
    <row r="628">
      <c r="E628" s="25"/>
      <c r="F628" s="25"/>
    </row>
    <row r="629">
      <c r="E629" s="25"/>
      <c r="F629" s="25"/>
    </row>
    <row r="630">
      <c r="E630" s="25"/>
      <c r="F630" s="25"/>
    </row>
    <row r="631">
      <c r="E631" s="25"/>
      <c r="F631" s="25"/>
    </row>
    <row r="632">
      <c r="E632" s="25"/>
      <c r="F632" s="25"/>
    </row>
    <row r="633">
      <c r="E633" s="25"/>
      <c r="F633" s="25"/>
    </row>
    <row r="634">
      <c r="E634" s="25"/>
      <c r="F634" s="25"/>
    </row>
    <row r="635">
      <c r="E635" s="25"/>
      <c r="F635" s="25"/>
    </row>
    <row r="636">
      <c r="E636" s="25"/>
      <c r="F636" s="25"/>
    </row>
    <row r="637">
      <c r="E637" s="25"/>
      <c r="F637" s="25"/>
    </row>
    <row r="638">
      <c r="E638" s="25"/>
      <c r="F638" s="25"/>
    </row>
    <row r="639">
      <c r="E639" s="25"/>
      <c r="F639" s="25"/>
    </row>
    <row r="640">
      <c r="E640" s="25"/>
      <c r="F640" s="25"/>
    </row>
    <row r="641">
      <c r="E641" s="25"/>
      <c r="F641" s="25"/>
    </row>
    <row r="642">
      <c r="E642" s="25"/>
      <c r="F642" s="25"/>
    </row>
    <row r="643">
      <c r="E643" s="25"/>
      <c r="F643" s="25"/>
    </row>
    <row r="644">
      <c r="E644" s="25"/>
      <c r="F644" s="25"/>
    </row>
    <row r="645">
      <c r="E645" s="25"/>
      <c r="F645" s="25"/>
    </row>
    <row r="646">
      <c r="E646" s="25"/>
      <c r="F646" s="25"/>
    </row>
    <row r="647">
      <c r="E647" s="25"/>
      <c r="F647" s="25"/>
    </row>
    <row r="648">
      <c r="E648" s="25"/>
      <c r="F648" s="25"/>
    </row>
    <row r="649">
      <c r="E649" s="25"/>
      <c r="F649" s="25"/>
    </row>
    <row r="650">
      <c r="E650" s="25"/>
      <c r="F650" s="25"/>
    </row>
    <row r="651">
      <c r="E651" s="25"/>
      <c r="F651" s="25"/>
    </row>
    <row r="652">
      <c r="E652" s="25"/>
      <c r="F652" s="25"/>
    </row>
    <row r="653">
      <c r="E653" s="25"/>
      <c r="F653" s="25"/>
    </row>
    <row r="654">
      <c r="E654" s="25"/>
      <c r="F654" s="25"/>
    </row>
    <row r="655">
      <c r="E655" s="25"/>
      <c r="F655" s="25"/>
    </row>
    <row r="656">
      <c r="E656" s="25"/>
      <c r="F656" s="25"/>
    </row>
    <row r="657">
      <c r="E657" s="25"/>
      <c r="F657" s="25"/>
    </row>
    <row r="658">
      <c r="E658" s="25"/>
      <c r="F658" s="25"/>
    </row>
    <row r="659">
      <c r="E659" s="25"/>
      <c r="F659" s="25"/>
    </row>
    <row r="660">
      <c r="E660" s="25"/>
      <c r="F660" s="25"/>
    </row>
    <row r="661">
      <c r="E661" s="25"/>
      <c r="F661" s="25"/>
    </row>
    <row r="662">
      <c r="E662" s="25"/>
      <c r="F662" s="25"/>
    </row>
    <row r="663">
      <c r="E663" s="25"/>
      <c r="F663" s="25"/>
    </row>
    <row r="664">
      <c r="E664" s="25"/>
      <c r="F664" s="25"/>
    </row>
    <row r="665">
      <c r="E665" s="25"/>
      <c r="F665" s="25"/>
    </row>
    <row r="666">
      <c r="E666" s="25"/>
      <c r="F666" s="25"/>
    </row>
    <row r="667">
      <c r="E667" s="25"/>
      <c r="F667" s="25"/>
    </row>
    <row r="668">
      <c r="E668" s="25"/>
      <c r="F668" s="25"/>
    </row>
    <row r="669">
      <c r="E669" s="25"/>
      <c r="F669" s="25"/>
    </row>
    <row r="670">
      <c r="E670" s="25"/>
      <c r="F670" s="25"/>
    </row>
    <row r="671">
      <c r="E671" s="25"/>
      <c r="F671" s="25"/>
    </row>
    <row r="672">
      <c r="E672" s="25"/>
      <c r="F672" s="25"/>
    </row>
    <row r="673">
      <c r="E673" s="25"/>
      <c r="F673" s="25"/>
    </row>
    <row r="674">
      <c r="E674" s="25"/>
      <c r="F674" s="25"/>
    </row>
    <row r="675">
      <c r="E675" s="25"/>
      <c r="F675" s="25"/>
    </row>
    <row r="676">
      <c r="E676" s="25"/>
      <c r="F676" s="25"/>
    </row>
    <row r="677">
      <c r="E677" s="25"/>
      <c r="F677" s="25"/>
    </row>
    <row r="678">
      <c r="E678" s="25"/>
      <c r="F678" s="25"/>
    </row>
    <row r="679">
      <c r="E679" s="25"/>
      <c r="F679" s="25"/>
    </row>
    <row r="680">
      <c r="E680" s="25"/>
      <c r="F680" s="25"/>
    </row>
    <row r="681">
      <c r="E681" s="25"/>
      <c r="F681" s="25"/>
    </row>
    <row r="682">
      <c r="E682" s="25"/>
      <c r="F682" s="25"/>
    </row>
    <row r="683">
      <c r="E683" s="25"/>
      <c r="F683" s="25"/>
    </row>
    <row r="684">
      <c r="E684" s="25"/>
      <c r="F684" s="25"/>
    </row>
    <row r="685">
      <c r="E685" s="25"/>
      <c r="F685" s="25"/>
    </row>
    <row r="686">
      <c r="E686" s="25"/>
      <c r="F686" s="25"/>
    </row>
    <row r="687">
      <c r="E687" s="25"/>
      <c r="F687" s="25"/>
    </row>
    <row r="688">
      <c r="E688" s="25"/>
      <c r="F688" s="25"/>
    </row>
    <row r="689">
      <c r="E689" s="25"/>
      <c r="F689" s="25"/>
    </row>
    <row r="690">
      <c r="E690" s="25"/>
      <c r="F690" s="25"/>
    </row>
    <row r="691">
      <c r="E691" s="25"/>
      <c r="F691" s="25"/>
    </row>
    <row r="692">
      <c r="E692" s="25"/>
      <c r="F692" s="25"/>
    </row>
    <row r="693">
      <c r="E693" s="25"/>
      <c r="F693" s="25"/>
    </row>
    <row r="694">
      <c r="E694" s="25"/>
      <c r="F694" s="25"/>
    </row>
    <row r="695">
      <c r="E695" s="25"/>
      <c r="F695" s="25"/>
    </row>
    <row r="696">
      <c r="E696" s="25"/>
      <c r="F696" s="25"/>
    </row>
    <row r="697">
      <c r="E697" s="25"/>
      <c r="F697" s="25"/>
    </row>
    <row r="698">
      <c r="E698" s="25"/>
      <c r="F698" s="25"/>
    </row>
    <row r="699">
      <c r="E699" s="25"/>
      <c r="F699" s="25"/>
    </row>
    <row r="700">
      <c r="E700" s="25"/>
      <c r="F700" s="25"/>
    </row>
    <row r="701">
      <c r="E701" s="25"/>
      <c r="F701" s="25"/>
    </row>
    <row r="702">
      <c r="E702" s="25"/>
      <c r="F702" s="25"/>
    </row>
    <row r="703">
      <c r="E703" s="25"/>
      <c r="F703" s="25"/>
    </row>
    <row r="704">
      <c r="E704" s="25"/>
      <c r="F704" s="25"/>
    </row>
    <row r="705">
      <c r="E705" s="25"/>
      <c r="F705" s="25"/>
    </row>
    <row r="706">
      <c r="E706" s="25"/>
      <c r="F706" s="25"/>
    </row>
    <row r="707">
      <c r="E707" s="25"/>
      <c r="F707" s="25"/>
    </row>
    <row r="708">
      <c r="E708" s="25"/>
      <c r="F708" s="25"/>
    </row>
    <row r="709">
      <c r="E709" s="25"/>
      <c r="F709" s="25"/>
    </row>
    <row r="710">
      <c r="E710" s="25"/>
      <c r="F710" s="25"/>
    </row>
    <row r="711">
      <c r="E711" s="25"/>
      <c r="F711" s="25"/>
    </row>
    <row r="712">
      <c r="E712" s="25"/>
      <c r="F712" s="25"/>
    </row>
    <row r="713">
      <c r="E713" s="25"/>
      <c r="F713" s="25"/>
    </row>
    <row r="714">
      <c r="E714" s="25"/>
      <c r="F714" s="25"/>
    </row>
    <row r="715">
      <c r="E715" s="25"/>
      <c r="F715" s="25"/>
    </row>
    <row r="716">
      <c r="E716" s="25"/>
      <c r="F716" s="25"/>
    </row>
    <row r="717">
      <c r="E717" s="25"/>
      <c r="F717" s="25"/>
    </row>
    <row r="718">
      <c r="E718" s="25"/>
      <c r="F718" s="25"/>
    </row>
    <row r="719">
      <c r="E719" s="25"/>
      <c r="F719" s="25"/>
    </row>
    <row r="720">
      <c r="E720" s="25"/>
      <c r="F720" s="25"/>
    </row>
    <row r="721">
      <c r="E721" s="25"/>
      <c r="F721" s="25"/>
    </row>
    <row r="722">
      <c r="E722" s="25"/>
      <c r="F722" s="25"/>
    </row>
    <row r="723">
      <c r="E723" s="25"/>
      <c r="F723" s="25"/>
    </row>
    <row r="724">
      <c r="E724" s="25"/>
      <c r="F724" s="25"/>
    </row>
    <row r="725">
      <c r="E725" s="25"/>
      <c r="F725" s="25"/>
    </row>
    <row r="726">
      <c r="E726" s="25"/>
      <c r="F726" s="25"/>
    </row>
    <row r="727">
      <c r="E727" s="25"/>
      <c r="F727" s="25"/>
    </row>
    <row r="728">
      <c r="E728" s="25"/>
      <c r="F728" s="25"/>
    </row>
    <row r="729">
      <c r="E729" s="25"/>
      <c r="F729" s="25"/>
    </row>
    <row r="730">
      <c r="E730" s="25"/>
      <c r="F730" s="25"/>
    </row>
    <row r="731">
      <c r="E731" s="25"/>
      <c r="F731" s="25"/>
    </row>
    <row r="732">
      <c r="E732" s="25"/>
      <c r="F732" s="25"/>
    </row>
    <row r="733">
      <c r="E733" s="25"/>
      <c r="F733" s="25"/>
    </row>
    <row r="734">
      <c r="E734" s="25"/>
      <c r="F734" s="25"/>
    </row>
    <row r="735">
      <c r="E735" s="25"/>
      <c r="F735" s="25"/>
    </row>
    <row r="736">
      <c r="E736" s="25"/>
      <c r="F736" s="25"/>
    </row>
    <row r="737">
      <c r="E737" s="25"/>
      <c r="F737" s="25"/>
    </row>
    <row r="738">
      <c r="E738" s="25"/>
      <c r="F738" s="25"/>
    </row>
    <row r="739">
      <c r="E739" s="25"/>
      <c r="F739" s="25"/>
    </row>
    <row r="740">
      <c r="E740" s="25"/>
      <c r="F740" s="25"/>
    </row>
    <row r="741">
      <c r="E741" s="25"/>
      <c r="F741" s="25"/>
    </row>
    <row r="742">
      <c r="E742" s="25"/>
      <c r="F742" s="25"/>
    </row>
    <row r="743">
      <c r="E743" s="25"/>
      <c r="F743" s="25"/>
    </row>
    <row r="744">
      <c r="E744" s="25"/>
      <c r="F744" s="25"/>
    </row>
    <row r="745">
      <c r="E745" s="25"/>
      <c r="F745" s="25"/>
    </row>
    <row r="746">
      <c r="E746" s="25"/>
      <c r="F746" s="25"/>
    </row>
    <row r="747">
      <c r="E747" s="25"/>
      <c r="F747" s="25"/>
    </row>
    <row r="748">
      <c r="E748" s="25"/>
      <c r="F748" s="25"/>
    </row>
    <row r="749">
      <c r="E749" s="25"/>
      <c r="F749" s="25"/>
    </row>
    <row r="750">
      <c r="E750" s="25"/>
      <c r="F750" s="25"/>
    </row>
    <row r="751">
      <c r="E751" s="25"/>
      <c r="F751" s="25"/>
    </row>
    <row r="752">
      <c r="E752" s="25"/>
      <c r="F752" s="25"/>
    </row>
    <row r="753">
      <c r="E753" s="25"/>
      <c r="F753" s="25"/>
    </row>
    <row r="754">
      <c r="E754" s="25"/>
      <c r="F754" s="25"/>
    </row>
    <row r="755">
      <c r="E755" s="25"/>
      <c r="F755" s="25"/>
    </row>
    <row r="756">
      <c r="E756" s="25"/>
      <c r="F756" s="25"/>
    </row>
    <row r="757">
      <c r="E757" s="25"/>
      <c r="F757" s="25"/>
    </row>
    <row r="758">
      <c r="E758" s="25"/>
      <c r="F758" s="25"/>
    </row>
    <row r="759">
      <c r="E759" s="25"/>
      <c r="F759" s="25"/>
    </row>
    <row r="760">
      <c r="E760" s="25"/>
      <c r="F760" s="25"/>
    </row>
    <row r="761">
      <c r="E761" s="25"/>
      <c r="F761" s="25"/>
    </row>
    <row r="762">
      <c r="E762" s="25"/>
      <c r="F762" s="25"/>
    </row>
    <row r="763">
      <c r="E763" s="25"/>
      <c r="F763" s="25"/>
    </row>
    <row r="764">
      <c r="E764" s="25"/>
      <c r="F764" s="25"/>
    </row>
    <row r="765">
      <c r="E765" s="25"/>
      <c r="F765" s="25"/>
    </row>
    <row r="766">
      <c r="E766" s="25"/>
      <c r="F766" s="25"/>
    </row>
    <row r="767">
      <c r="E767" s="25"/>
      <c r="F767" s="25"/>
    </row>
    <row r="768">
      <c r="E768" s="25"/>
      <c r="F768" s="25"/>
    </row>
    <row r="769">
      <c r="E769" s="25"/>
      <c r="F769" s="25"/>
    </row>
    <row r="770">
      <c r="E770" s="25"/>
      <c r="F770" s="25"/>
    </row>
    <row r="771">
      <c r="E771" s="25"/>
      <c r="F771" s="25"/>
    </row>
    <row r="772">
      <c r="E772" s="25"/>
      <c r="F772" s="25"/>
    </row>
    <row r="773">
      <c r="E773" s="25"/>
      <c r="F773" s="25"/>
    </row>
    <row r="774">
      <c r="E774" s="25"/>
      <c r="F774" s="25"/>
    </row>
    <row r="775">
      <c r="E775" s="25"/>
      <c r="F775" s="25"/>
    </row>
    <row r="776">
      <c r="E776" s="25"/>
      <c r="F776" s="25"/>
    </row>
    <row r="777">
      <c r="E777" s="25"/>
      <c r="F777" s="25"/>
    </row>
    <row r="778">
      <c r="E778" s="25"/>
      <c r="F778" s="25"/>
    </row>
    <row r="779">
      <c r="E779" s="25"/>
      <c r="F779" s="25"/>
    </row>
    <row r="780">
      <c r="E780" s="25"/>
      <c r="F780" s="25"/>
    </row>
    <row r="781">
      <c r="E781" s="25"/>
      <c r="F781" s="25"/>
    </row>
    <row r="782">
      <c r="E782" s="25"/>
      <c r="F782" s="25"/>
    </row>
    <row r="783">
      <c r="E783" s="25"/>
      <c r="F783" s="25"/>
    </row>
    <row r="784">
      <c r="E784" s="25"/>
      <c r="F784" s="25"/>
    </row>
    <row r="785">
      <c r="E785" s="25"/>
      <c r="F785" s="25"/>
    </row>
    <row r="786">
      <c r="E786" s="25"/>
      <c r="F786" s="25"/>
    </row>
    <row r="787">
      <c r="E787" s="25"/>
      <c r="F787" s="25"/>
    </row>
    <row r="788">
      <c r="E788" s="25"/>
      <c r="F788" s="25"/>
    </row>
    <row r="789">
      <c r="E789" s="25"/>
      <c r="F789" s="25"/>
    </row>
    <row r="790">
      <c r="E790" s="25"/>
      <c r="F790" s="25"/>
    </row>
    <row r="791">
      <c r="E791" s="25"/>
      <c r="F791" s="25"/>
    </row>
    <row r="792">
      <c r="E792" s="25"/>
      <c r="F792" s="25"/>
    </row>
    <row r="793">
      <c r="E793" s="25"/>
      <c r="F793" s="25"/>
    </row>
    <row r="794">
      <c r="E794" s="25"/>
      <c r="F794" s="25"/>
    </row>
    <row r="795">
      <c r="E795" s="25"/>
      <c r="F795" s="25"/>
    </row>
    <row r="796">
      <c r="E796" s="25"/>
      <c r="F796" s="25"/>
    </row>
    <row r="797">
      <c r="E797" s="25"/>
      <c r="F797" s="25"/>
    </row>
    <row r="798">
      <c r="E798" s="25"/>
      <c r="F798" s="25"/>
    </row>
    <row r="799">
      <c r="E799" s="25"/>
      <c r="F799" s="25"/>
    </row>
    <row r="800">
      <c r="E800" s="25"/>
      <c r="F800" s="25"/>
    </row>
    <row r="801">
      <c r="E801" s="25"/>
      <c r="F801" s="25"/>
    </row>
    <row r="802">
      <c r="E802" s="25"/>
      <c r="F802" s="25"/>
    </row>
    <row r="803">
      <c r="E803" s="25"/>
      <c r="F803" s="25"/>
    </row>
    <row r="804">
      <c r="E804" s="25"/>
      <c r="F804" s="25"/>
    </row>
    <row r="805">
      <c r="E805" s="25"/>
      <c r="F805" s="25"/>
    </row>
    <row r="806">
      <c r="E806" s="25"/>
      <c r="F806" s="25"/>
    </row>
    <row r="807">
      <c r="E807" s="25"/>
      <c r="F807" s="25"/>
    </row>
    <row r="808">
      <c r="E808" s="25"/>
      <c r="F808" s="25"/>
    </row>
    <row r="809">
      <c r="E809" s="25"/>
      <c r="F809" s="25"/>
    </row>
    <row r="810">
      <c r="E810" s="25"/>
      <c r="F810" s="25"/>
    </row>
    <row r="811">
      <c r="E811" s="25"/>
      <c r="F811" s="25"/>
    </row>
    <row r="812">
      <c r="E812" s="25"/>
      <c r="F812" s="25"/>
    </row>
    <row r="813">
      <c r="E813" s="25"/>
      <c r="F813" s="25"/>
    </row>
    <row r="814">
      <c r="E814" s="25"/>
      <c r="F814" s="25"/>
    </row>
    <row r="815">
      <c r="E815" s="25"/>
      <c r="F815" s="25"/>
    </row>
    <row r="816">
      <c r="E816" s="25"/>
      <c r="F816" s="25"/>
    </row>
    <row r="817">
      <c r="E817" s="25"/>
      <c r="F817" s="25"/>
    </row>
    <row r="818">
      <c r="E818" s="25"/>
      <c r="F818" s="25"/>
    </row>
    <row r="819">
      <c r="E819" s="25"/>
      <c r="F819" s="25"/>
    </row>
    <row r="820">
      <c r="E820" s="25"/>
      <c r="F820" s="25"/>
    </row>
    <row r="821">
      <c r="E821" s="25"/>
      <c r="F821" s="25"/>
    </row>
    <row r="822">
      <c r="E822" s="25"/>
      <c r="F822" s="25"/>
    </row>
    <row r="823">
      <c r="E823" s="25"/>
      <c r="F823" s="25"/>
    </row>
    <row r="824">
      <c r="E824" s="25"/>
      <c r="F824" s="25"/>
    </row>
    <row r="825">
      <c r="E825" s="25"/>
      <c r="F825" s="25"/>
    </row>
    <row r="826">
      <c r="E826" s="25"/>
      <c r="F826" s="25"/>
    </row>
    <row r="827">
      <c r="E827" s="25"/>
      <c r="F827" s="25"/>
    </row>
    <row r="828">
      <c r="E828" s="25"/>
      <c r="F828" s="25"/>
    </row>
    <row r="829">
      <c r="E829" s="25"/>
      <c r="F829" s="25"/>
    </row>
    <row r="830">
      <c r="E830" s="25"/>
      <c r="F830" s="25"/>
    </row>
    <row r="831">
      <c r="E831" s="25"/>
      <c r="F831" s="25"/>
    </row>
    <row r="832">
      <c r="E832" s="25"/>
      <c r="F832" s="25"/>
    </row>
    <row r="833">
      <c r="E833" s="25"/>
      <c r="F833" s="25"/>
    </row>
    <row r="834">
      <c r="E834" s="25"/>
      <c r="F834" s="25"/>
    </row>
    <row r="835">
      <c r="E835" s="25"/>
      <c r="F835" s="25"/>
    </row>
    <row r="836">
      <c r="E836" s="25"/>
      <c r="F836" s="25"/>
    </row>
    <row r="837">
      <c r="E837" s="25"/>
      <c r="F837" s="25"/>
    </row>
    <row r="838">
      <c r="E838" s="25"/>
      <c r="F838" s="25"/>
    </row>
    <row r="839">
      <c r="E839" s="25"/>
      <c r="F839" s="25"/>
    </row>
    <row r="840">
      <c r="E840" s="25"/>
      <c r="F840" s="25"/>
    </row>
    <row r="841">
      <c r="E841" s="25"/>
      <c r="F841" s="25"/>
    </row>
    <row r="842">
      <c r="E842" s="25"/>
      <c r="F842" s="25"/>
    </row>
    <row r="843">
      <c r="E843" s="25"/>
      <c r="F843" s="25"/>
    </row>
    <row r="844">
      <c r="E844" s="25"/>
      <c r="F844" s="25"/>
    </row>
    <row r="845">
      <c r="E845" s="25"/>
      <c r="F845" s="25"/>
    </row>
    <row r="846">
      <c r="E846" s="25"/>
      <c r="F846" s="25"/>
    </row>
    <row r="847">
      <c r="E847" s="25"/>
      <c r="F847" s="25"/>
    </row>
    <row r="848">
      <c r="E848" s="25"/>
      <c r="F848" s="25"/>
    </row>
    <row r="849">
      <c r="E849" s="25"/>
      <c r="F849" s="25"/>
    </row>
    <row r="850">
      <c r="E850" s="25"/>
      <c r="F850" s="25"/>
    </row>
    <row r="851">
      <c r="E851" s="25"/>
      <c r="F851" s="25"/>
    </row>
    <row r="852">
      <c r="E852" s="25"/>
      <c r="F852" s="25"/>
    </row>
    <row r="853">
      <c r="E853" s="25"/>
      <c r="F853" s="25"/>
    </row>
    <row r="854">
      <c r="E854" s="25"/>
      <c r="F854" s="25"/>
    </row>
    <row r="855">
      <c r="E855" s="25"/>
      <c r="F855" s="25"/>
    </row>
    <row r="856">
      <c r="E856" s="25"/>
      <c r="F856" s="25"/>
    </row>
    <row r="857">
      <c r="E857" s="25"/>
      <c r="F857" s="25"/>
    </row>
    <row r="858">
      <c r="E858" s="25"/>
      <c r="F858" s="25"/>
    </row>
    <row r="859">
      <c r="E859" s="25"/>
      <c r="F859" s="25"/>
    </row>
    <row r="860">
      <c r="E860" s="25"/>
      <c r="F860" s="25"/>
    </row>
    <row r="861">
      <c r="E861" s="25"/>
      <c r="F861" s="25"/>
    </row>
    <row r="862">
      <c r="E862" s="25"/>
      <c r="F862" s="25"/>
    </row>
    <row r="863">
      <c r="E863" s="25"/>
      <c r="F863" s="25"/>
    </row>
    <row r="864">
      <c r="E864" s="25"/>
      <c r="F864" s="25"/>
    </row>
    <row r="865">
      <c r="E865" s="25"/>
      <c r="F865" s="25"/>
    </row>
    <row r="866">
      <c r="E866" s="25"/>
      <c r="F866" s="25"/>
    </row>
    <row r="867">
      <c r="E867" s="25"/>
      <c r="F867" s="25"/>
    </row>
    <row r="868">
      <c r="E868" s="25"/>
      <c r="F868" s="25"/>
    </row>
    <row r="869">
      <c r="E869" s="25"/>
      <c r="F869" s="25"/>
    </row>
    <row r="870">
      <c r="E870" s="25"/>
      <c r="F870" s="25"/>
    </row>
    <row r="871">
      <c r="E871" s="25"/>
      <c r="F871" s="25"/>
    </row>
    <row r="872">
      <c r="E872" s="25"/>
      <c r="F872" s="25"/>
    </row>
    <row r="873">
      <c r="E873" s="25"/>
      <c r="F873" s="25"/>
    </row>
    <row r="874">
      <c r="E874" s="25"/>
      <c r="F874" s="25"/>
    </row>
    <row r="875">
      <c r="E875" s="25"/>
      <c r="F875" s="25"/>
    </row>
    <row r="876">
      <c r="E876" s="25"/>
      <c r="F876" s="25"/>
    </row>
    <row r="877">
      <c r="E877" s="25"/>
      <c r="F877" s="25"/>
    </row>
    <row r="878">
      <c r="E878" s="25"/>
      <c r="F878" s="25"/>
    </row>
    <row r="879">
      <c r="E879" s="25"/>
      <c r="F879" s="25"/>
    </row>
    <row r="880">
      <c r="E880" s="25"/>
      <c r="F880" s="25"/>
    </row>
    <row r="881">
      <c r="E881" s="25"/>
      <c r="F881" s="25"/>
    </row>
    <row r="882">
      <c r="E882" s="25"/>
      <c r="F882" s="25"/>
    </row>
    <row r="883">
      <c r="E883" s="25"/>
      <c r="F883" s="25"/>
    </row>
    <row r="884">
      <c r="E884" s="25"/>
      <c r="F884" s="25"/>
    </row>
    <row r="885">
      <c r="E885" s="25"/>
      <c r="F885" s="25"/>
    </row>
    <row r="886">
      <c r="E886" s="25"/>
      <c r="F886" s="25"/>
    </row>
    <row r="887">
      <c r="E887" s="25"/>
      <c r="F887" s="25"/>
    </row>
    <row r="888">
      <c r="E888" s="25"/>
      <c r="F888" s="25"/>
    </row>
    <row r="889">
      <c r="E889" s="25"/>
      <c r="F889" s="25"/>
    </row>
    <row r="890">
      <c r="E890" s="25"/>
      <c r="F890" s="25"/>
    </row>
    <row r="891">
      <c r="E891" s="25"/>
      <c r="F891" s="25"/>
    </row>
    <row r="892">
      <c r="E892" s="25"/>
      <c r="F892" s="25"/>
    </row>
    <row r="893">
      <c r="E893" s="25"/>
      <c r="F893" s="25"/>
    </row>
    <row r="894">
      <c r="E894" s="25"/>
      <c r="F894" s="25"/>
    </row>
    <row r="895">
      <c r="E895" s="25"/>
      <c r="F895" s="25"/>
    </row>
    <row r="896">
      <c r="E896" s="25"/>
      <c r="F896" s="25"/>
    </row>
    <row r="897">
      <c r="E897" s="25"/>
      <c r="F897" s="25"/>
    </row>
    <row r="898">
      <c r="E898" s="25"/>
      <c r="F898" s="25"/>
    </row>
    <row r="899">
      <c r="E899" s="25"/>
      <c r="F899" s="25"/>
    </row>
    <row r="900">
      <c r="E900" s="25"/>
      <c r="F900" s="25"/>
    </row>
    <row r="901">
      <c r="E901" s="25"/>
      <c r="F901" s="25"/>
    </row>
    <row r="902">
      <c r="E902" s="25"/>
      <c r="F902" s="25"/>
    </row>
    <row r="903">
      <c r="E903" s="25"/>
      <c r="F903" s="25"/>
    </row>
    <row r="904">
      <c r="E904" s="25"/>
      <c r="F904" s="25"/>
    </row>
    <row r="905">
      <c r="E905" s="25"/>
      <c r="F905" s="25"/>
    </row>
    <row r="906">
      <c r="E906" s="25"/>
      <c r="F906" s="25"/>
    </row>
    <row r="907">
      <c r="E907" s="25"/>
      <c r="F907" s="25"/>
    </row>
    <row r="908">
      <c r="E908" s="25"/>
      <c r="F908" s="25"/>
    </row>
    <row r="909">
      <c r="E909" s="25"/>
      <c r="F909" s="25"/>
    </row>
    <row r="910">
      <c r="E910" s="25"/>
      <c r="F910" s="25"/>
    </row>
    <row r="911">
      <c r="E911" s="25"/>
      <c r="F911" s="25"/>
    </row>
    <row r="912">
      <c r="E912" s="25"/>
      <c r="F912" s="25"/>
    </row>
    <row r="913">
      <c r="E913" s="25"/>
      <c r="F913" s="25"/>
    </row>
    <row r="914">
      <c r="E914" s="25"/>
      <c r="F914" s="25"/>
    </row>
    <row r="915">
      <c r="E915" s="25"/>
      <c r="F915" s="25"/>
    </row>
    <row r="916">
      <c r="E916" s="25"/>
      <c r="F916" s="25"/>
    </row>
    <row r="917">
      <c r="E917" s="25"/>
      <c r="F917" s="25"/>
    </row>
    <row r="918">
      <c r="E918" s="25"/>
      <c r="F918" s="25"/>
    </row>
    <row r="919">
      <c r="E919" s="25"/>
      <c r="F919" s="25"/>
    </row>
    <row r="920">
      <c r="E920" s="25"/>
      <c r="F920" s="25"/>
    </row>
    <row r="921">
      <c r="E921" s="25"/>
      <c r="F921" s="25"/>
    </row>
    <row r="922">
      <c r="E922" s="25"/>
      <c r="F922" s="25"/>
    </row>
    <row r="923">
      <c r="E923" s="25"/>
      <c r="F923" s="25"/>
    </row>
    <row r="924">
      <c r="E924" s="25"/>
      <c r="F924" s="25"/>
    </row>
    <row r="925">
      <c r="E925" s="25"/>
      <c r="F925" s="25"/>
    </row>
    <row r="926">
      <c r="E926" s="25"/>
      <c r="F926" s="25"/>
    </row>
    <row r="927">
      <c r="E927" s="25"/>
      <c r="F927" s="25"/>
    </row>
    <row r="928">
      <c r="E928" s="25"/>
      <c r="F928" s="25"/>
    </row>
    <row r="929">
      <c r="E929" s="25"/>
      <c r="F929" s="25"/>
    </row>
    <row r="930">
      <c r="E930" s="25"/>
      <c r="F930" s="25"/>
    </row>
    <row r="931">
      <c r="E931" s="25"/>
      <c r="F931" s="25"/>
    </row>
    <row r="932">
      <c r="E932" s="25"/>
      <c r="F932" s="25"/>
    </row>
    <row r="933">
      <c r="E933" s="25"/>
      <c r="F933" s="25"/>
    </row>
    <row r="934">
      <c r="E934" s="25"/>
      <c r="F934" s="25"/>
    </row>
    <row r="935">
      <c r="E935" s="25"/>
      <c r="F935" s="25"/>
    </row>
    <row r="936">
      <c r="E936" s="25"/>
      <c r="F936" s="25"/>
    </row>
    <row r="937">
      <c r="E937" s="25"/>
      <c r="F937" s="25"/>
    </row>
    <row r="938">
      <c r="E938" s="25"/>
      <c r="F938" s="25"/>
    </row>
    <row r="939">
      <c r="E939" s="25"/>
      <c r="F939" s="25"/>
    </row>
    <row r="940">
      <c r="E940" s="25"/>
      <c r="F940" s="25"/>
    </row>
    <row r="941">
      <c r="E941" s="25"/>
      <c r="F941" s="25"/>
    </row>
    <row r="942">
      <c r="E942" s="25"/>
      <c r="F942" s="25"/>
    </row>
    <row r="943">
      <c r="E943" s="25"/>
      <c r="F943" s="25"/>
    </row>
    <row r="944">
      <c r="E944" s="25"/>
      <c r="F944" s="25"/>
    </row>
    <row r="945">
      <c r="E945" s="25"/>
      <c r="F945" s="25"/>
    </row>
    <row r="946">
      <c r="E946" s="25"/>
      <c r="F946" s="25"/>
    </row>
    <row r="947">
      <c r="E947" s="25"/>
      <c r="F947" s="25"/>
    </row>
    <row r="948">
      <c r="E948" s="25"/>
      <c r="F948" s="25"/>
    </row>
    <row r="949">
      <c r="E949" s="25"/>
      <c r="F949" s="25"/>
    </row>
    <row r="950">
      <c r="E950" s="25"/>
      <c r="F950" s="25"/>
    </row>
    <row r="951">
      <c r="E951" s="25"/>
      <c r="F951" s="25"/>
    </row>
    <row r="952">
      <c r="E952" s="25"/>
      <c r="F952" s="25"/>
    </row>
    <row r="953">
      <c r="E953" s="25"/>
      <c r="F953" s="25"/>
    </row>
    <row r="954">
      <c r="E954" s="25"/>
      <c r="F954" s="25"/>
    </row>
    <row r="955">
      <c r="E955" s="25"/>
      <c r="F955" s="25"/>
    </row>
    <row r="956">
      <c r="E956" s="25"/>
      <c r="F956" s="25"/>
    </row>
    <row r="957">
      <c r="E957" s="25"/>
      <c r="F957" s="25"/>
    </row>
    <row r="958">
      <c r="E958" s="25"/>
      <c r="F958" s="25"/>
    </row>
    <row r="959">
      <c r="E959" s="25"/>
      <c r="F959" s="25"/>
    </row>
    <row r="960">
      <c r="E960" s="25"/>
      <c r="F960" s="25"/>
    </row>
    <row r="961">
      <c r="E961" s="25"/>
      <c r="F961" s="25"/>
    </row>
    <row r="962">
      <c r="E962" s="25"/>
      <c r="F962" s="25"/>
    </row>
    <row r="963">
      <c r="E963" s="25"/>
      <c r="F963" s="25"/>
    </row>
    <row r="964">
      <c r="E964" s="25"/>
      <c r="F964" s="25"/>
    </row>
    <row r="965">
      <c r="E965" s="25"/>
      <c r="F965" s="25"/>
    </row>
    <row r="966">
      <c r="E966" s="25"/>
      <c r="F966" s="25"/>
    </row>
    <row r="967">
      <c r="E967" s="25"/>
      <c r="F967" s="25"/>
    </row>
    <row r="968">
      <c r="E968" s="25"/>
      <c r="F968" s="25"/>
    </row>
    <row r="969">
      <c r="E969" s="25"/>
      <c r="F969" s="25"/>
    </row>
    <row r="970">
      <c r="E970" s="25"/>
      <c r="F970" s="25"/>
    </row>
    <row r="971">
      <c r="E971" s="25"/>
      <c r="F971" s="25"/>
    </row>
    <row r="972">
      <c r="E972" s="25"/>
      <c r="F972" s="25"/>
    </row>
    <row r="973">
      <c r="E973" s="25"/>
      <c r="F973" s="25"/>
    </row>
    <row r="974">
      <c r="E974" s="25"/>
      <c r="F974" s="25"/>
    </row>
    <row r="975">
      <c r="E975" s="25"/>
      <c r="F975" s="25"/>
    </row>
    <row r="976">
      <c r="E976" s="25"/>
      <c r="F976" s="25"/>
    </row>
    <row r="977">
      <c r="E977" s="25"/>
      <c r="F977" s="25"/>
    </row>
    <row r="978">
      <c r="E978" s="25"/>
      <c r="F978" s="25"/>
    </row>
    <row r="979">
      <c r="E979" s="25"/>
      <c r="F979" s="25"/>
    </row>
    <row r="980">
      <c r="E980" s="25"/>
      <c r="F980" s="25"/>
    </row>
    <row r="981">
      <c r="E981" s="25"/>
      <c r="F981" s="25"/>
    </row>
    <row r="982">
      <c r="E982" s="25"/>
      <c r="F982" s="25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25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0" t="s">
        <v>411</v>
      </c>
      <c r="P1" s="25"/>
      <c r="Q1" s="20" t="s">
        <v>412</v>
      </c>
      <c r="R1" s="20" t="s">
        <v>413</v>
      </c>
      <c r="S1" s="25"/>
      <c r="T1" s="25"/>
      <c r="U1" s="25"/>
      <c r="V1" s="25"/>
    </row>
    <row r="2">
      <c r="A2" s="20" t="s">
        <v>7</v>
      </c>
      <c r="B2" s="20" t="s">
        <v>8</v>
      </c>
      <c r="C2" s="20" t="s">
        <v>9</v>
      </c>
      <c r="D2" s="20" t="s">
        <v>10</v>
      </c>
      <c r="E2" s="20" t="s">
        <v>11</v>
      </c>
      <c r="F2" s="20" t="s">
        <v>12</v>
      </c>
      <c r="G2" s="20" t="s">
        <v>13</v>
      </c>
      <c r="H2" s="20" t="s">
        <v>14</v>
      </c>
      <c r="I2" s="20" t="s">
        <v>2</v>
      </c>
      <c r="J2" s="20" t="s">
        <v>15</v>
      </c>
      <c r="K2" s="20" t="s">
        <v>16</v>
      </c>
      <c r="L2" s="20" t="s">
        <v>17</v>
      </c>
      <c r="M2" s="20" t="s">
        <v>18</v>
      </c>
      <c r="N2" s="20" t="s">
        <v>20</v>
      </c>
      <c r="O2" s="20" t="s">
        <v>19</v>
      </c>
      <c r="P2" s="20" t="s">
        <v>21</v>
      </c>
      <c r="Q2" s="20" t="s">
        <v>21</v>
      </c>
      <c r="R2" s="20" t="s">
        <v>22</v>
      </c>
      <c r="S2" s="20" t="s">
        <v>23</v>
      </c>
      <c r="T2" s="20" t="s">
        <v>24</v>
      </c>
      <c r="U2" s="20" t="s">
        <v>21</v>
      </c>
      <c r="V2" s="20" t="s">
        <v>25</v>
      </c>
    </row>
    <row r="3">
      <c r="A3" s="20" t="s">
        <v>187</v>
      </c>
      <c r="B3" s="20" t="s">
        <v>27</v>
      </c>
      <c r="C3" s="20" t="s">
        <v>414</v>
      </c>
      <c r="D3" s="25"/>
      <c r="E3" s="20" t="s">
        <v>415</v>
      </c>
      <c r="F3" s="25"/>
      <c r="G3" s="25"/>
      <c r="H3" s="25"/>
      <c r="I3" s="20">
        <v>556.0</v>
      </c>
      <c r="J3" s="20" t="s">
        <v>416</v>
      </c>
      <c r="K3" s="22">
        <v>33.22222222222222</v>
      </c>
      <c r="L3" s="22">
        <v>256.53819444444446</v>
      </c>
      <c r="M3" s="20">
        <v>19.93</v>
      </c>
      <c r="N3" s="22">
        <v>166.66666666666666</v>
      </c>
      <c r="O3" s="20">
        <v>2709.0</v>
      </c>
      <c r="P3" s="23">
        <v>45490.0</v>
      </c>
      <c r="Q3" s="23">
        <v>45015.0</v>
      </c>
      <c r="R3" s="20">
        <v>3.130006005E9</v>
      </c>
      <c r="S3" s="20" t="s">
        <v>36</v>
      </c>
      <c r="T3" s="25"/>
      <c r="U3" s="25"/>
      <c r="V3" s="25"/>
    </row>
    <row r="4">
      <c r="A4" s="20" t="s">
        <v>232</v>
      </c>
      <c r="B4" s="20" t="s">
        <v>27</v>
      </c>
      <c r="C4" s="20" t="s">
        <v>414</v>
      </c>
      <c r="D4" s="25"/>
      <c r="E4" s="20" t="s">
        <v>415</v>
      </c>
      <c r="F4" s="25"/>
      <c r="G4" s="25"/>
      <c r="H4" s="25"/>
      <c r="I4" s="20">
        <v>562.0</v>
      </c>
      <c r="J4" s="20" t="s">
        <v>416</v>
      </c>
      <c r="K4" s="22">
        <v>41.74305555555556</v>
      </c>
      <c r="L4" s="22">
        <v>342.75694444444446</v>
      </c>
      <c r="M4" s="20">
        <v>25.05</v>
      </c>
      <c r="N4" s="22">
        <v>166.66666666666666</v>
      </c>
      <c r="O4" s="20">
        <v>2703.0</v>
      </c>
      <c r="P4" s="26">
        <v>45618.0</v>
      </c>
      <c r="Q4" s="26">
        <v>45614.0</v>
      </c>
      <c r="R4" s="20">
        <v>6.890000562E9</v>
      </c>
      <c r="S4" s="20" t="s">
        <v>36</v>
      </c>
      <c r="T4" s="25"/>
      <c r="U4" s="25"/>
      <c r="V4" s="25"/>
    </row>
    <row r="5">
      <c r="A5" s="20" t="s">
        <v>183</v>
      </c>
      <c r="B5" s="20" t="s">
        <v>27</v>
      </c>
      <c r="C5" s="20" t="s">
        <v>414</v>
      </c>
      <c r="D5" s="25"/>
      <c r="E5" s="20" t="s">
        <v>415</v>
      </c>
      <c r="F5" s="25"/>
      <c r="G5" s="25"/>
      <c r="H5" s="25"/>
      <c r="I5" s="20">
        <v>846.0</v>
      </c>
      <c r="J5" s="20" t="s">
        <v>416</v>
      </c>
      <c r="K5" s="22">
        <v>117.24652777777777</v>
      </c>
      <c r="L5" s="22">
        <v>262.15625</v>
      </c>
      <c r="M5" s="20">
        <v>70.35</v>
      </c>
      <c r="N5" s="22">
        <v>166.66666666666666</v>
      </c>
      <c r="O5" s="20">
        <v>2739.0</v>
      </c>
      <c r="P5" s="23">
        <v>45539.0</v>
      </c>
      <c r="Q5" s="23">
        <v>45539.0</v>
      </c>
      <c r="R5" s="20">
        <v>3.040075245E9</v>
      </c>
      <c r="S5" s="20" t="s">
        <v>36</v>
      </c>
      <c r="T5" s="25"/>
      <c r="U5" s="25"/>
      <c r="V5" s="25"/>
    </row>
    <row r="6">
      <c r="A6" s="20" t="s">
        <v>185</v>
      </c>
      <c r="B6" s="20" t="s">
        <v>27</v>
      </c>
      <c r="C6" s="20" t="s">
        <v>414</v>
      </c>
      <c r="D6" s="25"/>
      <c r="E6" s="20" t="s">
        <v>415</v>
      </c>
      <c r="F6" s="25"/>
      <c r="G6" s="25"/>
      <c r="H6" s="25"/>
      <c r="I6" s="20">
        <v>929.0</v>
      </c>
      <c r="J6" s="20" t="s">
        <v>416</v>
      </c>
      <c r="K6" s="22">
        <v>52.4375</v>
      </c>
      <c r="L6" s="22">
        <v>226.19444444444446</v>
      </c>
      <c r="M6" s="20">
        <v>31.46</v>
      </c>
      <c r="N6" s="22">
        <v>166.66666666666666</v>
      </c>
      <c r="O6" s="20">
        <v>2722.0</v>
      </c>
      <c r="P6" s="23">
        <v>45567.0</v>
      </c>
      <c r="Q6" s="23">
        <v>45490.0</v>
      </c>
      <c r="R6" s="20">
        <v>3.290007931E9</v>
      </c>
      <c r="S6" s="20" t="s">
        <v>36</v>
      </c>
      <c r="T6" s="25"/>
      <c r="U6" s="25"/>
      <c r="V6" s="25"/>
    </row>
    <row r="7">
      <c r="A7" s="20" t="s">
        <v>188</v>
      </c>
      <c r="B7" s="20" t="s">
        <v>27</v>
      </c>
      <c r="C7" s="20" t="s">
        <v>414</v>
      </c>
      <c r="D7" s="25"/>
      <c r="E7" s="20" t="s">
        <v>415</v>
      </c>
      <c r="F7" s="25"/>
      <c r="G7" s="25"/>
      <c r="H7" s="25"/>
      <c r="I7" s="20">
        <v>1287.0</v>
      </c>
      <c r="J7" s="20" t="s">
        <v>416</v>
      </c>
      <c r="K7" s="22">
        <v>29.51388888888889</v>
      </c>
      <c r="L7" s="22">
        <v>266.72569444444446</v>
      </c>
      <c r="M7" s="20">
        <v>17.71</v>
      </c>
      <c r="N7" s="22">
        <v>166.66666666666666</v>
      </c>
      <c r="O7" s="20">
        <v>2741.0</v>
      </c>
      <c r="P7" s="23">
        <v>45568.0</v>
      </c>
      <c r="Q7" s="23">
        <v>45526.0</v>
      </c>
      <c r="R7" s="20">
        <v>7.090002248E9</v>
      </c>
      <c r="S7" s="20" t="s">
        <v>36</v>
      </c>
      <c r="T7" s="25"/>
      <c r="U7" s="25"/>
      <c r="V7" s="25"/>
    </row>
    <row r="8">
      <c r="A8" s="20" t="s">
        <v>324</v>
      </c>
      <c r="B8" s="20" t="s">
        <v>27</v>
      </c>
      <c r="C8" s="20" t="s">
        <v>414</v>
      </c>
      <c r="D8" s="25"/>
      <c r="E8" s="20" t="s">
        <v>415</v>
      </c>
      <c r="F8" s="25"/>
      <c r="G8" s="25"/>
      <c r="H8" s="25"/>
      <c r="I8" s="20">
        <v>70339.0</v>
      </c>
      <c r="J8" s="20" t="s">
        <v>416</v>
      </c>
      <c r="K8" s="22">
        <v>5.559027777777778</v>
      </c>
      <c r="L8" s="22">
        <v>388.375</v>
      </c>
      <c r="M8" s="20">
        <v>3.34</v>
      </c>
      <c r="N8" s="22">
        <v>166.66666666666666</v>
      </c>
      <c r="O8" s="20">
        <v>2728.0</v>
      </c>
      <c r="P8" s="23">
        <v>45831.0</v>
      </c>
      <c r="Q8" s="23">
        <v>45352.0</v>
      </c>
      <c r="R8" s="20">
        <v>3.130006789E9</v>
      </c>
      <c r="S8" s="20" t="s">
        <v>36</v>
      </c>
      <c r="T8" s="25"/>
      <c r="U8" s="25"/>
      <c r="V8" s="25"/>
    </row>
    <row r="9">
      <c r="A9" s="20" t="s">
        <v>187</v>
      </c>
      <c r="B9" s="20" t="s">
        <v>27</v>
      </c>
      <c r="C9" s="20" t="s">
        <v>414</v>
      </c>
      <c r="D9" s="25"/>
      <c r="E9" s="20" t="s">
        <v>415</v>
      </c>
      <c r="F9" s="25"/>
      <c r="G9" s="25"/>
      <c r="H9" s="25"/>
      <c r="I9" s="20">
        <v>81044.0</v>
      </c>
      <c r="J9" s="20" t="s">
        <v>416</v>
      </c>
      <c r="K9" s="22">
        <v>9.336805555555555</v>
      </c>
      <c r="L9" s="22">
        <v>168.44791666666666</v>
      </c>
      <c r="M9" s="20">
        <v>5.6</v>
      </c>
      <c r="N9" s="22">
        <v>166.66666666666666</v>
      </c>
      <c r="O9" s="20">
        <v>2720.0</v>
      </c>
      <c r="P9" s="23">
        <v>45601.0</v>
      </c>
      <c r="Q9" s="23">
        <v>44704.0</v>
      </c>
      <c r="R9" s="20">
        <v>7.090002894E9</v>
      </c>
      <c r="S9" s="20" t="s">
        <v>36</v>
      </c>
      <c r="T9" s="25"/>
      <c r="U9" s="25"/>
      <c r="V9" s="25"/>
    </row>
    <row r="10">
      <c r="A10" s="20" t="s">
        <v>188</v>
      </c>
      <c r="B10" s="20" t="s">
        <v>27</v>
      </c>
      <c r="C10" s="20" t="s">
        <v>417</v>
      </c>
      <c r="D10" s="25"/>
      <c r="E10" s="20" t="s">
        <v>415</v>
      </c>
      <c r="F10" s="25"/>
      <c r="G10" s="25"/>
      <c r="H10" s="25"/>
      <c r="I10" s="20">
        <v>100557.0</v>
      </c>
      <c r="J10" s="20" t="s">
        <v>416</v>
      </c>
      <c r="K10" s="22">
        <v>32.642361111111114</v>
      </c>
      <c r="L10" s="22">
        <v>218.43055555555554</v>
      </c>
      <c r="M10" s="20">
        <v>19.59</v>
      </c>
      <c r="N10" s="22">
        <v>166.66666666666666</v>
      </c>
      <c r="O10" s="20">
        <v>2736.0</v>
      </c>
      <c r="P10" s="23">
        <v>45631.0</v>
      </c>
      <c r="Q10" s="23">
        <v>45628.0</v>
      </c>
      <c r="R10" s="20">
        <v>3.130005796E9</v>
      </c>
      <c r="S10" s="20" t="s">
        <v>36</v>
      </c>
      <c r="T10" s="25"/>
      <c r="U10" s="25"/>
      <c r="V10" s="25"/>
    </row>
    <row r="11">
      <c r="A11" s="20" t="s">
        <v>326</v>
      </c>
      <c r="B11" s="20" t="s">
        <v>27</v>
      </c>
      <c r="C11" s="20" t="s">
        <v>414</v>
      </c>
      <c r="D11" s="25"/>
      <c r="E11" s="20" t="s">
        <v>415</v>
      </c>
      <c r="F11" s="25"/>
      <c r="G11" s="25"/>
      <c r="H11" s="25"/>
      <c r="I11" s="20">
        <v>100832.0</v>
      </c>
      <c r="J11" s="20" t="s">
        <v>416</v>
      </c>
      <c r="K11" s="22">
        <v>113.27430555555556</v>
      </c>
      <c r="L11" s="22">
        <v>403.43402777777777</v>
      </c>
      <c r="M11" s="20">
        <v>67.96</v>
      </c>
      <c r="N11" s="22">
        <v>166.66666666666666</v>
      </c>
      <c r="O11" s="20">
        <v>2727.0</v>
      </c>
      <c r="P11" s="23">
        <v>43902.0</v>
      </c>
      <c r="Q11" s="23">
        <v>43549.0</v>
      </c>
      <c r="R11" s="20">
        <v>7.100002436E9</v>
      </c>
      <c r="S11" s="20" t="s">
        <v>36</v>
      </c>
      <c r="T11" s="25"/>
      <c r="U11" s="25"/>
      <c r="V11" s="25"/>
    </row>
    <row r="12">
      <c r="A12" s="20" t="s">
        <v>300</v>
      </c>
      <c r="B12" s="20" t="s">
        <v>27</v>
      </c>
      <c r="C12" s="20" t="s">
        <v>417</v>
      </c>
      <c r="D12" s="25"/>
      <c r="E12" s="20" t="s">
        <v>415</v>
      </c>
      <c r="F12" s="25"/>
      <c r="G12" s="25"/>
      <c r="H12" s="25"/>
      <c r="I12" s="20">
        <v>110076.0</v>
      </c>
      <c r="J12" s="20" t="s">
        <v>416</v>
      </c>
      <c r="K12" s="22">
        <v>150.13194444444446</v>
      </c>
      <c r="L12" s="22">
        <v>263.75347222222223</v>
      </c>
      <c r="M12" s="20">
        <v>90.08</v>
      </c>
      <c r="N12" s="22">
        <v>166.66666666666666</v>
      </c>
      <c r="O12" s="20">
        <v>2724.0</v>
      </c>
      <c r="P12" s="23">
        <v>44736.0</v>
      </c>
      <c r="Q12" s="23">
        <v>44735.0</v>
      </c>
      <c r="R12" s="20">
        <v>3.040057779E9</v>
      </c>
      <c r="S12" s="20" t="s">
        <v>36</v>
      </c>
      <c r="T12" s="25"/>
      <c r="U12" s="25"/>
      <c r="V12" s="25"/>
    </row>
    <row r="13">
      <c r="A13" s="20" t="s">
        <v>185</v>
      </c>
      <c r="B13" s="20" t="s">
        <v>27</v>
      </c>
      <c r="C13" s="20" t="s">
        <v>417</v>
      </c>
      <c r="D13" s="25"/>
      <c r="E13" s="20" t="s">
        <v>415</v>
      </c>
      <c r="F13" s="25"/>
      <c r="G13" s="25"/>
      <c r="H13" s="25"/>
      <c r="I13" s="20">
        <v>120348.0</v>
      </c>
      <c r="J13" s="20" t="s">
        <v>416</v>
      </c>
      <c r="K13" s="22">
        <v>95.77777777777777</v>
      </c>
      <c r="L13" s="22">
        <v>202.39930555555554</v>
      </c>
      <c r="M13" s="20">
        <v>57.47</v>
      </c>
      <c r="N13" s="22">
        <v>166.66666666666666</v>
      </c>
      <c r="O13" s="20">
        <v>2719.0</v>
      </c>
      <c r="P13" s="23">
        <v>45776.0</v>
      </c>
      <c r="Q13" s="23">
        <v>45776.0</v>
      </c>
      <c r="R13" s="20">
        <v>3.040073019E9</v>
      </c>
      <c r="S13" s="20" t="s">
        <v>36</v>
      </c>
      <c r="T13" s="25"/>
      <c r="U13" s="25"/>
      <c r="V13" s="25"/>
    </row>
    <row r="14">
      <c r="A14" s="20" t="s">
        <v>234</v>
      </c>
      <c r="B14" s="20" t="s">
        <v>27</v>
      </c>
      <c r="C14" s="20" t="s">
        <v>417</v>
      </c>
      <c r="D14" s="25"/>
      <c r="E14" s="20" t="s">
        <v>415</v>
      </c>
      <c r="F14" s="25"/>
      <c r="G14" s="25"/>
      <c r="H14" s="25"/>
      <c r="I14" s="20">
        <v>120677.0</v>
      </c>
      <c r="J14" s="20" t="s">
        <v>416</v>
      </c>
      <c r="K14" s="22">
        <v>88.83680555555556</v>
      </c>
      <c r="L14" s="22">
        <v>210.98263888888889</v>
      </c>
      <c r="M14" s="20">
        <v>53.3</v>
      </c>
      <c r="N14" s="22">
        <v>166.66666666666666</v>
      </c>
      <c r="O14" s="20">
        <v>2702.0</v>
      </c>
      <c r="P14" s="23">
        <v>45772.0</v>
      </c>
      <c r="Q14" s="23">
        <v>45600.0</v>
      </c>
      <c r="R14" s="20">
        <v>3.040090256E9</v>
      </c>
      <c r="S14" s="20" t="s">
        <v>36</v>
      </c>
      <c r="T14" s="25"/>
      <c r="U14" s="25"/>
      <c r="V14" s="25"/>
    </row>
    <row r="15">
      <c r="A15" s="20" t="s">
        <v>79</v>
      </c>
      <c r="B15" s="20" t="s">
        <v>27</v>
      </c>
      <c r="C15" s="20" t="s">
        <v>417</v>
      </c>
      <c r="D15" s="25"/>
      <c r="E15" s="20" t="s">
        <v>415</v>
      </c>
      <c r="F15" s="25"/>
      <c r="G15" s="25"/>
      <c r="H15" s="25"/>
      <c r="I15" s="20">
        <v>181096.0</v>
      </c>
      <c r="J15" s="20" t="s">
        <v>416</v>
      </c>
      <c r="K15" s="22">
        <v>42.24652777777778</v>
      </c>
      <c r="L15" s="22">
        <v>217.13888888888889</v>
      </c>
      <c r="M15" s="20">
        <v>25.35</v>
      </c>
      <c r="N15" s="22">
        <v>166.66666666666666</v>
      </c>
      <c r="O15" s="20">
        <v>2723.0</v>
      </c>
      <c r="P15" s="23">
        <v>45000.0</v>
      </c>
      <c r="Q15" s="23">
        <v>44630.0</v>
      </c>
      <c r="R15" s="20">
        <v>7.090002718E9</v>
      </c>
      <c r="S15" s="20" t="s">
        <v>36</v>
      </c>
      <c r="T15" s="25"/>
      <c r="U15" s="25"/>
      <c r="V15" s="25"/>
    </row>
    <row r="16">
      <c r="A16" s="20" t="s">
        <v>324</v>
      </c>
      <c r="B16" s="20" t="s">
        <v>27</v>
      </c>
      <c r="C16" s="20" t="s">
        <v>414</v>
      </c>
      <c r="D16" s="25"/>
      <c r="E16" s="20" t="s">
        <v>415</v>
      </c>
      <c r="F16" s="25"/>
      <c r="G16" s="25"/>
      <c r="H16" s="25"/>
      <c r="I16" s="20">
        <v>250353.0</v>
      </c>
      <c r="J16" s="20" t="s">
        <v>416</v>
      </c>
      <c r="K16" s="22">
        <v>8.746527777777779</v>
      </c>
      <c r="L16" s="22">
        <v>8.746527777777779</v>
      </c>
      <c r="M16" s="20">
        <v>5.25</v>
      </c>
      <c r="N16" s="22">
        <v>166.66666666666666</v>
      </c>
      <c r="O16" s="20">
        <v>2721.0</v>
      </c>
      <c r="P16" s="23">
        <v>45930.0</v>
      </c>
      <c r="Q16" s="20" t="s">
        <v>418</v>
      </c>
      <c r="R16" s="25"/>
      <c r="S16" s="20" t="s">
        <v>36</v>
      </c>
      <c r="T16" s="25"/>
      <c r="U16" s="25"/>
      <c r="V16" s="25"/>
    </row>
    <row r="17">
      <c r="A17" s="20" t="s">
        <v>188</v>
      </c>
      <c r="B17" s="20" t="s">
        <v>27</v>
      </c>
      <c r="C17" s="20" t="s">
        <v>414</v>
      </c>
      <c r="D17" s="25"/>
      <c r="E17" s="20" t="s">
        <v>415</v>
      </c>
      <c r="F17" s="25"/>
      <c r="G17" s="25"/>
      <c r="H17" s="25"/>
      <c r="I17" s="20">
        <v>250417.0</v>
      </c>
      <c r="J17" s="20" t="s">
        <v>416</v>
      </c>
      <c r="K17" s="22">
        <v>2.0555555555555554</v>
      </c>
      <c r="L17" s="22">
        <v>2.0555555555555554</v>
      </c>
      <c r="M17" s="20">
        <v>1.23</v>
      </c>
      <c r="N17" s="22">
        <v>166.66666666666666</v>
      </c>
      <c r="O17" s="20">
        <v>2738.0</v>
      </c>
      <c r="P17" s="23">
        <v>46035.0</v>
      </c>
      <c r="Q17" s="20" t="s">
        <v>418</v>
      </c>
      <c r="R17" s="25"/>
      <c r="S17" s="20" t="s">
        <v>36</v>
      </c>
      <c r="T17" s="25"/>
      <c r="U17" s="25"/>
      <c r="V17" s="25"/>
    </row>
    <row r="18">
      <c r="A18" s="20" t="s">
        <v>183</v>
      </c>
      <c r="B18" s="20" t="s">
        <v>27</v>
      </c>
      <c r="C18" s="20" t="s">
        <v>414</v>
      </c>
      <c r="D18" s="25"/>
      <c r="E18" s="20" t="s">
        <v>415</v>
      </c>
      <c r="F18" s="25"/>
      <c r="G18" s="25"/>
      <c r="H18" s="25"/>
      <c r="I18" s="20">
        <v>912962.0</v>
      </c>
      <c r="J18" s="20" t="s">
        <v>416</v>
      </c>
      <c r="K18" s="22">
        <v>38.49305555555556</v>
      </c>
      <c r="L18" s="22">
        <v>811.8055555555555</v>
      </c>
      <c r="M18" s="20">
        <v>23.1</v>
      </c>
      <c r="N18" s="22">
        <v>166.66666666666666</v>
      </c>
      <c r="O18" s="20">
        <v>2731.0</v>
      </c>
      <c r="P18" s="23">
        <v>45371.0</v>
      </c>
      <c r="Q18" s="23">
        <v>45026.0</v>
      </c>
      <c r="R18" s="20">
        <v>3.040077697E9</v>
      </c>
      <c r="S18" s="20" t="s">
        <v>36</v>
      </c>
      <c r="T18" s="25"/>
      <c r="U18" s="25"/>
      <c r="V18" s="25"/>
    </row>
    <row r="19">
      <c r="A19" s="20" t="s">
        <v>188</v>
      </c>
      <c r="B19" s="20" t="s">
        <v>27</v>
      </c>
      <c r="C19" s="20" t="s">
        <v>414</v>
      </c>
      <c r="D19" s="25"/>
      <c r="E19" s="20" t="s">
        <v>415</v>
      </c>
      <c r="F19" s="25"/>
      <c r="G19" s="25"/>
      <c r="H19" s="25"/>
      <c r="I19" s="20">
        <v>922956.0</v>
      </c>
      <c r="J19" s="20" t="s">
        <v>416</v>
      </c>
      <c r="K19" s="22">
        <v>4.680555555555555</v>
      </c>
      <c r="L19" s="22">
        <v>197.75347222222223</v>
      </c>
      <c r="M19" s="20">
        <v>2.81</v>
      </c>
      <c r="N19" s="22">
        <v>166.66666666666666</v>
      </c>
      <c r="O19" s="20">
        <v>2737.0</v>
      </c>
      <c r="P19" s="26">
        <v>46001.0</v>
      </c>
      <c r="Q19" s="23">
        <v>45371.0</v>
      </c>
      <c r="R19" s="20">
        <v>3.960004903E9</v>
      </c>
      <c r="S19" s="20" t="s">
        <v>36</v>
      </c>
      <c r="T19" s="25"/>
      <c r="U19" s="25"/>
      <c r="V19" s="25"/>
    </row>
    <row r="20">
      <c r="A20" s="20" t="s">
        <v>324</v>
      </c>
      <c r="B20" s="20" t="s">
        <v>27</v>
      </c>
      <c r="C20" s="20" t="s">
        <v>414</v>
      </c>
      <c r="D20" s="25"/>
      <c r="E20" s="20" t="s">
        <v>415</v>
      </c>
      <c r="F20" s="25"/>
      <c r="G20" s="25"/>
      <c r="H20" s="25"/>
      <c r="I20" s="20">
        <v>930171.0</v>
      </c>
      <c r="J20" s="20" t="s">
        <v>416</v>
      </c>
      <c r="K20" s="22">
        <v>24.916666666666668</v>
      </c>
      <c r="L20" s="22">
        <v>718.2743055555555</v>
      </c>
      <c r="M20" s="20">
        <v>14.95</v>
      </c>
      <c r="N20" s="22">
        <v>166.66666666666666</v>
      </c>
      <c r="O20" s="20">
        <v>2729.0</v>
      </c>
      <c r="P20" s="23">
        <v>45436.0</v>
      </c>
      <c r="Q20" s="23">
        <v>45294.0</v>
      </c>
      <c r="R20" s="20">
        <v>3.130006599E9</v>
      </c>
      <c r="S20" s="20" t="s">
        <v>36</v>
      </c>
      <c r="T20" s="25"/>
      <c r="U20" s="25"/>
      <c r="V20" s="25"/>
    </row>
    <row r="21">
      <c r="A21" s="20" t="s">
        <v>71</v>
      </c>
      <c r="B21" s="20" t="s">
        <v>27</v>
      </c>
      <c r="C21" s="20" t="s">
        <v>414</v>
      </c>
      <c r="D21" s="25"/>
      <c r="E21" s="20" t="s">
        <v>415</v>
      </c>
      <c r="F21" s="25"/>
      <c r="G21" s="25"/>
      <c r="H21" s="25"/>
      <c r="I21" s="20">
        <v>960005.0</v>
      </c>
      <c r="J21" s="20" t="s">
        <v>416</v>
      </c>
      <c r="K21" s="22">
        <v>32.486111111111114</v>
      </c>
      <c r="L21" s="22">
        <v>386.84375</v>
      </c>
      <c r="M21" s="20">
        <v>19.49</v>
      </c>
      <c r="N21" s="22">
        <v>166.66666666666666</v>
      </c>
      <c r="O21" s="20">
        <v>2704.0</v>
      </c>
      <c r="P21" s="23">
        <v>44372.0</v>
      </c>
      <c r="Q21" s="23">
        <v>44369.0</v>
      </c>
      <c r="R21" s="20">
        <v>7.090000956E9</v>
      </c>
      <c r="S21" s="20" t="s">
        <v>36</v>
      </c>
      <c r="T21" s="25"/>
      <c r="U21" s="25"/>
      <c r="V21" s="25"/>
    </row>
    <row r="22">
      <c r="A22" s="20" t="s">
        <v>324</v>
      </c>
      <c r="B22" s="20" t="s">
        <v>27</v>
      </c>
      <c r="C22" s="20" t="s">
        <v>414</v>
      </c>
      <c r="D22" s="25"/>
      <c r="E22" s="20" t="s">
        <v>415</v>
      </c>
      <c r="F22" s="25"/>
      <c r="G22" s="25"/>
      <c r="H22" s="25"/>
      <c r="I22" s="20">
        <v>960707.0</v>
      </c>
      <c r="J22" s="20" t="s">
        <v>416</v>
      </c>
      <c r="K22" s="22">
        <v>70.21875</v>
      </c>
      <c r="L22" s="22">
        <v>243.89930555555554</v>
      </c>
      <c r="M22" s="20">
        <v>42.13</v>
      </c>
      <c r="N22" s="22">
        <v>166.66666666666666</v>
      </c>
      <c r="O22" s="20">
        <v>2708.0</v>
      </c>
      <c r="P22" s="23">
        <v>44362.0</v>
      </c>
      <c r="Q22" s="23">
        <v>43894.0</v>
      </c>
      <c r="R22" s="20">
        <v>7.080003306E9</v>
      </c>
      <c r="S22" s="20" t="s">
        <v>36</v>
      </c>
      <c r="T22" s="25"/>
      <c r="U22" s="25"/>
      <c r="V22" s="25"/>
    </row>
    <row r="23">
      <c r="A23" s="20" t="s">
        <v>188</v>
      </c>
      <c r="B23" s="20" t="s">
        <v>27</v>
      </c>
      <c r="C23" s="20" t="s">
        <v>414</v>
      </c>
      <c r="D23" s="25"/>
      <c r="E23" s="20" t="s">
        <v>415</v>
      </c>
      <c r="F23" s="25"/>
      <c r="G23" s="25"/>
      <c r="H23" s="25"/>
      <c r="I23" s="20">
        <v>993360.0</v>
      </c>
      <c r="J23" s="20" t="s">
        <v>416</v>
      </c>
      <c r="K23" s="22">
        <v>80.27430555555556</v>
      </c>
      <c r="L23" s="22">
        <v>459.80555555555554</v>
      </c>
      <c r="M23" s="20">
        <v>48.16</v>
      </c>
      <c r="N23" s="22">
        <v>166.66666666666666</v>
      </c>
      <c r="O23" s="20">
        <v>2740.0</v>
      </c>
      <c r="P23" s="23">
        <v>45511.0</v>
      </c>
      <c r="Q23" s="23">
        <v>45509.0</v>
      </c>
      <c r="R23" s="20">
        <v>7.080005315E9</v>
      </c>
      <c r="S23" s="20" t="s">
        <v>36</v>
      </c>
      <c r="T23" s="25"/>
      <c r="U23" s="25"/>
      <c r="V23" s="25"/>
    </row>
    <row r="24">
      <c r="A24" s="20" t="s">
        <v>71</v>
      </c>
      <c r="B24" s="20" t="s">
        <v>27</v>
      </c>
      <c r="C24" s="20" t="s">
        <v>414</v>
      </c>
      <c r="D24" s="25"/>
      <c r="E24" s="20" t="s">
        <v>415</v>
      </c>
      <c r="F24" s="25"/>
      <c r="G24" s="25"/>
      <c r="H24" s="25"/>
      <c r="I24" s="20">
        <v>1277.0</v>
      </c>
      <c r="J24" s="20" t="s">
        <v>416</v>
      </c>
      <c r="K24" s="27">
        <v>0.0</v>
      </c>
      <c r="L24" s="22">
        <v>106.78472222222223</v>
      </c>
      <c r="M24" s="25"/>
      <c r="N24" s="22">
        <v>166.66666666666666</v>
      </c>
      <c r="O24" s="20">
        <v>2725.0</v>
      </c>
      <c r="P24" s="23">
        <v>40044.0</v>
      </c>
      <c r="Q24" s="23">
        <v>40126.0</v>
      </c>
      <c r="R24" s="20">
        <v>3.130007478E9</v>
      </c>
      <c r="S24" s="20" t="s">
        <v>33</v>
      </c>
      <c r="T24" s="20">
        <v>3.040252386E9</v>
      </c>
      <c r="U24" s="23">
        <v>45775.0</v>
      </c>
      <c r="V24" s="25"/>
    </row>
    <row r="25">
      <c r="A25" s="20" t="s">
        <v>71</v>
      </c>
      <c r="B25" s="20" t="s">
        <v>27</v>
      </c>
      <c r="C25" s="20" t="s">
        <v>414</v>
      </c>
      <c r="D25" s="25"/>
      <c r="E25" s="20" t="s">
        <v>415</v>
      </c>
      <c r="F25" s="25"/>
      <c r="G25" s="25"/>
      <c r="H25" s="25"/>
      <c r="I25" s="20">
        <v>30555.0</v>
      </c>
      <c r="J25" s="20" t="s">
        <v>416</v>
      </c>
      <c r="K25" s="22">
        <v>79.29861111111111</v>
      </c>
      <c r="L25" s="22">
        <v>182.20833333333334</v>
      </c>
      <c r="M25" s="20">
        <v>47.58</v>
      </c>
      <c r="N25" s="22">
        <v>166.66666666666666</v>
      </c>
      <c r="O25" s="20">
        <v>2702.0</v>
      </c>
      <c r="P25" s="23">
        <v>43549.0</v>
      </c>
      <c r="Q25" s="23">
        <v>45772.0</v>
      </c>
      <c r="R25" s="20">
        <v>3.040091287E9</v>
      </c>
      <c r="S25" s="20" t="s">
        <v>33</v>
      </c>
      <c r="T25" s="20">
        <v>3.040253442E9</v>
      </c>
      <c r="U25" s="23">
        <v>45810.0</v>
      </c>
      <c r="V25" s="25"/>
    </row>
    <row r="26">
      <c r="A26" s="20" t="s">
        <v>71</v>
      </c>
      <c r="B26" s="20" t="s">
        <v>27</v>
      </c>
      <c r="C26" s="20" t="s">
        <v>414</v>
      </c>
      <c r="D26" s="25"/>
      <c r="E26" s="20" t="s">
        <v>415</v>
      </c>
      <c r="F26" s="25"/>
      <c r="G26" s="25"/>
      <c r="H26" s="25"/>
      <c r="I26" s="20">
        <v>41120.0</v>
      </c>
      <c r="J26" s="20" t="s">
        <v>416</v>
      </c>
      <c r="K26" s="22">
        <v>34.80902777777778</v>
      </c>
      <c r="L26" s="22">
        <v>231.66319444444446</v>
      </c>
      <c r="M26" s="20">
        <v>20.89</v>
      </c>
      <c r="N26" s="22">
        <v>166.66666666666666</v>
      </c>
      <c r="O26" s="20">
        <v>2740.0</v>
      </c>
      <c r="P26" s="23">
        <v>45447.0</v>
      </c>
      <c r="Q26" s="23">
        <v>45510.0</v>
      </c>
      <c r="R26" s="20">
        <v>3.130007827E9</v>
      </c>
      <c r="S26" s="20" t="s">
        <v>33</v>
      </c>
      <c r="T26" s="20">
        <v>3.040258338E9</v>
      </c>
      <c r="U26" s="23">
        <v>45937.0</v>
      </c>
      <c r="V26" s="25"/>
    </row>
    <row r="27">
      <c r="A27" s="20" t="s">
        <v>71</v>
      </c>
      <c r="B27" s="20" t="s">
        <v>27</v>
      </c>
      <c r="C27" s="20" t="s">
        <v>417</v>
      </c>
      <c r="D27" s="25"/>
      <c r="E27" s="20" t="s">
        <v>415</v>
      </c>
      <c r="F27" s="25"/>
      <c r="G27" s="25"/>
      <c r="H27" s="25"/>
      <c r="I27" s="20">
        <v>81343.0</v>
      </c>
      <c r="J27" s="20" t="s">
        <v>416</v>
      </c>
      <c r="K27" s="22">
        <v>69.05902777777777</v>
      </c>
      <c r="L27" s="22">
        <v>198.74305555555554</v>
      </c>
      <c r="M27" s="20">
        <v>41.44</v>
      </c>
      <c r="N27" s="22">
        <v>166.66666666666666</v>
      </c>
      <c r="O27" s="20">
        <v>2723.0</v>
      </c>
      <c r="P27" s="26">
        <v>44485.0</v>
      </c>
      <c r="Q27" s="23">
        <v>44959.0</v>
      </c>
      <c r="R27" s="20">
        <v>4.19000075E9</v>
      </c>
      <c r="S27" s="20" t="s">
        <v>33</v>
      </c>
      <c r="T27" s="20">
        <v>3.040247635E9</v>
      </c>
      <c r="U27" s="26">
        <v>45580.0</v>
      </c>
      <c r="V27" s="25"/>
    </row>
    <row r="28">
      <c r="A28" s="20" t="s">
        <v>71</v>
      </c>
      <c r="B28" s="20" t="s">
        <v>27</v>
      </c>
      <c r="C28" s="20" t="s">
        <v>414</v>
      </c>
      <c r="D28" s="25"/>
      <c r="E28" s="20" t="s">
        <v>415</v>
      </c>
      <c r="F28" s="25"/>
      <c r="G28" s="25"/>
      <c r="H28" s="25"/>
      <c r="I28" s="20">
        <v>90688.0</v>
      </c>
      <c r="J28" s="20" t="s">
        <v>416</v>
      </c>
      <c r="K28" s="22">
        <v>1.6631944444444444</v>
      </c>
      <c r="L28" s="22">
        <v>160.15972222222223</v>
      </c>
      <c r="M28" s="20">
        <v>1.0</v>
      </c>
      <c r="N28" s="22">
        <v>166.66666666666666</v>
      </c>
      <c r="O28" s="20">
        <v>2740.0</v>
      </c>
      <c r="P28" s="23">
        <v>45420.0</v>
      </c>
      <c r="Q28" s="23">
        <v>45446.0</v>
      </c>
      <c r="R28" s="20">
        <v>3.130007058E9</v>
      </c>
      <c r="S28" s="20" t="s">
        <v>33</v>
      </c>
      <c r="T28" s="20">
        <v>3.040247803E9</v>
      </c>
      <c r="U28" s="26">
        <v>45588.0</v>
      </c>
      <c r="V28" s="25"/>
    </row>
    <row r="29">
      <c r="A29" s="20" t="s">
        <v>71</v>
      </c>
      <c r="B29" s="20" t="s">
        <v>27</v>
      </c>
      <c r="C29" s="20" t="s">
        <v>414</v>
      </c>
      <c r="D29" s="25"/>
      <c r="E29" s="20" t="s">
        <v>415</v>
      </c>
      <c r="F29" s="25"/>
      <c r="G29" s="25"/>
      <c r="H29" s="25"/>
      <c r="I29" s="20">
        <v>100825.0</v>
      </c>
      <c r="J29" s="20" t="s">
        <v>416</v>
      </c>
      <c r="K29" s="22">
        <v>175.17708333333334</v>
      </c>
      <c r="L29" s="22">
        <v>651.5243055555555</v>
      </c>
      <c r="M29" s="20">
        <v>105.11</v>
      </c>
      <c r="N29" s="22">
        <v>166.66666666666666</v>
      </c>
      <c r="O29" s="20">
        <v>2743.0</v>
      </c>
      <c r="P29" s="23">
        <v>44369.0</v>
      </c>
      <c r="Q29" s="23">
        <v>45824.0</v>
      </c>
      <c r="R29" s="20">
        <v>3.040091753E9</v>
      </c>
      <c r="S29" s="20" t="s">
        <v>33</v>
      </c>
      <c r="T29" s="20">
        <v>3.040254478E9</v>
      </c>
      <c r="U29" s="23">
        <v>45831.0</v>
      </c>
      <c r="V29" s="25"/>
    </row>
    <row r="30">
      <c r="A30" s="20" t="s">
        <v>71</v>
      </c>
      <c r="B30" s="20" t="s">
        <v>27</v>
      </c>
      <c r="C30" s="20" t="s">
        <v>417</v>
      </c>
      <c r="D30" s="25"/>
      <c r="E30" s="20" t="s">
        <v>415</v>
      </c>
      <c r="F30" s="25"/>
      <c r="G30" s="25"/>
      <c r="H30" s="25"/>
      <c r="I30" s="20">
        <v>110111.0</v>
      </c>
      <c r="J30" s="20" t="s">
        <v>416</v>
      </c>
      <c r="K30" s="22">
        <v>78.80555555555556</v>
      </c>
      <c r="L30" s="22">
        <v>219.84375</v>
      </c>
      <c r="M30" s="20">
        <v>47.28</v>
      </c>
      <c r="N30" s="22">
        <v>166.66666666666666</v>
      </c>
      <c r="O30" s="20">
        <v>2722.0</v>
      </c>
      <c r="P30" s="23">
        <v>44652.0</v>
      </c>
      <c r="Q30" s="23">
        <v>45567.0</v>
      </c>
      <c r="R30" s="20">
        <v>6.850004453E9</v>
      </c>
      <c r="S30" s="20" t="s">
        <v>33</v>
      </c>
      <c r="T30" s="20">
        <v>3.040250893E9</v>
      </c>
      <c r="U30" s="23">
        <v>45734.0</v>
      </c>
      <c r="V30" s="25"/>
    </row>
    <row r="31">
      <c r="A31" s="20" t="s">
        <v>71</v>
      </c>
      <c r="B31" s="20" t="s">
        <v>27</v>
      </c>
      <c r="C31" s="20" t="s">
        <v>414</v>
      </c>
      <c r="D31" s="25"/>
      <c r="E31" s="20" t="s">
        <v>415</v>
      </c>
      <c r="F31" s="25"/>
      <c r="G31" s="25"/>
      <c r="H31" s="25"/>
      <c r="I31" s="20">
        <v>250405.0</v>
      </c>
      <c r="J31" s="20" t="s">
        <v>416</v>
      </c>
      <c r="K31" s="27">
        <v>0.0</v>
      </c>
      <c r="L31" s="27">
        <v>0.0</v>
      </c>
      <c r="M31" s="25"/>
      <c r="N31" s="22">
        <v>166.66666666666666</v>
      </c>
      <c r="O31" s="25"/>
      <c r="P31" s="25"/>
      <c r="Q31" s="20" t="s">
        <v>418</v>
      </c>
      <c r="R31" s="25"/>
      <c r="S31" s="20" t="s">
        <v>33</v>
      </c>
      <c r="T31" s="20">
        <v>3.040260408E9</v>
      </c>
      <c r="U31" s="26">
        <v>46001.0</v>
      </c>
      <c r="V31" s="25"/>
    </row>
    <row r="32">
      <c r="A32" s="20" t="s">
        <v>71</v>
      </c>
      <c r="B32" s="20" t="s">
        <v>27</v>
      </c>
      <c r="C32" s="20" t="s">
        <v>414</v>
      </c>
      <c r="D32" s="25"/>
      <c r="E32" s="20" t="s">
        <v>415</v>
      </c>
      <c r="F32" s="25"/>
      <c r="G32" s="25"/>
      <c r="H32" s="25"/>
      <c r="I32" s="20">
        <v>250408.0</v>
      </c>
      <c r="J32" s="20" t="s">
        <v>416</v>
      </c>
      <c r="K32" s="27">
        <v>0.0</v>
      </c>
      <c r="L32" s="27">
        <v>0.0</v>
      </c>
      <c r="M32" s="25"/>
      <c r="N32" s="22">
        <v>166.66666666666666</v>
      </c>
      <c r="O32" s="25"/>
      <c r="P32" s="25"/>
      <c r="Q32" s="20" t="s">
        <v>418</v>
      </c>
      <c r="R32" s="25"/>
      <c r="S32" s="20" t="s">
        <v>33</v>
      </c>
      <c r="T32" s="20">
        <v>3.040260405E9</v>
      </c>
      <c r="U32" s="26">
        <v>46001.0</v>
      </c>
      <c r="V32" s="25"/>
    </row>
    <row r="33">
      <c r="A33" s="20" t="s">
        <v>71</v>
      </c>
      <c r="B33" s="20" t="s">
        <v>27</v>
      </c>
      <c r="C33" s="20" t="s">
        <v>414</v>
      </c>
      <c r="D33" s="25"/>
      <c r="E33" s="20" t="s">
        <v>415</v>
      </c>
      <c r="F33" s="25"/>
      <c r="G33" s="25"/>
      <c r="H33" s="25"/>
      <c r="I33" s="20">
        <v>250419.0</v>
      </c>
      <c r="J33" s="20" t="s">
        <v>416</v>
      </c>
      <c r="K33" s="27">
        <v>0.0</v>
      </c>
      <c r="L33" s="27">
        <v>0.0</v>
      </c>
      <c r="M33" s="25"/>
      <c r="N33" s="22">
        <v>166.66666666666666</v>
      </c>
      <c r="O33" s="25"/>
      <c r="P33" s="25"/>
      <c r="Q33" s="20" t="s">
        <v>418</v>
      </c>
      <c r="R33" s="25"/>
      <c r="S33" s="20" t="s">
        <v>33</v>
      </c>
      <c r="T33" s="20">
        <v>3.040260407E9</v>
      </c>
      <c r="U33" s="26">
        <v>46001.0</v>
      </c>
      <c r="V33" s="25"/>
    </row>
    <row r="34">
      <c r="A34" s="20" t="s">
        <v>276</v>
      </c>
      <c r="B34" s="20" t="s">
        <v>27</v>
      </c>
      <c r="C34" s="20" t="s">
        <v>417</v>
      </c>
      <c r="D34" s="25"/>
      <c r="E34" s="20" t="s">
        <v>415</v>
      </c>
      <c r="F34" s="25"/>
      <c r="G34" s="25"/>
      <c r="H34" s="25"/>
      <c r="I34" s="20">
        <v>70909.0</v>
      </c>
      <c r="J34" s="20" t="s">
        <v>416</v>
      </c>
      <c r="K34" s="22">
        <v>134.95138888888889</v>
      </c>
      <c r="L34" s="22">
        <v>283.1111111111111</v>
      </c>
      <c r="M34" s="20">
        <v>80.97</v>
      </c>
      <c r="N34" s="22">
        <v>166.66666666666666</v>
      </c>
      <c r="O34" s="20">
        <v>2738.0</v>
      </c>
      <c r="P34" s="26">
        <v>43762.0</v>
      </c>
      <c r="Q34" s="23">
        <v>46031.0</v>
      </c>
      <c r="R34" s="20">
        <v>3.130008485E9</v>
      </c>
      <c r="S34" s="20" t="s">
        <v>64</v>
      </c>
      <c r="T34" s="20">
        <v>3.130008485E9</v>
      </c>
      <c r="U34" s="23">
        <v>46037.0</v>
      </c>
      <c r="V34" s="25"/>
    </row>
    <row r="35">
      <c r="A35" s="20" t="s">
        <v>71</v>
      </c>
      <c r="B35" s="20" t="s">
        <v>27</v>
      </c>
      <c r="C35" s="20" t="s">
        <v>417</v>
      </c>
      <c r="D35" s="25"/>
      <c r="E35" s="20" t="s">
        <v>415</v>
      </c>
      <c r="F35" s="25"/>
      <c r="G35" s="25"/>
      <c r="H35" s="25"/>
      <c r="I35" s="20">
        <v>90743.0</v>
      </c>
      <c r="J35" s="20" t="s">
        <v>416</v>
      </c>
      <c r="K35" s="22">
        <v>34.732638888888886</v>
      </c>
      <c r="L35" s="22">
        <v>34.732638888888886</v>
      </c>
      <c r="M35" s="20">
        <v>20.84</v>
      </c>
      <c r="N35" s="22">
        <v>166.66666666666666</v>
      </c>
      <c r="O35" s="20">
        <v>2735.0</v>
      </c>
      <c r="P35" s="23">
        <v>40071.0</v>
      </c>
      <c r="Q35" s="23">
        <v>41023.0</v>
      </c>
      <c r="R35" s="25"/>
      <c r="S35" s="20" t="s">
        <v>69</v>
      </c>
      <c r="T35" s="25"/>
      <c r="U35" s="23">
        <v>41023.0</v>
      </c>
      <c r="V35" s="25"/>
    </row>
    <row r="36">
      <c r="A36" s="20" t="s">
        <v>281</v>
      </c>
      <c r="B36" s="20" t="s">
        <v>27</v>
      </c>
      <c r="C36" s="20" t="s">
        <v>414</v>
      </c>
      <c r="D36" s="25"/>
      <c r="E36" s="20" t="s">
        <v>415</v>
      </c>
      <c r="F36" s="25"/>
      <c r="G36" s="25"/>
      <c r="H36" s="25"/>
      <c r="I36" s="20">
        <v>140114.0</v>
      </c>
      <c r="J36" s="20" t="s">
        <v>416</v>
      </c>
      <c r="K36" s="27">
        <v>0.0</v>
      </c>
      <c r="L36" s="22">
        <v>257.03125</v>
      </c>
      <c r="M36" s="25"/>
      <c r="N36" s="22">
        <v>166.66666666666666</v>
      </c>
      <c r="O36" s="20">
        <v>2732.0</v>
      </c>
      <c r="P36" s="23">
        <v>44784.0</v>
      </c>
      <c r="Q36" s="26">
        <v>45259.0</v>
      </c>
      <c r="R36" s="20">
        <v>3.130006532E9</v>
      </c>
      <c r="S36" s="20" t="s">
        <v>69</v>
      </c>
      <c r="T36" s="25"/>
      <c r="U36" s="26">
        <v>45259.0</v>
      </c>
      <c r="V36" s="25"/>
    </row>
    <row r="37">
      <c r="A37" s="20" t="s">
        <v>188</v>
      </c>
      <c r="B37" s="20" t="s">
        <v>27</v>
      </c>
      <c r="C37" s="20" t="s">
        <v>414</v>
      </c>
      <c r="D37" s="25"/>
      <c r="E37" s="20" t="s">
        <v>415</v>
      </c>
      <c r="F37" s="25"/>
      <c r="G37" s="25"/>
      <c r="H37" s="25"/>
      <c r="I37" s="20">
        <v>181171.0</v>
      </c>
      <c r="J37" s="20" t="s">
        <v>416</v>
      </c>
      <c r="K37" s="22">
        <v>91.00694444444444</v>
      </c>
      <c r="L37" s="22">
        <v>568.6319444444445</v>
      </c>
      <c r="M37" s="20">
        <v>54.6</v>
      </c>
      <c r="N37" s="22">
        <v>166.66666666666666</v>
      </c>
      <c r="O37" s="20">
        <v>2737.0</v>
      </c>
      <c r="P37" s="23">
        <v>45103.0</v>
      </c>
      <c r="Q37" s="23">
        <v>46000.0</v>
      </c>
      <c r="R37" s="20">
        <v>6.89000056E9</v>
      </c>
      <c r="S37" s="20" t="s">
        <v>69</v>
      </c>
      <c r="T37" s="25"/>
      <c r="U37" s="23">
        <v>46000.0</v>
      </c>
      <c r="V37" s="25"/>
    </row>
    <row r="38">
      <c r="A38" s="20" t="s">
        <v>188</v>
      </c>
      <c r="B38" s="20" t="s">
        <v>27</v>
      </c>
      <c r="C38" s="20" t="s">
        <v>419</v>
      </c>
      <c r="D38" s="25"/>
      <c r="E38" s="20" t="s">
        <v>415</v>
      </c>
      <c r="F38" s="25"/>
      <c r="G38" s="25"/>
      <c r="H38" s="25"/>
      <c r="I38" s="20">
        <v>930171.0</v>
      </c>
      <c r="J38" s="20" t="s">
        <v>416</v>
      </c>
      <c r="K38" s="27">
        <v>0.0</v>
      </c>
      <c r="L38" s="27">
        <v>0.0</v>
      </c>
      <c r="M38" s="25"/>
      <c r="N38" s="22">
        <v>166.66666666666666</v>
      </c>
      <c r="O38" s="25"/>
      <c r="P38" s="25"/>
      <c r="Q38" s="20" t="s">
        <v>418</v>
      </c>
      <c r="R38" s="25"/>
      <c r="S38" s="20" t="s">
        <v>69</v>
      </c>
      <c r="T38" s="25"/>
      <c r="U38" s="25"/>
      <c r="V38" s="25"/>
    </row>
    <row r="39">
      <c r="A39" s="20" t="s">
        <v>183</v>
      </c>
      <c r="B39" s="20" t="s">
        <v>27</v>
      </c>
      <c r="C39" s="20" t="s">
        <v>414</v>
      </c>
      <c r="D39" s="25"/>
      <c r="E39" s="20" t="s">
        <v>415</v>
      </c>
      <c r="F39" s="25"/>
      <c r="G39" s="25"/>
      <c r="H39" s="25"/>
      <c r="I39" s="20">
        <v>952434.0</v>
      </c>
      <c r="J39" s="20" t="s">
        <v>416</v>
      </c>
      <c r="K39" s="22">
        <v>23.04861111111111</v>
      </c>
      <c r="L39" s="22">
        <v>23.04861111111111</v>
      </c>
      <c r="M39" s="20">
        <v>13.83</v>
      </c>
      <c r="N39" s="22">
        <v>166.66666666666666</v>
      </c>
      <c r="O39" s="20">
        <v>2704.0</v>
      </c>
      <c r="P39" s="23">
        <v>38511.0</v>
      </c>
      <c r="Q39" s="26">
        <v>39068.0</v>
      </c>
      <c r="R39" s="20">
        <v>3.070018395E9</v>
      </c>
      <c r="S39" s="20" t="s">
        <v>69</v>
      </c>
      <c r="T39" s="25"/>
      <c r="U39" s="26">
        <v>39068.0</v>
      </c>
      <c r="V39" s="25"/>
    </row>
    <row r="40">
      <c r="A40" s="20" t="s">
        <v>71</v>
      </c>
      <c r="B40" s="20" t="s">
        <v>27</v>
      </c>
      <c r="C40" s="20" t="s">
        <v>414</v>
      </c>
      <c r="D40" s="25"/>
      <c r="E40" s="20" t="s">
        <v>415</v>
      </c>
      <c r="F40" s="25"/>
      <c r="G40" s="25"/>
      <c r="H40" s="25"/>
      <c r="I40" s="20">
        <v>993029.0</v>
      </c>
      <c r="J40" s="20" t="s">
        <v>416</v>
      </c>
      <c r="K40" s="22">
        <v>3.5659722222222223</v>
      </c>
      <c r="L40" s="22">
        <v>83.63194444444444</v>
      </c>
      <c r="M40" s="20">
        <v>2.14</v>
      </c>
      <c r="N40" s="22">
        <v>166.66666666666666</v>
      </c>
      <c r="O40" s="20">
        <v>2720.0</v>
      </c>
      <c r="P40" s="26">
        <v>39006.0</v>
      </c>
      <c r="Q40" s="23">
        <v>40568.0</v>
      </c>
      <c r="R40" s="20">
        <v>3.130002407E9</v>
      </c>
      <c r="S40" s="20" t="s">
        <v>69</v>
      </c>
      <c r="T40" s="20">
        <v>3.040040322E9</v>
      </c>
      <c r="U40" s="23">
        <v>40568.0</v>
      </c>
      <c r="V40" s="25"/>
    </row>
    <row r="41">
      <c r="A41" s="20" t="s">
        <v>71</v>
      </c>
      <c r="B41" s="20" t="s">
        <v>27</v>
      </c>
      <c r="C41" s="20" t="s">
        <v>420</v>
      </c>
      <c r="D41" s="25"/>
      <c r="E41" s="20" t="s">
        <v>421</v>
      </c>
      <c r="F41" s="25"/>
      <c r="G41" s="25"/>
      <c r="H41" s="25"/>
      <c r="I41" s="20" t="s">
        <v>422</v>
      </c>
      <c r="J41" s="20" t="s">
        <v>416</v>
      </c>
      <c r="K41" s="22">
        <v>33.19444444444444</v>
      </c>
      <c r="L41" s="22">
        <v>155.8125</v>
      </c>
      <c r="M41" s="25"/>
      <c r="N41" s="25"/>
      <c r="O41" s="20">
        <v>2723.0</v>
      </c>
      <c r="P41" s="26">
        <v>40836.0</v>
      </c>
      <c r="Q41" s="23">
        <v>42270.0</v>
      </c>
      <c r="R41" s="20">
        <v>3.040050893E9</v>
      </c>
      <c r="S41" s="20" t="s">
        <v>69</v>
      </c>
      <c r="T41" s="20">
        <v>3.040144355E9</v>
      </c>
      <c r="U41" s="23">
        <v>42270.0</v>
      </c>
      <c r="V41" s="25"/>
    </row>
    <row r="42">
      <c r="A42" s="20" t="s">
        <v>71</v>
      </c>
      <c r="B42" s="20" t="s">
        <v>27</v>
      </c>
      <c r="C42" s="20" t="s">
        <v>414</v>
      </c>
      <c r="D42" s="25"/>
      <c r="E42" s="20" t="s">
        <v>415</v>
      </c>
      <c r="F42" s="25"/>
      <c r="G42" s="25"/>
      <c r="H42" s="25"/>
      <c r="I42" s="20">
        <v>928.0</v>
      </c>
      <c r="J42" s="20" t="s">
        <v>416</v>
      </c>
      <c r="K42" s="22">
        <v>40.89930555555556</v>
      </c>
      <c r="L42" s="22">
        <v>314.94444444444446</v>
      </c>
      <c r="M42" s="20">
        <v>24.54</v>
      </c>
      <c r="N42" s="22">
        <v>166.66666666666666</v>
      </c>
      <c r="O42" s="20">
        <v>2741.0</v>
      </c>
      <c r="P42" s="23">
        <v>42940.0</v>
      </c>
      <c r="Q42" s="23">
        <v>43494.0</v>
      </c>
      <c r="R42" s="20">
        <v>3.040080066E9</v>
      </c>
      <c r="S42" s="20" t="s">
        <v>44</v>
      </c>
      <c r="T42" s="20" t="s">
        <v>423</v>
      </c>
      <c r="U42" s="26">
        <v>44148.0</v>
      </c>
      <c r="V42" s="25"/>
    </row>
    <row r="43">
      <c r="A43" s="20" t="s">
        <v>71</v>
      </c>
      <c r="B43" s="20" t="s">
        <v>27</v>
      </c>
      <c r="C43" s="20" t="s">
        <v>417</v>
      </c>
      <c r="D43" s="25"/>
      <c r="E43" s="20" t="s">
        <v>415</v>
      </c>
      <c r="F43" s="25"/>
      <c r="G43" s="25"/>
      <c r="H43" s="25"/>
      <c r="I43" s="20">
        <v>20689.0</v>
      </c>
      <c r="J43" s="20" t="s">
        <v>416</v>
      </c>
      <c r="K43" s="22">
        <v>131.33333333333334</v>
      </c>
      <c r="L43" s="22">
        <v>250.06944444444446</v>
      </c>
      <c r="M43" s="20">
        <v>78.8</v>
      </c>
      <c r="N43" s="22">
        <v>166.66666666666666</v>
      </c>
      <c r="O43" s="20">
        <v>2719.0</v>
      </c>
      <c r="P43" s="23">
        <v>43696.0</v>
      </c>
      <c r="Q43" s="23">
        <v>45776.0</v>
      </c>
      <c r="R43" s="20">
        <v>6.850005706E9</v>
      </c>
      <c r="S43" s="20" t="s">
        <v>44</v>
      </c>
      <c r="T43" s="20" t="s">
        <v>424</v>
      </c>
      <c r="U43" s="23">
        <v>43185.0</v>
      </c>
      <c r="V43" s="25"/>
    </row>
    <row r="44">
      <c r="A44" s="20" t="s">
        <v>71</v>
      </c>
      <c r="B44" s="20" t="s">
        <v>27</v>
      </c>
      <c r="C44" s="20" t="s">
        <v>417</v>
      </c>
      <c r="D44" s="25"/>
      <c r="E44" s="20" t="s">
        <v>415</v>
      </c>
      <c r="F44" s="25"/>
      <c r="G44" s="25"/>
      <c r="H44" s="25"/>
      <c r="I44" s="20">
        <v>100747.0</v>
      </c>
      <c r="J44" s="20" t="s">
        <v>416</v>
      </c>
      <c r="K44" s="22">
        <v>116.13541666666667</v>
      </c>
      <c r="L44" s="22">
        <v>198.38541666666666</v>
      </c>
      <c r="M44" s="20">
        <v>69.68</v>
      </c>
      <c r="N44" s="22">
        <v>166.66666666666666</v>
      </c>
      <c r="O44" s="20">
        <v>2742.0</v>
      </c>
      <c r="P44" s="23">
        <v>43544.0</v>
      </c>
      <c r="Q44" s="23">
        <v>45916.0</v>
      </c>
      <c r="R44" s="20">
        <v>3.860010942E9</v>
      </c>
      <c r="S44" s="20" t="s">
        <v>44</v>
      </c>
      <c r="T44" s="20" t="s">
        <v>425</v>
      </c>
      <c r="U44" s="23">
        <v>42850.0</v>
      </c>
      <c r="V44" s="25"/>
    </row>
    <row r="45">
      <c r="A45" s="20" t="s">
        <v>71</v>
      </c>
      <c r="B45" s="20" t="s">
        <v>27</v>
      </c>
      <c r="C45" s="20" t="s">
        <v>417</v>
      </c>
      <c r="D45" s="25"/>
      <c r="E45" s="20" t="s">
        <v>415</v>
      </c>
      <c r="F45" s="25"/>
      <c r="G45" s="25"/>
      <c r="H45" s="25"/>
      <c r="I45" s="20">
        <v>110392.0</v>
      </c>
      <c r="J45" s="20" t="s">
        <v>416</v>
      </c>
      <c r="K45" s="22">
        <v>100.55902777777777</v>
      </c>
      <c r="L45" s="22">
        <v>179.49652777777777</v>
      </c>
      <c r="M45" s="20">
        <v>60.34</v>
      </c>
      <c r="N45" s="22">
        <v>166.66666666666666</v>
      </c>
      <c r="O45" s="20">
        <v>2739.0</v>
      </c>
      <c r="P45" s="23">
        <v>45076.0</v>
      </c>
      <c r="Q45" s="23">
        <v>45539.0</v>
      </c>
      <c r="R45" s="20">
        <v>3.960005216E9</v>
      </c>
      <c r="S45" s="20" t="s">
        <v>44</v>
      </c>
      <c r="T45" s="20" t="s">
        <v>426</v>
      </c>
      <c r="U45" s="23">
        <v>44404.0</v>
      </c>
      <c r="V45" s="25"/>
    </row>
    <row r="46">
      <c r="A46" s="20" t="s">
        <v>71</v>
      </c>
      <c r="B46" s="20" t="s">
        <v>27</v>
      </c>
      <c r="C46" s="20" t="s">
        <v>417</v>
      </c>
      <c r="D46" s="25"/>
      <c r="E46" s="20" t="s">
        <v>415</v>
      </c>
      <c r="F46" s="25"/>
      <c r="G46" s="25"/>
      <c r="H46" s="25"/>
      <c r="I46" s="20">
        <v>140126.0</v>
      </c>
      <c r="J46" s="20" t="s">
        <v>416</v>
      </c>
      <c r="K46" s="22">
        <v>94.4375</v>
      </c>
      <c r="L46" s="22">
        <v>202.16666666666666</v>
      </c>
      <c r="M46" s="20">
        <v>56.66</v>
      </c>
      <c r="N46" s="22">
        <v>166.66666666666666</v>
      </c>
      <c r="O46" s="20">
        <v>2703.0</v>
      </c>
      <c r="P46" s="23">
        <v>42963.0</v>
      </c>
      <c r="Q46" s="23">
        <v>45239.0</v>
      </c>
      <c r="R46" s="20">
        <v>3.040088304E9</v>
      </c>
      <c r="S46" s="20" t="s">
        <v>44</v>
      </c>
      <c r="T46" s="20" t="s">
        <v>427</v>
      </c>
      <c r="U46" s="26">
        <v>42698.0</v>
      </c>
      <c r="V46" s="25"/>
    </row>
    <row r="47">
      <c r="A47" s="20" t="s">
        <v>71</v>
      </c>
      <c r="B47" s="20" t="s">
        <v>27</v>
      </c>
      <c r="C47" s="20" t="s">
        <v>414</v>
      </c>
      <c r="D47" s="25"/>
      <c r="E47" s="20" t="s">
        <v>415</v>
      </c>
      <c r="F47" s="25"/>
      <c r="G47" s="25"/>
      <c r="H47" s="25"/>
      <c r="I47" s="20">
        <v>960004.0</v>
      </c>
      <c r="J47" s="20" t="s">
        <v>416</v>
      </c>
      <c r="K47" s="22">
        <v>22.739583333333332</v>
      </c>
      <c r="L47" s="22">
        <v>240.59375</v>
      </c>
      <c r="M47" s="20">
        <v>13.64</v>
      </c>
      <c r="N47" s="22">
        <v>166.66666666666666</v>
      </c>
      <c r="O47" s="20">
        <v>2733.0</v>
      </c>
      <c r="P47" s="23">
        <v>45054.0</v>
      </c>
      <c r="Q47" s="26">
        <v>45586.0</v>
      </c>
      <c r="R47" s="20">
        <v>3.130007348E9</v>
      </c>
      <c r="S47" s="20" t="s">
        <v>44</v>
      </c>
      <c r="T47" s="20" t="s">
        <v>428</v>
      </c>
      <c r="U47" s="23">
        <v>43941.0</v>
      </c>
      <c r="V47" s="25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429</v>
      </c>
      <c r="B1" s="114"/>
      <c r="C1" s="482" t="s">
        <v>111</v>
      </c>
      <c r="D1" s="482" t="s">
        <v>100</v>
      </c>
      <c r="E1" s="482" t="s">
        <v>101</v>
      </c>
      <c r="F1" s="482" t="s">
        <v>102</v>
      </c>
      <c r="G1" s="482" t="s">
        <v>103</v>
      </c>
      <c r="H1" s="482" t="s">
        <v>104</v>
      </c>
      <c r="I1" s="482" t="s">
        <v>105</v>
      </c>
      <c r="J1" s="482" t="s">
        <v>106</v>
      </c>
      <c r="K1" s="482" t="s">
        <v>107</v>
      </c>
      <c r="L1" s="482" t="s">
        <v>430</v>
      </c>
      <c r="M1" s="482" t="s">
        <v>109</v>
      </c>
      <c r="N1" s="482" t="s">
        <v>431</v>
      </c>
      <c r="O1" s="482" t="s">
        <v>111</v>
      </c>
      <c r="P1" s="482" t="s">
        <v>190</v>
      </c>
      <c r="Q1" s="398"/>
      <c r="R1" s="483" t="s">
        <v>432</v>
      </c>
      <c r="S1" s="113"/>
      <c r="T1" s="113"/>
      <c r="U1" s="113"/>
      <c r="V1" s="113"/>
      <c r="W1" s="113"/>
      <c r="X1" s="113"/>
      <c r="Y1" s="114"/>
    </row>
    <row r="2">
      <c r="A2" s="484" t="s">
        <v>433</v>
      </c>
      <c r="B2" s="485" t="s">
        <v>20</v>
      </c>
      <c r="C2" s="486"/>
      <c r="D2" s="485" t="s">
        <v>434</v>
      </c>
      <c r="E2" s="485" t="s">
        <v>434</v>
      </c>
      <c r="F2" s="485" t="s">
        <v>434</v>
      </c>
      <c r="G2" s="487">
        <v>1.0</v>
      </c>
      <c r="H2" s="485" t="s">
        <v>434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434</v>
      </c>
      <c r="N2" s="485" t="s">
        <v>434</v>
      </c>
      <c r="O2" s="485" t="s">
        <v>434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20">
        <v>2026.0</v>
      </c>
    </row>
    <row r="3">
      <c r="A3" s="490"/>
      <c r="B3" s="485" t="s">
        <v>123</v>
      </c>
      <c r="C3" s="486"/>
      <c r="D3" s="485" t="s">
        <v>434</v>
      </c>
      <c r="E3" s="485" t="s">
        <v>434</v>
      </c>
      <c r="F3" s="487">
        <v>1.0</v>
      </c>
      <c r="G3" s="485" t="s">
        <v>434</v>
      </c>
      <c r="H3" s="487">
        <v>1.0</v>
      </c>
      <c r="I3" s="485" t="s">
        <v>434</v>
      </c>
      <c r="J3" s="485" t="s">
        <v>434</v>
      </c>
      <c r="K3" s="485" t="s">
        <v>434</v>
      </c>
      <c r="L3" s="485" t="s">
        <v>434</v>
      </c>
      <c r="M3" s="485">
        <v>1.0</v>
      </c>
      <c r="N3" s="487">
        <v>1.0</v>
      </c>
      <c r="O3" s="485" t="s">
        <v>434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20">
        <v>5.0</v>
      </c>
    </row>
    <row r="4">
      <c r="A4" s="490"/>
      <c r="B4" s="485" t="s">
        <v>435</v>
      </c>
      <c r="C4" s="486"/>
      <c r="D4" s="485">
        <v>1.0</v>
      </c>
      <c r="E4" s="485" t="s">
        <v>434</v>
      </c>
      <c r="F4" s="485" t="s">
        <v>434</v>
      </c>
      <c r="G4" s="485">
        <v>1.0</v>
      </c>
      <c r="H4" s="485" t="s">
        <v>434</v>
      </c>
      <c r="I4" s="485" t="s">
        <v>434</v>
      </c>
      <c r="J4" s="485" t="s">
        <v>434</v>
      </c>
      <c r="K4" s="485" t="s">
        <v>434</v>
      </c>
      <c r="L4" s="485" t="s">
        <v>434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12"/>
      <c r="B5" s="493" t="s">
        <v>190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436</v>
      </c>
      <c r="S5" s="495"/>
      <c r="T5" s="64"/>
      <c r="U5" s="496">
        <f>AVERAGE(R3:Z3)</f>
        <v>7</v>
      </c>
      <c r="V5" s="398"/>
      <c r="W5" s="398"/>
      <c r="X5" s="398"/>
      <c r="Y5" s="398"/>
    </row>
    <row r="6">
      <c r="A6" s="497" t="s">
        <v>437</v>
      </c>
      <c r="B6" s="498" t="s">
        <v>438</v>
      </c>
      <c r="C6" s="486"/>
      <c r="D6" s="499" t="s">
        <v>434</v>
      </c>
      <c r="E6" s="499" t="s">
        <v>434</v>
      </c>
      <c r="F6" s="500">
        <v>1.0</v>
      </c>
      <c r="G6" s="499" t="s">
        <v>434</v>
      </c>
      <c r="H6" s="500">
        <v>1.0</v>
      </c>
      <c r="I6" s="498">
        <v>1.0</v>
      </c>
      <c r="J6" s="499" t="s">
        <v>434</v>
      </c>
      <c r="K6" s="499" t="s">
        <v>434</v>
      </c>
      <c r="L6" s="499" t="s">
        <v>434</v>
      </c>
      <c r="M6" s="499" t="s">
        <v>434</v>
      </c>
      <c r="N6" s="499" t="s">
        <v>434</v>
      </c>
      <c r="O6" s="499" t="s">
        <v>434</v>
      </c>
      <c r="P6" s="499">
        <f t="shared" si="1"/>
        <v>3</v>
      </c>
      <c r="Q6" s="398"/>
      <c r="R6" s="69"/>
      <c r="S6" s="501"/>
      <c r="T6" s="70"/>
      <c r="U6" s="12"/>
      <c r="V6" s="398"/>
      <c r="W6" s="398"/>
      <c r="X6" s="398"/>
      <c r="Y6" s="398"/>
    </row>
    <row r="7">
      <c r="A7" s="490"/>
      <c r="B7" s="498" t="s">
        <v>439</v>
      </c>
      <c r="C7" s="486"/>
      <c r="D7" s="499" t="s">
        <v>434</v>
      </c>
      <c r="E7" s="499" t="s">
        <v>434</v>
      </c>
      <c r="F7" s="499" t="s">
        <v>434</v>
      </c>
      <c r="G7" s="499" t="s">
        <v>434</v>
      </c>
      <c r="H7" s="499" t="s">
        <v>434</v>
      </c>
      <c r="I7" s="499" t="s">
        <v>434</v>
      </c>
      <c r="J7" s="499" t="s">
        <v>434</v>
      </c>
      <c r="K7" s="498">
        <v>1.0</v>
      </c>
      <c r="L7" s="498">
        <v>1.0</v>
      </c>
      <c r="M7" s="498">
        <v>1.0</v>
      </c>
      <c r="N7" s="499" t="s">
        <v>434</v>
      </c>
      <c r="O7" s="499" t="s">
        <v>434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440</v>
      </c>
      <c r="C8" s="486"/>
      <c r="D8" s="499" t="s">
        <v>434</v>
      </c>
      <c r="E8" s="499" t="s">
        <v>434</v>
      </c>
      <c r="F8" s="499" t="s">
        <v>434</v>
      </c>
      <c r="G8" s="498">
        <v>1.0</v>
      </c>
      <c r="H8" s="499" t="s">
        <v>434</v>
      </c>
      <c r="I8" s="498">
        <v>1.0</v>
      </c>
      <c r="J8" s="499" t="s">
        <v>434</v>
      </c>
      <c r="K8" s="499" t="s">
        <v>434</v>
      </c>
      <c r="L8" s="499" t="s">
        <v>434</v>
      </c>
      <c r="M8" s="499" t="s">
        <v>434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434</v>
      </c>
      <c r="E9" s="499" t="s">
        <v>434</v>
      </c>
      <c r="F9" s="499"/>
      <c r="G9" s="498">
        <v>1.0</v>
      </c>
      <c r="H9" s="499" t="s">
        <v>434</v>
      </c>
      <c r="I9" s="498">
        <v>1.0</v>
      </c>
      <c r="J9" s="499" t="s">
        <v>434</v>
      </c>
      <c r="K9" s="499"/>
      <c r="L9" s="499" t="s">
        <v>434</v>
      </c>
      <c r="M9" s="498">
        <v>1.0</v>
      </c>
      <c r="N9" s="499" t="s">
        <v>434</v>
      </c>
      <c r="O9" s="499" t="s">
        <v>434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442</v>
      </c>
      <c r="C10" s="486"/>
      <c r="D10" s="499" t="s">
        <v>434</v>
      </c>
      <c r="E10" s="499"/>
      <c r="F10" s="502">
        <v>1.0</v>
      </c>
      <c r="G10" s="499" t="s">
        <v>434</v>
      </c>
      <c r="H10" s="500">
        <v>1.0</v>
      </c>
      <c r="I10" s="499" t="s">
        <v>434</v>
      </c>
      <c r="J10" s="499" t="s">
        <v>434</v>
      </c>
      <c r="K10" s="499" t="s">
        <v>434</v>
      </c>
      <c r="L10" s="499" t="s">
        <v>434</v>
      </c>
      <c r="M10" s="499" t="s">
        <v>434</v>
      </c>
      <c r="N10" s="499" t="s">
        <v>434</v>
      </c>
      <c r="O10" s="499" t="s">
        <v>434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443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444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12"/>
      <c r="B13" s="507" t="s">
        <v>445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1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447</v>
      </c>
      <c r="B15" s="11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448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449</v>
      </c>
      <c r="B21" s="513"/>
      <c r="C21" s="514">
        <v>46382.0</v>
      </c>
      <c r="D21" s="515" t="s">
        <v>100</v>
      </c>
      <c r="E21" s="515" t="s">
        <v>101</v>
      </c>
      <c r="F21" s="515" t="s">
        <v>102</v>
      </c>
      <c r="G21" s="515" t="s">
        <v>103</v>
      </c>
      <c r="H21" s="515" t="s">
        <v>450</v>
      </c>
      <c r="I21" s="515" t="s">
        <v>105</v>
      </c>
      <c r="J21" s="515" t="s">
        <v>106</v>
      </c>
      <c r="K21" s="515" t="s">
        <v>107</v>
      </c>
      <c r="L21" s="515" t="s">
        <v>430</v>
      </c>
      <c r="M21" s="515" t="s">
        <v>109</v>
      </c>
      <c r="N21" s="515" t="s">
        <v>431</v>
      </c>
      <c r="O21" s="515" t="s">
        <v>111</v>
      </c>
      <c r="P21" s="516" t="s">
        <v>190</v>
      </c>
    </row>
    <row r="22">
      <c r="A22" s="517" t="s">
        <v>433</v>
      </c>
      <c r="B22" s="518" t="s">
        <v>20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123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435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190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451</v>
      </c>
      <c r="I30" s="528">
        <v>438.0</v>
      </c>
      <c r="K30" s="234" t="s">
        <v>452</v>
      </c>
      <c r="L30" s="234" t="s">
        <v>453</v>
      </c>
    </row>
    <row r="31">
      <c r="H31" s="528" t="s">
        <v>454</v>
      </c>
      <c r="I31" s="528">
        <v>562.0</v>
      </c>
      <c r="K31" s="242">
        <f>AVERAGE(I30:I45)</f>
        <v>673.75</v>
      </c>
      <c r="L31" s="242">
        <f>K31/22</f>
        <v>30.625</v>
      </c>
    </row>
    <row r="32">
      <c r="H32" s="528" t="s">
        <v>455</v>
      </c>
      <c r="I32" s="528">
        <v>684.0</v>
      </c>
      <c r="K32" s="25"/>
      <c r="L32" s="25"/>
    </row>
    <row r="33">
      <c r="H33" s="528" t="s">
        <v>456</v>
      </c>
      <c r="I33" s="528">
        <v>645.0</v>
      </c>
      <c r="K33" s="529" t="s">
        <v>457</v>
      </c>
      <c r="L33" s="234" t="s">
        <v>458</v>
      </c>
    </row>
    <row r="34">
      <c r="H34" s="528" t="s">
        <v>459</v>
      </c>
      <c r="I34" s="528">
        <v>925.0</v>
      </c>
      <c r="K34" s="242">
        <f>AVERAGE(I35:I37)</f>
        <v>712</v>
      </c>
      <c r="L34" s="242">
        <f>K34/22</f>
        <v>32.36363636</v>
      </c>
    </row>
    <row r="35">
      <c r="H35" s="528" t="s">
        <v>460</v>
      </c>
      <c r="I35" s="528">
        <v>887.0</v>
      </c>
      <c r="K35" s="25"/>
      <c r="L35" s="25"/>
    </row>
    <row r="36">
      <c r="H36" s="528" t="s">
        <v>461</v>
      </c>
      <c r="I36" s="528">
        <v>779.0</v>
      </c>
      <c r="K36" s="234" t="s">
        <v>462</v>
      </c>
      <c r="L36" s="234" t="s">
        <v>453</v>
      </c>
    </row>
    <row r="37">
      <c r="H37" s="528" t="s">
        <v>463</v>
      </c>
      <c r="I37" s="528">
        <v>470.0</v>
      </c>
      <c r="K37" s="234">
        <v>470.0</v>
      </c>
      <c r="L37" s="242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242" t="s">
        <v>94</v>
      </c>
      <c r="B51" s="242" t="s">
        <v>1</v>
      </c>
      <c r="C51" s="234" t="s">
        <v>7</v>
      </c>
      <c r="D51" s="234" t="s">
        <v>95</v>
      </c>
      <c r="E51" s="531" t="s">
        <v>96</v>
      </c>
      <c r="F51" s="234" t="s">
        <v>10</v>
      </c>
      <c r="G51" s="532" t="s">
        <v>464</v>
      </c>
      <c r="H51" s="234" t="s">
        <v>465</v>
      </c>
    </row>
    <row r="52">
      <c r="A52" s="234" t="s">
        <v>74</v>
      </c>
      <c r="B52" s="234">
        <v>2739.0</v>
      </c>
      <c r="C52" s="242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234" t="s">
        <v>434</v>
      </c>
    </row>
    <row r="53">
      <c r="A53" s="234" t="s">
        <v>93</v>
      </c>
      <c r="B53" s="234">
        <v>2708.0</v>
      </c>
      <c r="C53" s="242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234" t="s">
        <v>434</v>
      </c>
    </row>
    <row r="54">
      <c r="A54" s="234" t="s">
        <v>86</v>
      </c>
      <c r="B54" s="234">
        <v>2709.0</v>
      </c>
      <c r="C54" s="242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234" t="s">
        <v>434</v>
      </c>
    </row>
    <row r="55">
      <c r="A55" s="234" t="s">
        <v>80</v>
      </c>
      <c r="B55" s="234">
        <v>2723.0</v>
      </c>
      <c r="C55" s="242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234" t="s">
        <v>434</v>
      </c>
    </row>
    <row r="56">
      <c r="A56" s="234" t="s">
        <v>89</v>
      </c>
      <c r="B56" s="234">
        <v>2729.0</v>
      </c>
      <c r="C56" s="242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234" t="s">
        <v>434</v>
      </c>
    </row>
    <row r="57">
      <c r="A57" s="234" t="s">
        <v>47</v>
      </c>
      <c r="B57" s="234">
        <v>2740.0</v>
      </c>
      <c r="C57" s="242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234" t="s">
        <v>434</v>
      </c>
    </row>
    <row r="58">
      <c r="A58" s="234" t="s">
        <v>87</v>
      </c>
      <c r="B58" s="234">
        <v>2720.0</v>
      </c>
      <c r="C58" s="242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234" t="s">
        <v>434</v>
      </c>
    </row>
    <row r="59">
      <c r="A59" s="234" t="s">
        <v>70</v>
      </c>
      <c r="B59" s="234">
        <v>2741.0</v>
      </c>
      <c r="C59" s="242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234" t="s">
        <v>434</v>
      </c>
    </row>
    <row r="60">
      <c r="A60" s="234" t="s">
        <v>92</v>
      </c>
      <c r="B60" s="234">
        <v>2736.0</v>
      </c>
      <c r="C60" s="242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234" t="s">
        <v>434</v>
      </c>
    </row>
    <row r="61">
      <c r="A61" s="234" t="s">
        <v>76</v>
      </c>
      <c r="B61" s="234">
        <v>2722.0</v>
      </c>
      <c r="C61" s="242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234" t="s">
        <v>434</v>
      </c>
    </row>
    <row r="62">
      <c r="A62" s="234" t="s">
        <v>78</v>
      </c>
      <c r="B62" s="234">
        <v>2737.0</v>
      </c>
      <c r="C62" s="242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234" t="s">
        <v>434</v>
      </c>
      <c r="J62" s="361" t="s">
        <v>466</v>
      </c>
    </row>
    <row r="63">
      <c r="A63" s="235" t="s">
        <v>35</v>
      </c>
      <c r="B63" s="234">
        <v>2703.0</v>
      </c>
      <c r="C63" s="242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234" t="s">
        <v>434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235" t="s">
        <v>84</v>
      </c>
      <c r="B64" s="234">
        <v>2743.0</v>
      </c>
      <c r="C64" s="242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234" t="s">
        <v>434</v>
      </c>
      <c r="I64" s="361">
        <v>-157.0</v>
      </c>
      <c r="J64" s="533">
        <f t="shared" si="4"/>
        <v>3667.5</v>
      </c>
      <c r="K64" s="361">
        <v>4000.0</v>
      </c>
    </row>
    <row r="65">
      <c r="A65" s="235" t="s">
        <v>66</v>
      </c>
      <c r="B65" s="234">
        <v>2738.0</v>
      </c>
      <c r="C65" s="242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234" t="s">
        <v>434</v>
      </c>
      <c r="I65" s="361">
        <v>-146.0</v>
      </c>
      <c r="J65" s="533">
        <f t="shared" si="4"/>
        <v>3739.5</v>
      </c>
      <c r="K65" s="361">
        <v>4000.0</v>
      </c>
    </row>
    <row r="66">
      <c r="A66" s="235" t="s">
        <v>51</v>
      </c>
      <c r="B66" s="234">
        <v>2733.0</v>
      </c>
      <c r="C66" s="242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234" t="s">
        <v>467</v>
      </c>
      <c r="I66" s="361">
        <v>-474.0</v>
      </c>
      <c r="J66" s="533">
        <f t="shared" si="4"/>
        <v>3461.166667</v>
      </c>
      <c r="K66" s="534">
        <v>4200.0</v>
      </c>
    </row>
    <row r="67">
      <c r="A67" s="235" t="s">
        <v>39</v>
      </c>
      <c r="B67" s="234">
        <v>2719.0</v>
      </c>
      <c r="C67" s="242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234" t="s">
        <v>467</v>
      </c>
      <c r="I67" s="361">
        <v>-359.0</v>
      </c>
      <c r="J67" s="533">
        <f t="shared" si="4"/>
        <v>3790</v>
      </c>
      <c r="K67" s="534">
        <v>4200.0</v>
      </c>
      <c r="L67" s="361" t="s">
        <v>468</v>
      </c>
    </row>
    <row r="68">
      <c r="A68" s="234" t="s">
        <v>67</v>
      </c>
      <c r="B68" s="234">
        <v>2731.0</v>
      </c>
      <c r="C68" s="242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234" t="s">
        <v>467</v>
      </c>
    </row>
    <row r="69">
      <c r="A69" s="234" t="s">
        <v>72</v>
      </c>
      <c r="B69" s="234">
        <v>2704.0</v>
      </c>
      <c r="C69" s="242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234" t="s">
        <v>467</v>
      </c>
    </row>
    <row r="70">
      <c r="A70" s="234" t="s">
        <v>31</v>
      </c>
      <c r="B70" s="234">
        <v>2702.0</v>
      </c>
      <c r="C70" s="242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234" t="s">
        <v>467</v>
      </c>
    </row>
    <row r="71">
      <c r="A71" s="234" t="s">
        <v>63</v>
      </c>
      <c r="B71" s="234">
        <v>2727.0</v>
      </c>
      <c r="C71" s="242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234" t="s">
        <v>467</v>
      </c>
    </row>
    <row r="72">
      <c r="A72" s="234" t="s">
        <v>73</v>
      </c>
      <c r="B72" s="234">
        <v>2742.0</v>
      </c>
      <c r="C72" s="242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234" t="s">
        <v>467</v>
      </c>
    </row>
    <row r="81">
      <c r="A81" s="234"/>
      <c r="B81" s="234"/>
      <c r="C81" s="234"/>
      <c r="D81" s="529" t="s">
        <v>469</v>
      </c>
      <c r="E81" s="234" t="s">
        <v>20</v>
      </c>
      <c r="F81" s="234" t="s">
        <v>470</v>
      </c>
      <c r="G81" s="529" t="s">
        <v>471</v>
      </c>
      <c r="H81" s="529" t="s">
        <v>98</v>
      </c>
    </row>
    <row r="82">
      <c r="A82" s="234" t="s">
        <v>232</v>
      </c>
      <c r="B82" s="234" t="s">
        <v>35</v>
      </c>
      <c r="C82" s="234">
        <v>2703.0</v>
      </c>
      <c r="D82" s="234">
        <v>3750.0</v>
      </c>
      <c r="E82" s="234">
        <v>4000.0</v>
      </c>
      <c r="F82" s="472">
        <v>158.89583333333334</v>
      </c>
      <c r="G82" s="535">
        <f t="shared" ref="G82:G86" si="5">E82-F82*24</f>
        <v>186.5</v>
      </c>
      <c r="H82" s="536" t="s">
        <v>472</v>
      </c>
    </row>
    <row r="83">
      <c r="A83" s="234" t="s">
        <v>186</v>
      </c>
      <c r="B83" s="234" t="s">
        <v>84</v>
      </c>
      <c r="C83" s="234">
        <v>2743.0</v>
      </c>
      <c r="D83" s="234">
        <v>3790.0</v>
      </c>
      <c r="E83" s="234">
        <v>4000.0</v>
      </c>
      <c r="F83" s="472">
        <v>159.35416666666666</v>
      </c>
      <c r="G83" s="537">
        <f t="shared" si="5"/>
        <v>175.5</v>
      </c>
      <c r="H83" s="529" t="s">
        <v>473</v>
      </c>
    </row>
    <row r="84">
      <c r="A84" s="234" t="s">
        <v>327</v>
      </c>
      <c r="B84" s="234" t="s">
        <v>66</v>
      </c>
      <c r="C84" s="234">
        <v>2738.0</v>
      </c>
      <c r="D84" s="234">
        <v>3650.0</v>
      </c>
      <c r="E84" s="234">
        <v>4000.0</v>
      </c>
      <c r="F84" s="472">
        <v>161.89583333333334</v>
      </c>
      <c r="G84" s="537">
        <f t="shared" si="5"/>
        <v>114.5</v>
      </c>
      <c r="H84" s="529" t="s">
        <v>474</v>
      </c>
    </row>
    <row r="85">
      <c r="A85" s="234" t="s">
        <v>183</v>
      </c>
      <c r="B85" s="234" t="s">
        <v>51</v>
      </c>
      <c r="C85" s="234">
        <v>2733.0</v>
      </c>
      <c r="D85" s="234">
        <v>3890.0</v>
      </c>
      <c r="E85" s="234">
        <v>4200.0</v>
      </c>
      <c r="F85" s="472">
        <v>163.96527777777777</v>
      </c>
      <c r="G85" s="537">
        <f t="shared" si="5"/>
        <v>264.8333333</v>
      </c>
      <c r="H85" s="529" t="s">
        <v>475</v>
      </c>
    </row>
    <row r="86">
      <c r="A86" s="234" t="s">
        <v>185</v>
      </c>
      <c r="B86" s="234" t="s">
        <v>39</v>
      </c>
      <c r="C86" s="234">
        <v>2719.0</v>
      </c>
      <c r="D86" s="234">
        <v>3850.0</v>
      </c>
      <c r="E86" s="234">
        <v>4200.0</v>
      </c>
      <c r="F86" s="472">
        <v>172.875</v>
      </c>
      <c r="G86" s="538">
        <f t="shared" si="5"/>
        <v>51</v>
      </c>
      <c r="H86" s="529" t="s">
        <v>476</v>
      </c>
    </row>
    <row r="91">
      <c r="H91" s="539" t="s">
        <v>477</v>
      </c>
    </row>
    <row r="93">
      <c r="I93" s="540" t="s">
        <v>478</v>
      </c>
      <c r="J93" s="114"/>
    </row>
    <row r="94">
      <c r="I94" s="541" t="s">
        <v>479</v>
      </c>
      <c r="J94" s="135"/>
    </row>
    <row r="95">
      <c r="I95" s="541" t="s">
        <v>480</v>
      </c>
      <c r="J95" s="135"/>
    </row>
    <row r="96">
      <c r="I96" s="541" t="s">
        <v>481</v>
      </c>
      <c r="J96" s="135"/>
    </row>
    <row r="97">
      <c r="I97" s="541" t="s">
        <v>482</v>
      </c>
      <c r="J97" s="135"/>
    </row>
    <row r="98">
      <c r="I98" s="541" t="s">
        <v>483</v>
      </c>
      <c r="J98" s="135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