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S:\COM\Human_Resources\01.Engineering_Tech_School\02.Internal\5 - Aprendizes\2 - Desenvolvimento de Sistemas\5 - Soluções Digitais 2024\Wallace Abreu\Excel\Aula 02\"/>
    </mc:Choice>
  </mc:AlternateContent>
  <xr:revisionPtr revIDLastSave="0" documentId="13_ncr:1_{DF6AF05C-1866-4581-9B5F-FED199F464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e 1" sheetId="1" r:id="rId1"/>
    <sheet name="Quantidade vendida" sheetId="4" r:id="rId2"/>
    <sheet name="Marcas x Produtos" sheetId="2" r:id="rId3"/>
  </sheets>
  <definedNames>
    <definedName name="_xlnm._FilterDatabase" localSheetId="0" hidden="1">'Parte 1'!$C$2:$D$26</definedName>
    <definedName name="_xlnm.Extract" localSheetId="0">'Parte 1'!#REF!</definedName>
    <definedName name="_xlnm.Criteria" localSheetId="0">'Parte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8" i="1"/>
  <c r="O5" i="1"/>
  <c r="O4" i="1"/>
  <c r="O3" i="1"/>
  <c r="D30" i="1"/>
  <c r="D29" i="1"/>
  <c r="H4" i="1"/>
  <c r="J4" i="1" s="1"/>
  <c r="H5" i="1"/>
  <c r="J5" i="1" s="1"/>
  <c r="H6" i="1"/>
  <c r="J6" i="1" s="1"/>
  <c r="H7" i="1"/>
  <c r="H8" i="1"/>
  <c r="I8" i="1" s="1"/>
  <c r="H9" i="1"/>
  <c r="I9" i="1" s="1"/>
  <c r="H10" i="1"/>
  <c r="I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I16" i="1" s="1"/>
  <c r="H17" i="1"/>
  <c r="J17" i="1" s="1"/>
  <c r="H18" i="1"/>
  <c r="J18" i="1" s="1"/>
  <c r="H19" i="1"/>
  <c r="J19" i="1" s="1"/>
  <c r="H20" i="1"/>
  <c r="I20" i="1" s="1"/>
  <c r="H21" i="1"/>
  <c r="J21" i="1" s="1"/>
  <c r="H22" i="1"/>
  <c r="I22" i="1" s="1"/>
  <c r="H23" i="1"/>
  <c r="J23" i="1" s="1"/>
  <c r="H24" i="1"/>
  <c r="J24" i="1" s="1"/>
  <c r="H25" i="1"/>
  <c r="I25" i="1" s="1"/>
  <c r="H26" i="1"/>
  <c r="J26" i="1" s="1"/>
  <c r="H3" i="1"/>
  <c r="J3" i="1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  <c r="I4" i="1" l="1"/>
  <c r="K4" i="1" s="1"/>
  <c r="J16" i="1"/>
  <c r="K16" i="1" s="1"/>
  <c r="J25" i="1"/>
  <c r="K25" i="1" s="1"/>
  <c r="I13" i="1"/>
  <c r="K13" i="1" s="1"/>
  <c r="I23" i="1"/>
  <c r="K23" i="1" s="1"/>
  <c r="I11" i="1"/>
  <c r="K11" i="1" s="1"/>
  <c r="J22" i="1"/>
  <c r="K22" i="1" s="1"/>
  <c r="J10" i="1"/>
  <c r="K10" i="1" s="1"/>
  <c r="I21" i="1"/>
  <c r="K21" i="1" s="1"/>
  <c r="J20" i="1"/>
  <c r="K20" i="1" s="1"/>
  <c r="J8" i="1"/>
  <c r="K8" i="1" s="1"/>
  <c r="I12" i="1"/>
  <c r="K12" i="1" s="1"/>
  <c r="J9" i="1"/>
  <c r="K9" i="1" s="1"/>
  <c r="I19" i="1"/>
  <c r="K19" i="1" s="1"/>
  <c r="J7" i="1"/>
  <c r="I18" i="1"/>
  <c r="K18" i="1" s="1"/>
  <c r="I6" i="1"/>
  <c r="K6" i="1" s="1"/>
  <c r="I7" i="1"/>
  <c r="K7" i="1" s="1"/>
  <c r="I17" i="1"/>
  <c r="K17" i="1" s="1"/>
  <c r="I5" i="1"/>
  <c r="K5" i="1" s="1"/>
  <c r="I24" i="1"/>
  <c r="K24" i="1" s="1"/>
  <c r="I3" i="1"/>
  <c r="K3" i="1" s="1"/>
  <c r="I15" i="1"/>
  <c r="K15" i="1" s="1"/>
  <c r="H28" i="1"/>
  <c r="H27" i="1" s="1"/>
  <c r="I26" i="1"/>
  <c r="K26" i="1" s="1"/>
  <c r="I14" i="1"/>
  <c r="K14" i="1" s="1"/>
  <c r="O20" i="1" l="1"/>
  <c r="O14" i="1"/>
  <c r="O15" i="1"/>
  <c r="O21" i="1"/>
  <c r="O13" i="1"/>
  <c r="O19" i="1"/>
</calcChain>
</file>

<file path=xl/sharedStrings.xml><?xml version="1.0" encoding="utf-8"?>
<sst xmlns="http://schemas.openxmlformats.org/spreadsheetml/2006/main" count="131" uniqueCount="64">
  <si>
    <t>Notebook</t>
  </si>
  <si>
    <t>Tablet</t>
  </si>
  <si>
    <t>Produto</t>
  </si>
  <si>
    <t>Marca</t>
  </si>
  <si>
    <t>LG</t>
  </si>
  <si>
    <t>Samsung</t>
  </si>
  <si>
    <t>Apple</t>
  </si>
  <si>
    <t>Celular</t>
  </si>
  <si>
    <t>Motorola</t>
  </si>
  <si>
    <t>Sony</t>
  </si>
  <si>
    <t>Dell</t>
  </si>
  <si>
    <t>Acer</t>
  </si>
  <si>
    <t>Smart Watch</t>
  </si>
  <si>
    <t>Preco Unitario</t>
  </si>
  <si>
    <t>Custo Unitario</t>
  </si>
  <si>
    <t>Lenovo Gamer Gaming I3 - Preto</t>
  </si>
  <si>
    <t>Lenovo</t>
  </si>
  <si>
    <t>Asus MD15 - Prata</t>
  </si>
  <si>
    <t>Asus</t>
  </si>
  <si>
    <t>Notebook Gamer Acer Nitro 5 - Vermelho e preto</t>
  </si>
  <si>
    <t>Notebook Gamer Dell G15 - Preto</t>
  </si>
  <si>
    <t>Galaxy S23 Ultra - Prata</t>
  </si>
  <si>
    <t>iPhone 12 Pro Max - Branco</t>
  </si>
  <si>
    <t>Zenfone 8 - Preto</t>
  </si>
  <si>
    <t>Edge 30 Ultra - Cinza</t>
  </si>
  <si>
    <t>Watch Series 6 - Rose</t>
  </si>
  <si>
    <t>Galaxy Waych 4 - Preto</t>
  </si>
  <si>
    <t>Galaxy Tab S7 FE - Branco</t>
  </si>
  <si>
    <t xml:space="preserve">iPad 10ª Geração - Preto </t>
  </si>
  <si>
    <t>Headset Gamer Cloud Stinger - Preto</t>
  </si>
  <si>
    <t>HyperX</t>
  </si>
  <si>
    <t>Headset</t>
  </si>
  <si>
    <t>Headset Gamer G332 - Vermelho</t>
  </si>
  <si>
    <t>Logitech</t>
  </si>
  <si>
    <t>Headset Gamer Lamia 2 - Branco</t>
  </si>
  <si>
    <t>Redragon</t>
  </si>
  <si>
    <t>Monitor Gamer Hero - Vermelho e preto</t>
  </si>
  <si>
    <t>AOC</t>
  </si>
  <si>
    <t>Monitor</t>
  </si>
  <si>
    <t>Monitor Gamer Snow - Preto</t>
  </si>
  <si>
    <t>Husky</t>
  </si>
  <si>
    <t>Monitor Gamer LG 34 Ultra Wide - Preto</t>
  </si>
  <si>
    <t>Controle p/ XBOX sem fio - Branco</t>
  </si>
  <si>
    <t>Microsoft</t>
  </si>
  <si>
    <t>Video Game</t>
  </si>
  <si>
    <t>Controle Dualshock 4 PS4 - Preto</t>
  </si>
  <si>
    <t xml:space="preserve">Controle DualSense PS5 - Roxo </t>
  </si>
  <si>
    <t>AirPods Pro (3ª geração) - Branco</t>
  </si>
  <si>
    <t>Fone de Ouvido</t>
  </si>
  <si>
    <t>Buds 4 Pro - Cinza escuro</t>
  </si>
  <si>
    <t>Redmi</t>
  </si>
  <si>
    <t>EarPods - Branco</t>
  </si>
  <si>
    <t>Tipo do Produto</t>
  </si>
  <si>
    <t>Quantidade Vendida</t>
  </si>
  <si>
    <t>MÉDIA</t>
  </si>
  <si>
    <t>Vendas Totais</t>
  </si>
  <si>
    <t>Custos totais</t>
  </si>
  <si>
    <t>Lucros totais</t>
  </si>
  <si>
    <t>PRODUTO MAIS CARO</t>
  </si>
  <si>
    <t>PRODUTO MAIS BARATO</t>
  </si>
  <si>
    <t>MAIORES LUCROS</t>
  </si>
  <si>
    <t>PRODUTOS MAIS CAROS</t>
  </si>
  <si>
    <t>PRODUTOS MAIS BARATOS</t>
  </si>
  <si>
    <t>MENORES LUCROS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</si>
</sst>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0" fillId="3" borderId="1" xfId="0" applyFont="1" applyFill="1" applyBorder="1"/>
    <xf numFmtId="44" fontId="0" fillId="0" borderId="0" xfId="0" applyNumberFormat="1"/>
    <xf numFmtId="0" fontId="1" fillId="2" borderId="3" xfId="0" applyFont="1" applyFill="1" applyBorder="1" applyAlignment="1">
      <alignment horizontal="center"/>
    </xf>
    <xf numFmtId="44" fontId="1" fillId="2" borderId="3" xfId="0" applyNumberFormat="1" applyFont="1" applyFill="1" applyBorder="1" applyAlignment="1">
      <alignment horizontal="center"/>
    </xf>
    <xf numFmtId="44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/>
    <xf numFmtId="44" fontId="0" fillId="3" borderId="1" xfId="0" applyNumberFormat="1" applyFill="1" applyBorder="1"/>
    <xf numFmtId="0" fontId="0" fillId="0" borderId="1" xfId="0" applyBorder="1"/>
    <xf numFmtId="44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0" xfId="0" applyNumberFormat="1"/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4" fontId="0" fillId="4" borderId="1" xfId="0" applyNumberFormat="1" applyFill="1" applyBorder="1"/>
    <xf numFmtId="164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44" fontId="0" fillId="5" borderId="1" xfId="0" applyNumberFormat="1" applyFill="1" applyBorder="1"/>
    <xf numFmtId="44" fontId="0" fillId="0" borderId="1" xfId="0" applyNumberFormat="1" applyFont="1" applyBorder="1"/>
    <xf numFmtId="0" fontId="0" fillId="0" borderId="0" xfId="0" applyBorder="1" applyAlignment="1"/>
    <xf numFmtId="44" fontId="0" fillId="0" borderId="1" xfId="1" applyFont="1" applyBorder="1"/>
    <xf numFmtId="0" fontId="0" fillId="0" borderId="1" xfId="0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44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4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0"/>
  <sheetViews>
    <sheetView showGridLines="0" tabSelected="1" topLeftCell="B8" zoomScaleNormal="100" workbookViewId="0">
      <selection activeCell="M25" sqref="M25"/>
    </sheetView>
  </sheetViews>
  <sheetFormatPr defaultRowHeight="15" x14ac:dyDescent="0.25"/>
  <cols>
    <col min="2" max="2" width="52.7109375" customWidth="1"/>
    <col min="3" max="4" width="22.85546875" bestFit="1" customWidth="1"/>
    <col min="5" max="5" width="18.28515625" style="2" customWidth="1"/>
    <col min="6" max="6" width="15.85546875" style="2" customWidth="1"/>
    <col min="7" max="7" width="6.5703125" style="2" hidden="1" customWidth="1"/>
    <col min="8" max="8" width="25.140625" style="8" customWidth="1"/>
    <col min="9" max="9" width="16.5703125" customWidth="1"/>
    <col min="10" max="10" width="16" bestFit="1" customWidth="1"/>
    <col min="11" max="11" width="19.7109375" bestFit="1" customWidth="1"/>
    <col min="15" max="15" width="24.85546875" bestFit="1" customWidth="1"/>
    <col min="16" max="16" width="16.5703125" bestFit="1" customWidth="1"/>
  </cols>
  <sheetData>
    <row r="2" spans="2:16" s="6" customFormat="1" x14ac:dyDescent="0.25">
      <c r="B2" s="3" t="s">
        <v>2</v>
      </c>
      <c r="C2" s="3" t="s">
        <v>3</v>
      </c>
      <c r="D2" s="3" t="s">
        <v>52</v>
      </c>
      <c r="E2" s="4" t="s">
        <v>13</v>
      </c>
      <c r="F2" s="5" t="s">
        <v>14</v>
      </c>
      <c r="G2" s="7" t="s">
        <v>53</v>
      </c>
      <c r="H2" s="7" t="s">
        <v>53</v>
      </c>
      <c r="I2" s="4" t="s">
        <v>55</v>
      </c>
      <c r="J2" s="4" t="s">
        <v>56</v>
      </c>
      <c r="K2" s="4" t="s">
        <v>57</v>
      </c>
      <c r="O2" s="27" t="s">
        <v>61</v>
      </c>
    </row>
    <row r="3" spans="2:16" x14ac:dyDescent="0.25">
      <c r="B3" s="9" t="s">
        <v>15</v>
      </c>
      <c r="C3" s="9" t="s">
        <v>11</v>
      </c>
      <c r="D3" s="9" t="s">
        <v>0</v>
      </c>
      <c r="E3" s="10">
        <v>4200</v>
      </c>
      <c r="F3" s="10">
        <v>3500</v>
      </c>
      <c r="G3" s="15">
        <v>793.83494233924523</v>
      </c>
      <c r="H3" s="18">
        <f>ROUND(G3,0)</f>
        <v>794</v>
      </c>
      <c r="I3" s="10">
        <f>PRODUCT(H3,E3)</f>
        <v>3334800</v>
      </c>
      <c r="J3" s="10">
        <f>PRODUCT(H3,F3)</f>
        <v>2779000</v>
      </c>
      <c r="K3" s="10">
        <f>I3-J3</f>
        <v>555800</v>
      </c>
      <c r="O3" s="26">
        <f>LARGE($E$3:$E$26,1)</f>
        <v>6200</v>
      </c>
    </row>
    <row r="4" spans="2:16" x14ac:dyDescent="0.25">
      <c r="B4" s="11" t="s">
        <v>17</v>
      </c>
      <c r="C4" s="11" t="s">
        <v>37</v>
      </c>
      <c r="D4" s="9" t="s">
        <v>7</v>
      </c>
      <c r="E4" s="12">
        <v>3100</v>
      </c>
      <c r="F4" s="20">
        <v>2400</v>
      </c>
      <c r="G4" s="21">
        <v>118.76503733708358</v>
      </c>
      <c r="H4" s="22">
        <f>ROUND(G4,0)</f>
        <v>119</v>
      </c>
      <c r="I4" s="23">
        <f>PRODUCT(H4,E4)</f>
        <v>368900</v>
      </c>
      <c r="J4" s="23">
        <f>PRODUCT(H4,F4)</f>
        <v>285600</v>
      </c>
      <c r="K4" s="10">
        <f>I4-J4</f>
        <v>83300</v>
      </c>
      <c r="O4" s="26">
        <f>LARGE($E$3:$E$26,2)</f>
        <v>5900</v>
      </c>
    </row>
    <row r="5" spans="2:16" x14ac:dyDescent="0.25">
      <c r="B5" s="9" t="s">
        <v>19</v>
      </c>
      <c r="C5" s="11" t="s">
        <v>6</v>
      </c>
      <c r="D5" s="11" t="s">
        <v>7</v>
      </c>
      <c r="E5" s="10">
        <v>5100</v>
      </c>
      <c r="F5" s="10">
        <v>4100</v>
      </c>
      <c r="G5" s="15">
        <v>30.426925348813199</v>
      </c>
      <c r="H5" s="18">
        <f>ROUND(G5,0)</f>
        <v>30</v>
      </c>
      <c r="I5" s="10">
        <f>PRODUCT(H5,E5)</f>
        <v>153000</v>
      </c>
      <c r="J5" s="10">
        <f>PRODUCT(H5,F5)</f>
        <v>123000</v>
      </c>
      <c r="K5" s="10">
        <f>I5-J5</f>
        <v>30000</v>
      </c>
      <c r="O5" s="26">
        <f>LARGE($E$3:$E$26,3)</f>
        <v>5100</v>
      </c>
    </row>
    <row r="6" spans="2:16" x14ac:dyDescent="0.25">
      <c r="B6" s="11" t="s">
        <v>20</v>
      </c>
      <c r="C6" s="9" t="s">
        <v>6</v>
      </c>
      <c r="D6" s="9" t="s">
        <v>7</v>
      </c>
      <c r="E6" s="12">
        <v>5900</v>
      </c>
      <c r="F6" s="20">
        <v>5000</v>
      </c>
      <c r="G6" s="21">
        <v>58.099483250108378</v>
      </c>
      <c r="H6" s="22">
        <f>ROUND(G6,0)</f>
        <v>58</v>
      </c>
      <c r="I6" s="23">
        <f>PRODUCT(H6,E6)</f>
        <v>342200</v>
      </c>
      <c r="J6" s="23">
        <f>PRODUCT(H6,F6)</f>
        <v>290000</v>
      </c>
      <c r="K6" s="10">
        <f>I6-J6</f>
        <v>52200</v>
      </c>
      <c r="P6" s="25"/>
    </row>
    <row r="7" spans="2:16" x14ac:dyDescent="0.25">
      <c r="B7" s="9" t="s">
        <v>21</v>
      </c>
      <c r="C7" s="11" t="s">
        <v>6</v>
      </c>
      <c r="D7" s="11" t="s">
        <v>7</v>
      </c>
      <c r="E7" s="10">
        <v>6200</v>
      </c>
      <c r="F7" s="10">
        <v>5000</v>
      </c>
      <c r="G7" s="15">
        <v>67.448938450427676</v>
      </c>
      <c r="H7" s="18">
        <f>ROUND(G7,0)</f>
        <v>67</v>
      </c>
      <c r="I7" s="10">
        <f>PRODUCT(H7,E7)</f>
        <v>415400</v>
      </c>
      <c r="J7" s="10">
        <f>PRODUCT(H7,F7)</f>
        <v>335000</v>
      </c>
      <c r="K7" s="10">
        <f>I7-J7</f>
        <v>80400</v>
      </c>
      <c r="O7" s="11" t="s">
        <v>62</v>
      </c>
      <c r="P7" s="28"/>
    </row>
    <row r="8" spans="2:16" x14ac:dyDescent="0.25">
      <c r="B8" s="11" t="s">
        <v>22</v>
      </c>
      <c r="C8" s="11" t="s">
        <v>6</v>
      </c>
      <c r="D8" s="11" t="s">
        <v>48</v>
      </c>
      <c r="E8" s="12">
        <v>4800</v>
      </c>
      <c r="F8" s="20">
        <v>4000</v>
      </c>
      <c r="G8" s="21">
        <v>93.648972769991445</v>
      </c>
      <c r="H8" s="22">
        <f>ROUND(G8,0)</f>
        <v>94</v>
      </c>
      <c r="I8" s="23">
        <f>PRODUCT(H8,E8)</f>
        <v>451200</v>
      </c>
      <c r="J8" s="23">
        <f>PRODUCT(H8,F8)</f>
        <v>376000</v>
      </c>
      <c r="K8" s="10">
        <f>I8-J8</f>
        <v>75200</v>
      </c>
      <c r="O8" s="26">
        <f>SMALL($E$3:$E$26,1)</f>
        <v>160</v>
      </c>
      <c r="P8" s="28"/>
    </row>
    <row r="9" spans="2:16" x14ac:dyDescent="0.25">
      <c r="B9" s="9" t="s">
        <v>23</v>
      </c>
      <c r="C9" s="11" t="s">
        <v>6</v>
      </c>
      <c r="D9" s="9" t="s">
        <v>48</v>
      </c>
      <c r="E9" s="10">
        <v>2880</v>
      </c>
      <c r="F9" s="10">
        <v>2100</v>
      </c>
      <c r="G9" s="15">
        <v>44.301508726537257</v>
      </c>
      <c r="H9" s="18">
        <f>ROUND(G9,0)</f>
        <v>44</v>
      </c>
      <c r="I9" s="10">
        <f>PRODUCT(H9,E9)</f>
        <v>126720</v>
      </c>
      <c r="J9" s="10">
        <f>PRODUCT(H9,F9)</f>
        <v>92400</v>
      </c>
      <c r="K9" s="10">
        <f>I9-J9</f>
        <v>34320</v>
      </c>
      <c r="O9" s="26">
        <f>SMALL($E$3:$E$26,2)</f>
        <v>210</v>
      </c>
      <c r="P9" s="28"/>
    </row>
    <row r="10" spans="2:16" x14ac:dyDescent="0.25">
      <c r="B10" s="11" t="s">
        <v>24</v>
      </c>
      <c r="C10" s="11" t="s">
        <v>18</v>
      </c>
      <c r="D10" s="11" t="s">
        <v>48</v>
      </c>
      <c r="E10" s="12">
        <v>3750</v>
      </c>
      <c r="F10" s="20">
        <v>3000</v>
      </c>
      <c r="G10" s="21">
        <v>64.886245185995492</v>
      </c>
      <c r="H10" s="22">
        <f>ROUND(G10,0)</f>
        <v>65</v>
      </c>
      <c r="I10" s="23">
        <f>PRODUCT(H10,E10)</f>
        <v>243750</v>
      </c>
      <c r="J10" s="23">
        <f>PRODUCT(H10,F10)</f>
        <v>195000</v>
      </c>
      <c r="K10" s="10">
        <f>I10-J10</f>
        <v>48750</v>
      </c>
      <c r="O10" s="26">
        <f>SMALL($E$3:$E$26,3)</f>
        <v>250</v>
      </c>
    </row>
    <row r="11" spans="2:16" x14ac:dyDescent="0.25">
      <c r="B11" s="9" t="s">
        <v>25</v>
      </c>
      <c r="C11" s="9" t="s">
        <v>18</v>
      </c>
      <c r="D11" s="9" t="s">
        <v>31</v>
      </c>
      <c r="E11" s="10">
        <v>3500</v>
      </c>
      <c r="F11" s="10">
        <v>2700</v>
      </c>
      <c r="G11" s="15">
        <v>106.08547663912454</v>
      </c>
      <c r="H11" s="18">
        <f>ROUND(G11,0)</f>
        <v>106</v>
      </c>
      <c r="I11" s="10">
        <f>PRODUCT(H11,E11)</f>
        <v>371000</v>
      </c>
      <c r="J11" s="10">
        <f>PRODUCT(H11,F11)</f>
        <v>286200</v>
      </c>
      <c r="K11" s="10">
        <f>I11-J11</f>
        <v>84800</v>
      </c>
    </row>
    <row r="12" spans="2:16" x14ac:dyDescent="0.25">
      <c r="B12" s="11" t="s">
        <v>26</v>
      </c>
      <c r="C12" s="11" t="s">
        <v>10</v>
      </c>
      <c r="D12" s="11" t="s">
        <v>31</v>
      </c>
      <c r="E12" s="12">
        <v>1150</v>
      </c>
      <c r="F12" s="20">
        <v>800</v>
      </c>
      <c r="G12" s="21">
        <v>42.643000044163692</v>
      </c>
      <c r="H12" s="22">
        <f>ROUND(G12,0)</f>
        <v>43</v>
      </c>
      <c r="I12" s="23">
        <f>PRODUCT(H12,E12)</f>
        <v>49450</v>
      </c>
      <c r="J12" s="23">
        <f>PRODUCT(H12,F12)</f>
        <v>34400</v>
      </c>
      <c r="K12" s="10">
        <f>I12-J12</f>
        <v>15050</v>
      </c>
      <c r="N12" s="29" t="s">
        <v>60</v>
      </c>
      <c r="O12" s="29"/>
    </row>
    <row r="13" spans="2:16" x14ac:dyDescent="0.25">
      <c r="B13" s="9" t="s">
        <v>27</v>
      </c>
      <c r="C13" s="9" t="s">
        <v>40</v>
      </c>
      <c r="D13" s="9" t="s">
        <v>31</v>
      </c>
      <c r="E13" s="10">
        <v>3400</v>
      </c>
      <c r="F13" s="10">
        <v>2600</v>
      </c>
      <c r="G13" s="15">
        <v>143.07151429560525</v>
      </c>
      <c r="H13" s="18">
        <f>ROUND(G13,0)</f>
        <v>143</v>
      </c>
      <c r="I13" s="10">
        <f>PRODUCT(H13,E13)</f>
        <v>486200</v>
      </c>
      <c r="J13" s="10">
        <f>PRODUCT(H13,F13)</f>
        <v>371800</v>
      </c>
      <c r="K13" s="10">
        <f>I13-J13</f>
        <v>114400</v>
      </c>
      <c r="N13" s="11">
        <v>1</v>
      </c>
      <c r="O13" s="26">
        <f>LARGE($K$3:$K$26,N13)</f>
        <v>555800</v>
      </c>
    </row>
    <row r="14" spans="2:16" x14ac:dyDescent="0.25">
      <c r="B14" s="11" t="s">
        <v>28</v>
      </c>
      <c r="C14" s="9" t="s">
        <v>30</v>
      </c>
      <c r="D14" s="11" t="s">
        <v>38</v>
      </c>
      <c r="E14" s="12">
        <v>4400</v>
      </c>
      <c r="F14" s="20">
        <v>3300</v>
      </c>
      <c r="G14" s="21">
        <v>86.006447371305242</v>
      </c>
      <c r="H14" s="22">
        <f>ROUND(G14,0)</f>
        <v>86</v>
      </c>
      <c r="I14" s="23">
        <f>PRODUCT(H14,E14)</f>
        <v>378400</v>
      </c>
      <c r="J14" s="23">
        <f>PRODUCT(H14,F14)</f>
        <v>283800</v>
      </c>
      <c r="K14" s="10">
        <f>I14-J14</f>
        <v>94600</v>
      </c>
      <c r="N14" s="11">
        <v>2</v>
      </c>
      <c r="O14" s="26">
        <f t="shared" ref="O14:O15" si="0">LARGE($K$3:$K$26,N14)</f>
        <v>114400</v>
      </c>
    </row>
    <row r="15" spans="2:16" x14ac:dyDescent="0.25">
      <c r="B15" s="9" t="s">
        <v>29</v>
      </c>
      <c r="C15" s="9" t="s">
        <v>16</v>
      </c>
      <c r="D15" s="9" t="s">
        <v>38</v>
      </c>
      <c r="E15" s="10">
        <v>250</v>
      </c>
      <c r="F15" s="10">
        <v>175</v>
      </c>
      <c r="G15" s="15">
        <v>61.659454118917758</v>
      </c>
      <c r="H15" s="18">
        <f>ROUND(G15,0)</f>
        <v>62</v>
      </c>
      <c r="I15" s="10">
        <f>PRODUCT(H15,E15)</f>
        <v>15500</v>
      </c>
      <c r="J15" s="10">
        <f>PRODUCT(H15,F15)</f>
        <v>10850</v>
      </c>
      <c r="K15" s="10">
        <f>I15-J15</f>
        <v>4650</v>
      </c>
      <c r="N15" s="11">
        <v>3</v>
      </c>
      <c r="O15" s="26">
        <f t="shared" si="0"/>
        <v>94600</v>
      </c>
    </row>
    <row r="16" spans="2:16" x14ac:dyDescent="0.25">
      <c r="B16" s="11" t="s">
        <v>32</v>
      </c>
      <c r="C16" s="11" t="s">
        <v>4</v>
      </c>
      <c r="D16" s="11" t="s">
        <v>38</v>
      </c>
      <c r="E16" s="12">
        <v>210</v>
      </c>
      <c r="F16" s="20">
        <v>150</v>
      </c>
      <c r="G16" s="21">
        <v>1.9767999047833578</v>
      </c>
      <c r="H16" s="22">
        <f>ROUND(G16,0)</f>
        <v>2</v>
      </c>
      <c r="I16" s="23">
        <f>PRODUCT(H16,E16)</f>
        <v>420</v>
      </c>
      <c r="J16" s="23">
        <f>PRODUCT(H16,F16)</f>
        <v>300</v>
      </c>
      <c r="K16" s="10">
        <f>I16-J16</f>
        <v>120</v>
      </c>
    </row>
    <row r="17" spans="2:15" x14ac:dyDescent="0.25">
      <c r="B17" s="9" t="s">
        <v>34</v>
      </c>
      <c r="C17" s="11" t="s">
        <v>33</v>
      </c>
      <c r="D17" s="11" t="s">
        <v>0</v>
      </c>
      <c r="E17" s="10">
        <v>300</v>
      </c>
      <c r="F17" s="10">
        <v>250</v>
      </c>
      <c r="G17" s="15">
        <v>32.381673809699549</v>
      </c>
      <c r="H17" s="18">
        <f>ROUND(G17,0)</f>
        <v>32</v>
      </c>
      <c r="I17" s="10">
        <f>PRODUCT(H17,E17)</f>
        <v>9600</v>
      </c>
      <c r="J17" s="10">
        <f>PRODUCT(H17,F17)</f>
        <v>8000</v>
      </c>
      <c r="K17" s="10">
        <f>I17-J17</f>
        <v>1600</v>
      </c>
    </row>
    <row r="18" spans="2:15" x14ac:dyDescent="0.25">
      <c r="B18" s="11" t="s">
        <v>36</v>
      </c>
      <c r="C18" s="9" t="s">
        <v>43</v>
      </c>
      <c r="D18" s="9" t="s">
        <v>0</v>
      </c>
      <c r="E18" s="12">
        <v>1200</v>
      </c>
      <c r="F18" s="20">
        <v>820</v>
      </c>
      <c r="G18" s="21">
        <v>18.787776766681862</v>
      </c>
      <c r="H18" s="22">
        <f>ROUND(G18,0)</f>
        <v>19</v>
      </c>
      <c r="I18" s="23">
        <f>PRODUCT(H18,E18)</f>
        <v>22800</v>
      </c>
      <c r="J18" s="23">
        <f>PRODUCT(H18,F18)</f>
        <v>15580</v>
      </c>
      <c r="K18" s="10">
        <f>I18-J18</f>
        <v>7220</v>
      </c>
      <c r="N18" s="29" t="s">
        <v>63</v>
      </c>
      <c r="O18" s="29"/>
    </row>
    <row r="19" spans="2:15" x14ac:dyDescent="0.25">
      <c r="B19" s="9" t="s">
        <v>39</v>
      </c>
      <c r="C19" s="11" t="s">
        <v>8</v>
      </c>
      <c r="D19" s="11" t="s">
        <v>0</v>
      </c>
      <c r="E19" s="10">
        <v>1100</v>
      </c>
      <c r="F19" s="10">
        <v>750</v>
      </c>
      <c r="G19" s="15">
        <v>19.669932148412393</v>
      </c>
      <c r="H19" s="18">
        <f>ROUND(G19,0)</f>
        <v>20</v>
      </c>
      <c r="I19" s="10">
        <f>PRODUCT(H19,E19)</f>
        <v>22000</v>
      </c>
      <c r="J19" s="10">
        <f>PRODUCT(H19,F19)</f>
        <v>15000</v>
      </c>
      <c r="K19" s="10">
        <f>I19-J19</f>
        <v>7000</v>
      </c>
      <c r="N19" s="11">
        <v>1</v>
      </c>
      <c r="O19" s="26">
        <f>SMALL($K$3:$K$26,N19)</f>
        <v>120</v>
      </c>
    </row>
    <row r="20" spans="2:15" x14ac:dyDescent="0.25">
      <c r="B20" s="11" t="s">
        <v>41</v>
      </c>
      <c r="C20" s="9" t="s">
        <v>50</v>
      </c>
      <c r="D20" s="9" t="s">
        <v>12</v>
      </c>
      <c r="E20" s="12">
        <v>2400</v>
      </c>
      <c r="F20" s="20">
        <v>1800</v>
      </c>
      <c r="G20" s="21">
        <v>119.68022717231574</v>
      </c>
      <c r="H20" s="22">
        <f>ROUND(G20,0)</f>
        <v>120</v>
      </c>
      <c r="I20" s="23">
        <f>PRODUCT(H20,E20)</f>
        <v>288000</v>
      </c>
      <c r="J20" s="23">
        <f>PRODUCT(H20,F20)</f>
        <v>216000</v>
      </c>
      <c r="K20" s="10">
        <f>I20-J20</f>
        <v>72000</v>
      </c>
      <c r="N20" s="11">
        <v>2</v>
      </c>
      <c r="O20" s="26">
        <f t="shared" ref="O20:O21" si="1">SMALL($K$3:$K$26,N20)</f>
        <v>1600</v>
      </c>
    </row>
    <row r="21" spans="2:15" x14ac:dyDescent="0.25">
      <c r="B21" s="9" t="s">
        <v>42</v>
      </c>
      <c r="C21" s="9" t="s">
        <v>35</v>
      </c>
      <c r="D21" s="11" t="s">
        <v>12</v>
      </c>
      <c r="E21" s="10">
        <v>450</v>
      </c>
      <c r="F21" s="10">
        <v>350</v>
      </c>
      <c r="G21" s="15">
        <v>126.42719850496907</v>
      </c>
      <c r="H21" s="18">
        <f>ROUND(G21,0)</f>
        <v>126</v>
      </c>
      <c r="I21" s="10">
        <f>PRODUCT(H21,E21)</f>
        <v>56700</v>
      </c>
      <c r="J21" s="10">
        <f>PRODUCT(H21,F21)</f>
        <v>44100</v>
      </c>
      <c r="K21" s="10">
        <f>I21-J21</f>
        <v>12600</v>
      </c>
      <c r="N21" s="11">
        <v>3</v>
      </c>
      <c r="O21" s="26">
        <f t="shared" si="1"/>
        <v>2520</v>
      </c>
    </row>
    <row r="22" spans="2:15" x14ac:dyDescent="0.25">
      <c r="B22" s="11" t="s">
        <v>45</v>
      </c>
      <c r="C22" s="9" t="s">
        <v>5</v>
      </c>
      <c r="D22" s="9" t="s">
        <v>1</v>
      </c>
      <c r="E22" s="12">
        <v>265</v>
      </c>
      <c r="F22" s="20">
        <v>200</v>
      </c>
      <c r="G22" s="21">
        <v>43.565563630148887</v>
      </c>
      <c r="H22" s="22">
        <f>ROUND(G22,0)</f>
        <v>44</v>
      </c>
      <c r="I22" s="23">
        <f>PRODUCT(H22,E22)</f>
        <v>11660</v>
      </c>
      <c r="J22" s="23">
        <f>PRODUCT(H22,F22)</f>
        <v>8800</v>
      </c>
      <c r="K22" s="10">
        <f>I22-J22</f>
        <v>2860</v>
      </c>
    </row>
    <row r="23" spans="2:15" x14ac:dyDescent="0.25">
      <c r="B23" s="9" t="s">
        <v>46</v>
      </c>
      <c r="C23" s="11" t="s">
        <v>5</v>
      </c>
      <c r="D23" s="11" t="s">
        <v>1</v>
      </c>
      <c r="E23" s="10">
        <v>330</v>
      </c>
      <c r="F23" s="10">
        <v>260</v>
      </c>
      <c r="G23" s="15">
        <v>35.552897398381276</v>
      </c>
      <c r="H23" s="18">
        <f>ROUND(G23,0)</f>
        <v>36</v>
      </c>
      <c r="I23" s="10">
        <f>PRODUCT(H23,E23)</f>
        <v>11880</v>
      </c>
      <c r="J23" s="10">
        <f>PRODUCT(H23,F23)</f>
        <v>9360</v>
      </c>
      <c r="K23" s="10">
        <f>I23-J23</f>
        <v>2520</v>
      </c>
    </row>
    <row r="24" spans="2:15" x14ac:dyDescent="0.25">
      <c r="B24" s="11" t="s">
        <v>47</v>
      </c>
      <c r="C24" s="9" t="s">
        <v>5</v>
      </c>
      <c r="D24" s="9" t="s">
        <v>44</v>
      </c>
      <c r="E24" s="12">
        <v>2600</v>
      </c>
      <c r="F24" s="12">
        <v>1800</v>
      </c>
      <c r="G24" s="16">
        <v>6.7437779203649271</v>
      </c>
      <c r="H24" s="22">
        <f>ROUND(G24,0)</f>
        <v>7</v>
      </c>
      <c r="I24" s="23">
        <f>PRODUCT(H24,E24)</f>
        <v>18200</v>
      </c>
      <c r="J24" s="23">
        <f>PRODUCT(H24,F24)</f>
        <v>12600</v>
      </c>
      <c r="K24" s="10">
        <f>I24-J24</f>
        <v>5600</v>
      </c>
    </row>
    <row r="25" spans="2:15" x14ac:dyDescent="0.25">
      <c r="B25" s="9" t="s">
        <v>49</v>
      </c>
      <c r="C25" s="11" t="s">
        <v>9</v>
      </c>
      <c r="D25" s="11" t="s">
        <v>44</v>
      </c>
      <c r="E25" s="10">
        <v>900</v>
      </c>
      <c r="F25" s="10">
        <v>700</v>
      </c>
      <c r="G25" s="15">
        <v>143.57097743052171</v>
      </c>
      <c r="H25" s="18">
        <f>ROUND(G25,0)</f>
        <v>144</v>
      </c>
      <c r="I25" s="10">
        <f>PRODUCT(H25,E25)</f>
        <v>129600</v>
      </c>
      <c r="J25" s="10">
        <f>PRODUCT(H25,F25)</f>
        <v>100800</v>
      </c>
      <c r="K25" s="10">
        <f>I25-J25</f>
        <v>28800</v>
      </c>
      <c r="M25" s="32"/>
    </row>
    <row r="26" spans="2:15" x14ac:dyDescent="0.25">
      <c r="B26" s="11" t="s">
        <v>51</v>
      </c>
      <c r="C26" s="9" t="s">
        <v>9</v>
      </c>
      <c r="D26" s="9" t="s">
        <v>44</v>
      </c>
      <c r="E26" s="12">
        <v>160</v>
      </c>
      <c r="F26" s="12">
        <v>125</v>
      </c>
      <c r="G26" s="16">
        <v>94.271968176784299</v>
      </c>
      <c r="H26" s="22">
        <f>ROUND(G26,0)</f>
        <v>94</v>
      </c>
      <c r="I26" s="23">
        <f>PRODUCT(H26,E26)</f>
        <v>15040</v>
      </c>
      <c r="J26" s="23">
        <f>PRODUCT(H26,F26)</f>
        <v>11750</v>
      </c>
      <c r="K26" s="10">
        <f>I26-J26</f>
        <v>3290</v>
      </c>
    </row>
    <row r="27" spans="2:15" x14ac:dyDescent="0.25">
      <c r="C27" s="28"/>
      <c r="D27" s="28"/>
      <c r="H27" s="19">
        <f>SUM(H3:H26)</f>
        <v>2355</v>
      </c>
    </row>
    <row r="28" spans="2:15" x14ac:dyDescent="0.25">
      <c r="B28" s="28"/>
      <c r="C28" s="28"/>
      <c r="D28" s="24" t="s">
        <v>54</v>
      </c>
      <c r="E28" s="30"/>
      <c r="F28" s="30"/>
      <c r="G28" s="30"/>
      <c r="H28" s="19">
        <f>AVERAGE(H3:H26)</f>
        <v>98.125</v>
      </c>
      <c r="I28" s="28"/>
      <c r="J28" s="28"/>
      <c r="K28" s="28"/>
    </row>
    <row r="29" spans="2:15" x14ac:dyDescent="0.25">
      <c r="B29" s="28"/>
      <c r="C29" s="11" t="s">
        <v>58</v>
      </c>
      <c r="D29" s="12">
        <f>MAX(E3:E26)</f>
        <v>6200</v>
      </c>
      <c r="E29" s="30"/>
      <c r="F29" s="30"/>
      <c r="G29" s="30"/>
      <c r="H29" s="31"/>
      <c r="I29" s="28"/>
      <c r="J29" s="28"/>
      <c r="K29" s="28"/>
    </row>
    <row r="30" spans="2:15" x14ac:dyDescent="0.25">
      <c r="B30" s="28"/>
      <c r="C30" s="11" t="s">
        <v>59</v>
      </c>
      <c r="D30" s="12">
        <f>MIN(E3:E26)</f>
        <v>160</v>
      </c>
      <c r="E30" s="30"/>
      <c r="F30" s="30"/>
      <c r="G30" s="30"/>
      <c r="H30" s="31"/>
      <c r="I30" s="28"/>
      <c r="J30" s="28"/>
      <c r="K30" s="28"/>
    </row>
  </sheetData>
  <sortState xmlns:xlrd2="http://schemas.microsoft.com/office/spreadsheetml/2017/richdata2" ref="D4:D26">
    <sortCondition ref="D3:D26"/>
  </sortState>
  <mergeCells count="2">
    <mergeCell ref="N12:O12"/>
    <mergeCell ref="N18:O18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21DF-425B-446F-809F-6D92B85FD94D}">
  <dimension ref="B2:C26"/>
  <sheetViews>
    <sheetView zoomScale="130" zoomScaleNormal="130" workbookViewId="0">
      <selection activeCell="B2" sqref="B2:B26"/>
    </sheetView>
  </sheetViews>
  <sheetFormatPr defaultRowHeight="15" x14ac:dyDescent="0.25"/>
  <cols>
    <col min="2" max="2" width="18.28515625" bestFit="1" customWidth="1"/>
    <col min="3" max="3" width="19.5703125" bestFit="1" customWidth="1"/>
  </cols>
  <sheetData>
    <row r="2" spans="2:3" x14ac:dyDescent="0.25">
      <c r="B2" s="7" t="s">
        <v>53</v>
      </c>
      <c r="C2" s="7" t="s">
        <v>53</v>
      </c>
    </row>
    <row r="3" spans="2:3" x14ac:dyDescent="0.25">
      <c r="B3" s="15">
        <v>793.83494233924523</v>
      </c>
      <c r="C3" s="17">
        <f>ROUND(B3,0)</f>
        <v>794</v>
      </c>
    </row>
    <row r="4" spans="2:3" x14ac:dyDescent="0.25">
      <c r="B4" s="16">
        <v>118.76503733708358</v>
      </c>
      <c r="C4" s="17">
        <f t="shared" ref="C4:C26" si="0">ROUND(B4,0)</f>
        <v>119</v>
      </c>
    </row>
    <row r="5" spans="2:3" x14ac:dyDescent="0.25">
      <c r="B5" s="15">
        <v>30.426925348813199</v>
      </c>
      <c r="C5" s="17">
        <f t="shared" si="0"/>
        <v>30</v>
      </c>
    </row>
    <row r="6" spans="2:3" x14ac:dyDescent="0.25">
      <c r="B6" s="16">
        <v>58.099483250108378</v>
      </c>
      <c r="C6" s="17">
        <f t="shared" si="0"/>
        <v>58</v>
      </c>
    </row>
    <row r="7" spans="2:3" x14ac:dyDescent="0.25">
      <c r="B7" s="15">
        <v>67.448938450427676</v>
      </c>
      <c r="C7" s="17">
        <f t="shared" si="0"/>
        <v>67</v>
      </c>
    </row>
    <row r="8" spans="2:3" x14ac:dyDescent="0.25">
      <c r="B8" s="16">
        <v>93.648972769991445</v>
      </c>
      <c r="C8" s="17">
        <f t="shared" si="0"/>
        <v>94</v>
      </c>
    </row>
    <row r="9" spans="2:3" x14ac:dyDescent="0.25">
      <c r="B9" s="15">
        <v>44.301508726537257</v>
      </c>
      <c r="C9" s="17">
        <f t="shared" si="0"/>
        <v>44</v>
      </c>
    </row>
    <row r="10" spans="2:3" x14ac:dyDescent="0.25">
      <c r="B10" s="16">
        <v>64.886245185995492</v>
      </c>
      <c r="C10" s="17">
        <f t="shared" si="0"/>
        <v>65</v>
      </c>
    </row>
    <row r="11" spans="2:3" x14ac:dyDescent="0.25">
      <c r="B11" s="15">
        <v>106.08547663912454</v>
      </c>
      <c r="C11" s="17">
        <f t="shared" si="0"/>
        <v>106</v>
      </c>
    </row>
    <row r="12" spans="2:3" x14ac:dyDescent="0.25">
      <c r="B12" s="16">
        <v>42.643000044163692</v>
      </c>
      <c r="C12" s="17">
        <f t="shared" si="0"/>
        <v>43</v>
      </c>
    </row>
    <row r="13" spans="2:3" x14ac:dyDescent="0.25">
      <c r="B13" s="15">
        <v>143.07151429560525</v>
      </c>
      <c r="C13" s="17">
        <f t="shared" si="0"/>
        <v>143</v>
      </c>
    </row>
    <row r="14" spans="2:3" x14ac:dyDescent="0.25">
      <c r="B14" s="16">
        <v>86.006447371305242</v>
      </c>
      <c r="C14" s="17">
        <f t="shared" si="0"/>
        <v>86</v>
      </c>
    </row>
    <row r="15" spans="2:3" x14ac:dyDescent="0.25">
      <c r="B15" s="15">
        <v>61.659454118917758</v>
      </c>
      <c r="C15" s="17">
        <f t="shared" si="0"/>
        <v>62</v>
      </c>
    </row>
    <row r="16" spans="2:3" x14ac:dyDescent="0.25">
      <c r="B16" s="16">
        <v>1.9767999047833578</v>
      </c>
      <c r="C16" s="17">
        <f t="shared" si="0"/>
        <v>2</v>
      </c>
    </row>
    <row r="17" spans="2:3" x14ac:dyDescent="0.25">
      <c r="B17" s="15">
        <v>32.381673809699549</v>
      </c>
      <c r="C17" s="17">
        <f t="shared" si="0"/>
        <v>32</v>
      </c>
    </row>
    <row r="18" spans="2:3" x14ac:dyDescent="0.25">
      <c r="B18" s="16">
        <v>18.787776766681862</v>
      </c>
      <c r="C18" s="17">
        <f t="shared" si="0"/>
        <v>19</v>
      </c>
    </row>
    <row r="19" spans="2:3" x14ac:dyDescent="0.25">
      <c r="B19" s="15">
        <v>19.669932148412393</v>
      </c>
      <c r="C19" s="17">
        <f t="shared" si="0"/>
        <v>20</v>
      </c>
    </row>
    <row r="20" spans="2:3" x14ac:dyDescent="0.25">
      <c r="B20" s="16">
        <v>119.68022717231574</v>
      </c>
      <c r="C20" s="17">
        <f t="shared" si="0"/>
        <v>120</v>
      </c>
    </row>
    <row r="21" spans="2:3" x14ac:dyDescent="0.25">
      <c r="B21" s="15">
        <v>126.42719850496907</v>
      </c>
      <c r="C21" s="17">
        <f t="shared" si="0"/>
        <v>126</v>
      </c>
    </row>
    <row r="22" spans="2:3" x14ac:dyDescent="0.25">
      <c r="B22" s="16">
        <v>43.565563630148887</v>
      </c>
      <c r="C22" s="17">
        <f t="shared" si="0"/>
        <v>44</v>
      </c>
    </row>
    <row r="23" spans="2:3" x14ac:dyDescent="0.25">
      <c r="B23" s="15">
        <v>35.552897398381276</v>
      </c>
      <c r="C23" s="17">
        <f t="shared" si="0"/>
        <v>36</v>
      </c>
    </row>
    <row r="24" spans="2:3" x14ac:dyDescent="0.25">
      <c r="B24" s="16">
        <v>6.7437779203649271</v>
      </c>
      <c r="C24" s="17">
        <f t="shared" si="0"/>
        <v>7</v>
      </c>
    </row>
    <row r="25" spans="2:3" x14ac:dyDescent="0.25">
      <c r="B25" s="15">
        <v>143.57097743052171</v>
      </c>
      <c r="C25" s="17">
        <f t="shared" si="0"/>
        <v>144</v>
      </c>
    </row>
    <row r="26" spans="2:3" x14ac:dyDescent="0.25">
      <c r="B26" s="16">
        <v>94.271968176784299</v>
      </c>
      <c r="C26" s="17">
        <f t="shared" si="0"/>
        <v>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6B7D-D0B1-4C6B-995B-1948752691B0}">
  <dimension ref="B2:Q7"/>
  <sheetViews>
    <sheetView showGridLines="0" zoomScale="80" zoomScaleNormal="80" workbookViewId="0">
      <selection activeCell="M21" sqref="M21"/>
    </sheetView>
  </sheetViews>
  <sheetFormatPr defaultColWidth="18.42578125" defaultRowHeight="15" x14ac:dyDescent="0.25"/>
  <sheetData>
    <row r="2" spans="2:17" x14ac:dyDescent="0.25">
      <c r="B2" s="1" t="s">
        <v>11</v>
      </c>
      <c r="C2" s="1" t="s">
        <v>37</v>
      </c>
      <c r="D2" s="1" t="s">
        <v>6</v>
      </c>
      <c r="E2" s="1" t="s">
        <v>18</v>
      </c>
      <c r="F2" s="1" t="s">
        <v>10</v>
      </c>
      <c r="G2" s="1" t="s">
        <v>40</v>
      </c>
      <c r="H2" s="1" t="s">
        <v>30</v>
      </c>
      <c r="I2" s="1" t="s">
        <v>16</v>
      </c>
      <c r="J2" s="1" t="s">
        <v>4</v>
      </c>
      <c r="K2" s="1" t="s">
        <v>33</v>
      </c>
      <c r="L2" s="1" t="s">
        <v>43</v>
      </c>
      <c r="M2" s="1" t="s">
        <v>8</v>
      </c>
      <c r="N2" s="1" t="s">
        <v>50</v>
      </c>
      <c r="O2" s="1" t="s">
        <v>35</v>
      </c>
      <c r="P2" s="1" t="s">
        <v>5</v>
      </c>
      <c r="Q2" s="1" t="s">
        <v>9</v>
      </c>
    </row>
    <row r="3" spans="2:17" s="14" customFormat="1" x14ac:dyDescent="0.25">
      <c r="B3" s="13" t="s">
        <v>0</v>
      </c>
      <c r="C3" s="13" t="s">
        <v>38</v>
      </c>
      <c r="D3" s="13" t="s">
        <v>7</v>
      </c>
      <c r="E3" s="13" t="s">
        <v>0</v>
      </c>
      <c r="F3" s="13" t="s">
        <v>0</v>
      </c>
      <c r="G3" s="13" t="s">
        <v>38</v>
      </c>
      <c r="H3" s="13" t="s">
        <v>31</v>
      </c>
      <c r="I3" s="13" t="s">
        <v>0</v>
      </c>
      <c r="J3" s="13" t="s">
        <v>38</v>
      </c>
      <c r="K3" s="13" t="s">
        <v>31</v>
      </c>
      <c r="L3" s="13" t="s">
        <v>44</v>
      </c>
      <c r="M3" s="13" t="s">
        <v>7</v>
      </c>
      <c r="N3" s="13" t="s">
        <v>48</v>
      </c>
      <c r="O3" s="13" t="s">
        <v>31</v>
      </c>
      <c r="P3" s="13" t="s">
        <v>7</v>
      </c>
      <c r="Q3" s="13" t="s">
        <v>44</v>
      </c>
    </row>
    <row r="4" spans="2:17" s="14" customFormat="1" x14ac:dyDescent="0.25">
      <c r="B4" s="13"/>
      <c r="C4" s="13"/>
      <c r="D4" s="13" t="s">
        <v>12</v>
      </c>
      <c r="E4" s="13" t="s">
        <v>7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 t="s">
        <v>12</v>
      </c>
      <c r="Q4" s="13" t="s">
        <v>44</v>
      </c>
    </row>
    <row r="5" spans="2:17" s="14" customFormat="1" x14ac:dyDescent="0.25">
      <c r="B5" s="13"/>
      <c r="C5" s="13"/>
      <c r="D5" s="13" t="s">
        <v>1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 t="s">
        <v>1</v>
      </c>
      <c r="Q5" s="13"/>
    </row>
    <row r="6" spans="2:17" s="14" customFormat="1" x14ac:dyDescent="0.25">
      <c r="B6" s="13"/>
      <c r="C6" s="13"/>
      <c r="D6" s="13" t="s">
        <v>48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s="14" customFormat="1" x14ac:dyDescent="0.25">
      <c r="B7" s="13"/>
      <c r="C7" s="13"/>
      <c r="D7" s="13" t="s">
        <v>48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Parte 1</vt:lpstr>
      <vt:lpstr>Quantidade vendida</vt:lpstr>
      <vt:lpstr>Marcas x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Ferro Alisson (CtP/ETS)</cp:lastModifiedBy>
  <dcterms:created xsi:type="dcterms:W3CDTF">2019-03-21T11:37:02Z</dcterms:created>
  <dcterms:modified xsi:type="dcterms:W3CDTF">2024-03-11T12:17:01Z</dcterms:modified>
</cp:coreProperties>
</file>