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ustomProperty1.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filterPrivacy="1" codeName="ThisWorkbook"/>
  <xr:revisionPtr revIDLastSave="0" documentId="13_ncr:1_{2101DFB0-A532-457D-98E2-0A2445BEC794}" xr6:coauthVersionLast="45" xr6:coauthVersionMax="45" xr10:uidLastSave="{00000000-0000-0000-0000-000000000000}"/>
  <bookViews>
    <workbookView xWindow="-98" yWindow="-98" windowWidth="22695" windowHeight="14595" xr2:uid="{00000000-000D-0000-FFFF-FFFF00000000}"/>
  </bookViews>
  <sheets>
    <sheet name="Multiple Connections parameters" sheetId="5" r:id="rId1"/>
    <sheet name="Anchor period time line" sheetId="6" r:id="rId2"/>
    <sheet name="xl_DCF_History" sheetId="3" state="veryHidden" r:id="rId3"/>
    <sheet name="Classified as UnClassified" sheetId="8" state="hidden" r:id="rId4"/>
  </sheet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9" i="6" l="1"/>
  <c r="A18" i="6"/>
  <c r="A17" i="6"/>
  <c r="A3" i="6" l="1"/>
  <c r="A15" i="6"/>
  <c r="A16" i="6"/>
  <c r="A14" i="6"/>
  <c r="A13" i="6"/>
  <c r="A12" i="6"/>
  <c r="A11" i="6"/>
  <c r="A10" i="6"/>
  <c r="A9" i="6"/>
  <c r="A8" i="6"/>
  <c r="A6" i="6"/>
  <c r="A4" i="6"/>
  <c r="A7" i="6"/>
  <c r="A5" i="6"/>
  <c r="C14" i="5" l="1"/>
  <c r="C13" i="5"/>
  <c r="B3" i="6" l="1"/>
  <c r="B4" i="6" s="1"/>
  <c r="B5" i="6" s="1"/>
  <c r="B6" i="6" s="1"/>
  <c r="B7" i="6" s="1"/>
  <c r="B8" i="6" s="1"/>
  <c r="B9" i="6" s="1"/>
  <c r="B10" i="6" s="1"/>
  <c r="C15" i="5"/>
  <c r="C16" i="5" s="1"/>
  <c r="F14" i="5"/>
  <c r="G14" i="5" s="1"/>
  <c r="F15" i="5" l="1"/>
  <c r="G15" i="5" s="1"/>
  <c r="C17" i="5"/>
  <c r="B11" i="6"/>
  <c r="F17" i="5" l="1"/>
  <c r="B12" i="6"/>
  <c r="B13" i="6" s="1"/>
  <c r="B14" i="6" s="1"/>
  <c r="B15" i="6" s="1"/>
  <c r="B16" i="6" s="1"/>
  <c r="F11" i="5"/>
  <c r="G11" i="5" s="1"/>
  <c r="B17" i="6" l="1"/>
  <c r="C17" i="6" s="1"/>
  <c r="B19" i="6"/>
  <c r="C13" i="6"/>
  <c r="B18" i="6" l="1"/>
  <c r="C18" i="6" s="1"/>
  <c r="B20" i="6"/>
  <c r="C20" i="6" s="1"/>
  <c r="C14" i="6"/>
  <c r="C19" i="5"/>
  <c r="C3" i="6"/>
  <c r="G17" i="5"/>
  <c r="C18" i="5"/>
  <c r="C15" i="6" l="1"/>
  <c r="F19" i="5"/>
  <c r="G19" i="5" s="1"/>
  <c r="F18" i="5"/>
  <c r="G18" i="5" s="1"/>
  <c r="C4" i="6"/>
  <c r="C16" i="6" l="1"/>
  <c r="C5" i="6"/>
  <c r="C19" i="6" l="1"/>
  <c r="C6" i="6"/>
  <c r="C7" i="6" l="1"/>
  <c r="C8" i="6" l="1"/>
  <c r="C9" i="6" l="1"/>
  <c r="C10" i="6" l="1"/>
  <c r="C11" i="6" l="1"/>
  <c r="C12"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4" authorId="0" shapeId="0" xr:uid="{00000000-0006-0000-0000-000001000000}">
      <text>
        <r>
          <rPr>
            <b/>
            <sz val="9"/>
            <color indexed="81"/>
            <rFont val="Tahoma"/>
            <family val="2"/>
          </rPr>
          <t>TO be used on BLE APIs</t>
        </r>
        <r>
          <rPr>
            <sz val="9"/>
            <color indexed="81"/>
            <rFont val="Tahoma"/>
            <family val="2"/>
          </rPr>
          <t xml:space="preserve">
</t>
        </r>
      </text>
    </comment>
    <comment ref="G4" authorId="0" shapeId="0" xr:uid="{00000000-0006-0000-0000-000002000000}">
      <text>
        <r>
          <rPr>
            <b/>
            <sz val="9"/>
            <color indexed="81"/>
            <rFont val="Tahoma"/>
            <family val="2"/>
          </rPr>
          <t>TO be used on BLE APIs</t>
        </r>
        <r>
          <rPr>
            <sz val="9"/>
            <color indexed="81"/>
            <rFont val="Tahoma"/>
            <family val="2"/>
          </rPr>
          <t xml:space="preserve">
</t>
        </r>
      </text>
    </comment>
    <comment ref="A5" authorId="0" shapeId="0" xr:uid="{00000000-0006-0000-0000-000003000000}">
      <text>
        <r>
          <rPr>
            <b/>
            <sz val="9"/>
            <color indexed="81"/>
            <rFont val="Tahoma"/>
            <family val="2"/>
          </rPr>
          <t>DO NOT EDIT/MODIFY these fields/values</t>
        </r>
        <r>
          <rPr>
            <sz val="9"/>
            <color indexed="81"/>
            <rFont val="Tahoma"/>
            <family val="2"/>
          </rPr>
          <t xml:space="preserve">
</t>
        </r>
      </text>
    </comment>
    <comment ref="A9" authorId="0" shapeId="0" xr:uid="{00000000-0006-0000-0000-000004000000}">
      <text>
        <r>
          <rPr>
            <b/>
            <sz val="9"/>
            <color indexed="81"/>
            <rFont val="Tahoma"/>
            <family val="2"/>
          </rPr>
          <t>User input parameters required for calculating the Multiple Connections Parameters to be used on BLE APIs</t>
        </r>
        <r>
          <rPr>
            <sz val="9"/>
            <color indexed="81"/>
            <rFont val="Tahoma"/>
            <family val="2"/>
          </rPr>
          <t xml:space="preserve">
</t>
        </r>
      </text>
    </comment>
    <comment ref="A13" authorId="0" shapeId="0" xr:uid="{00000000-0006-0000-0000-000005000000}">
      <text>
        <r>
          <rPr>
            <b/>
            <sz val="9"/>
            <color indexed="81"/>
            <rFont val="Tahoma"/>
            <family val="2"/>
          </rPr>
          <t xml:space="preserve">DO NOT EDIT/MODIFY these fields/values
</t>
        </r>
        <r>
          <rPr>
            <sz val="9"/>
            <color indexed="81"/>
            <rFont val="Tahoma"/>
            <family val="2"/>
          </rPr>
          <t xml:space="preserve">
</t>
        </r>
      </text>
    </comment>
    <comment ref="A14" authorId="0" shapeId="0" xr:uid="{00000000-0006-0000-0000-000006000000}">
      <text>
        <r>
          <rPr>
            <b/>
            <sz val="9"/>
            <color indexed="81"/>
            <rFont val="Tahoma"/>
            <family val="2"/>
          </rPr>
          <t xml:space="preserve">Multiple Connections Output Parameters  calculated from Input parameters and to be used  on BLE APIs (DO NOT EDIT/Modify them directly but only through the Input Parameters values)
</t>
        </r>
        <r>
          <rPr>
            <sz val="9"/>
            <color indexed="81"/>
            <rFont val="Tahoma"/>
            <family val="2"/>
          </rPr>
          <t xml:space="preserve">
</t>
        </r>
      </text>
    </comment>
  </commentList>
</comments>
</file>

<file path=xl/sharedStrings.xml><?xml version="1.0" encoding="utf-8"?>
<sst xmlns="http://schemas.openxmlformats.org/spreadsheetml/2006/main" count="88" uniqueCount="86">
  <si>
    <t>CLINAME</t>
  </si>
  <si>
    <t>DATETIME</t>
  </si>
  <si>
    <t>DONEBY</t>
  </si>
  <si>
    <t>IPADDRESS</t>
  </si>
  <si>
    <t>APPVER</t>
  </si>
  <si>
    <t>RANDOM</t>
  </si>
  <si>
    <t>CHECKSUM</t>
  </si>
  <si>
    <t>ᑤᑥᐱᑣᑶᒄᒅᒃᑺᑴᒅᑶᑵ</t>
  </si>
  <si>
    <t>ᑈᑀᑂᑁᑀᑃᑁᑂᑃᐱᐱᑂᑂᑋᑂᑆᑒᑞᐱᐹᑘᑞᑥᐼᑃᑋᑁᐺ</t>
  </si>
  <si>
    <t>ᑤᑥᑭᑔᑽᑲᒃᑲᐱᑴᒀᑽᒀᑾᑳᒀ</t>
  </si>
  <si>
    <t>ᑒᑘᑣᑔᑨᑝᑃᑂᑄᑄ</t>
  </si>
  <si>
    <t>ᑅᐿᑁᐿᑁᐿᑁ</t>
  </si>
  <si>
    <t>ᑅᑉᑇᑊ</t>
  </si>
  <si>
    <t>ज़ॴॉॲ१ॹॹ९६९५४</t>
  </si>
  <si>
    <t>ऽवषशवसशषसददषषीषऻे॓दम्॓ग़ऱसीशय</t>
  </si>
  <si>
    <t>ख़ग़ॢॉॲ१ॸ१द३ॵॲॵॳ२ॵ</t>
  </si>
  <si>
    <t>े्क़ॉढ़॒सषहह</t>
  </si>
  <si>
    <t>ऺऴशऴशऴश</t>
  </si>
  <si>
    <t>ऺाहष</t>
  </si>
  <si>
    <t>Parameter name</t>
  </si>
  <si>
    <t>Description</t>
  </si>
  <si>
    <t>ScanWindow</t>
  </si>
  <si>
    <t>Scan Interval (ms)</t>
  </si>
  <si>
    <t>൝൞പ്൹൸൰൳൮൯൸ൾ൳൫൶</t>
  </si>
  <si>
    <t>ിഹ഼ീഹ഼ഺ഻ീപപൃൄ഼ൃോൗപല൑ൗ൞വ഼ൄഺള</t>
  </si>
  <si>
    <t>൝൞൦ൗ൳൭൲൯൶൯പൽ൫ർ൮൹</t>
  </si>
  <si>
    <t>്൞൘ഺഺാീൃൃ</t>
  </si>
  <si>
    <t>ാസഺസ഼സഺ</t>
  </si>
  <si>
    <t>ാൃ഼ഽ</t>
  </si>
  <si>
    <t>N/A</t>
  </si>
  <si>
    <t>Start</t>
  </si>
  <si>
    <t>Guard time</t>
  </si>
  <si>
    <t>Event</t>
  </si>
  <si>
    <t>Relative time</t>
  </si>
  <si>
    <t>Num_Slaves</t>
  </si>
  <si>
    <t>Num_Masters</t>
  </si>
  <si>
    <t>Sleep_Time</t>
  </si>
  <si>
    <t>CE_Length</t>
  </si>
  <si>
    <t>CONSTANTS</t>
  </si>
  <si>
    <t>PACKETS_PER_CI</t>
  </si>
  <si>
    <t>GUARD_TIME</t>
  </si>
  <si>
    <t>GUARD_TIME_END</t>
  </si>
  <si>
    <t>ADV_LEN_MS</t>
  </si>
  <si>
    <t>Guard Time (ms)</t>
  </si>
  <si>
    <t xml:space="preserve">Value </t>
  </si>
  <si>
    <t>Guard Time End (ms)</t>
  </si>
  <si>
    <t>Advertising event length rounded to 0.625 ms (14.6 + 0.5 to be multiple of 0.625)</t>
  </si>
  <si>
    <t>Additional_time</t>
  </si>
  <si>
    <t>Internal Formula Parameters</t>
  </si>
  <si>
    <t>Scan Window (ms)</t>
  </si>
  <si>
    <t>Scan_Window</t>
  </si>
  <si>
    <t>Anchor_Period_Length</t>
  </si>
  <si>
    <t>Scan_Interval</t>
  </si>
  <si>
    <t>Advertising_Interval</t>
  </si>
  <si>
    <t>Connection_Interval</t>
  </si>
  <si>
    <t>ST internal timing scale, including guard time (ms)</t>
  </si>
  <si>
    <t xml:space="preserve">NOTE: (1) The time required for the last Master slot is included in the timing calculated for the Scan window length, since once the last connection is established, the scan 
slot is replaced by a new Master slot.
</t>
  </si>
  <si>
    <t>Absolute time (Actual values to be rounded to a multiple of 1.25)</t>
  </si>
  <si>
    <t>Connection event length (ms)</t>
  </si>
  <si>
    <t>BLE Multiple Connection Parameters Estimation Timings Chart</t>
  </si>
  <si>
    <t>Minimal requested duration of scanning (ms)</t>
  </si>
  <si>
    <t>Additional time is tailored to be at least GUARD_TIME_END</t>
  </si>
  <si>
    <t>[0-2]</t>
  </si>
  <si>
    <t xml:space="preserve">Number of connected master devices. </t>
  </si>
  <si>
    <t xml:space="preserve">Number of connected slaves devices. </t>
  </si>
  <si>
    <t>[0 - N]</t>
  </si>
  <si>
    <t>Allowed Input Parameters Range</t>
  </si>
  <si>
    <t xml:space="preserve">[2.5 - 10240] ms </t>
  </si>
  <si>
    <t>INPUT Parameters</t>
  </si>
  <si>
    <t>Connection interval (ms)</t>
  </si>
  <si>
    <t>Advertising Interval (ms)</t>
  </si>
  <si>
    <t>NOTE: DON'T EDIT/MODIFY THIS TABLE and FIELDS</t>
  </si>
  <si>
    <t>ᙨᚁᙖᙿᙴᚆᚆᙼᙹᙼᙸᙷ</t>
  </si>
  <si>
    <t>ᙄᙄᙂᙇᙂᙅᙃᙄᙊᘳᘳᙄᙅᙍᙅᙅᙔᙠᘳᘻᙚᙠᙧᘾᙄᙍᙃᘼ</t>
  </si>
  <si>
    <t>ᙦᙧᙯᙢᚅᙴᚍᙼᚂᘳᚃᚅᙼᚉᙼᚇᙸᚅᙴ</t>
  </si>
  <si>
    <t>ᙖᙧᙡᙖᙪᙟᙈᙈᙃᙋ</t>
  </si>
  <si>
    <t>ᙇᙁᙃᙁᙅᙁᙃ</t>
  </si>
  <si>
    <t>ᙈᙅᙆᙅ</t>
  </si>
  <si>
    <t>Output Parameter value (Hex)</t>
  </si>
  <si>
    <t>Connection OUTPUT Parameters 
x BLE APIs</t>
  </si>
  <si>
    <r>
      <t>The</t>
    </r>
    <r>
      <rPr>
        <b/>
        <sz val="10"/>
        <color rgb="FFC00000"/>
        <rFont val="Hiragino Sans GB"/>
        <family val="2"/>
        <scheme val="minor"/>
      </rPr>
      <t xml:space="preserve"> RED</t>
    </r>
    <r>
      <rPr>
        <sz val="10"/>
        <color theme="1"/>
        <rFont val="Hiragino Sans GB"/>
        <family val="2"/>
        <scheme val="minor"/>
      </rPr>
      <t xml:space="preserve"> parameters are the INPUT parameters which can be changed by user to experiment different scenarios.
The</t>
    </r>
    <r>
      <rPr>
        <b/>
        <sz val="10"/>
        <color rgb="FF0070C0"/>
        <rFont val="Hiragino Sans GB"/>
        <family val="2"/>
        <scheme val="minor"/>
      </rPr>
      <t xml:space="preserve"> </t>
    </r>
    <r>
      <rPr>
        <b/>
        <sz val="10"/>
        <color theme="5" tint="0.249977111117893"/>
        <rFont val="Hiragino Sans GB"/>
        <family val="2"/>
        <scheme val="minor"/>
      </rPr>
      <t>BLUE</t>
    </r>
    <r>
      <rPr>
        <sz val="10"/>
        <color theme="1"/>
        <rFont val="Hiragino Sans GB"/>
        <family val="2"/>
        <scheme val="minor"/>
      </rPr>
      <t xml:space="preserve"> parameters are the OUTPUT parameters to be used on BLE advertising, scanning and create connections APIs in order to properly target the required multiple connections scenario. 
Al the other parameters are constant values coming from internal BLE stack parameters settings (to be not modified).</t>
    </r>
  </si>
  <si>
    <t>Number of packets per connection interval</t>
  </si>
  <si>
    <t xml:space="preserve">Additional time to be added to the minimal anchor period
</t>
  </si>
  <si>
    <t xml:space="preserve">Output Parameter value (Decimal) </t>
  </si>
  <si>
    <t>[0 - (8 - Num_Masters)]</t>
  </si>
  <si>
    <t xml:space="preserve">This spreadsheet helps to calculate device connection parameters on the scenarios where one Master_Slave BLE device is handling as BLE master up to Num_Slaves BLE slaves devices (with Num_Slaves in the range [0 - (8 - Num_Masters)]). Master_Slave device could also  be connected, as BLE slave,  to up Num_Masters BLE master devices (with Num_Masters in the range [0 - 2]).
Master_Slave BLE device  performs  scanning with ScanWindow length.
If Num_Masters &gt;  0, Master_Slave device performs simultaneously scanning and advertising (advertising length is 14.6 ms).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</si>
</sst>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font>
      <sz val="11"/>
      <color theme="1"/>
      <name val="Hiragino Sans GB"/>
      <family val="2"/>
      <scheme val="minor"/>
    </font>
    <font>
      <sz val="10"/>
      <color theme="1"/>
      <name val="Hiragino Sans GB"/>
      <family val="2"/>
      <scheme val="minor"/>
    </font>
    <font>
      <sz val="11"/>
      <color theme="0"/>
      <name val="Hiragino Sans GB"/>
      <family val="2"/>
      <scheme val="minor"/>
    </font>
    <font>
      <sz val="11"/>
      <color theme="1"/>
      <name val="Hiragino Sans GB"/>
      <family val="2"/>
      <scheme val="minor"/>
    </font>
    <font>
      <b/>
      <sz val="18"/>
      <color theme="4"/>
      <name val="Hiragino Sans GB"/>
      <family val="2"/>
      <scheme val="major"/>
    </font>
    <font>
      <b/>
      <sz val="15"/>
      <color theme="4"/>
      <name val="Hiragino Sans GB"/>
      <family val="2"/>
      <scheme val="minor"/>
    </font>
    <font>
      <b/>
      <sz val="13"/>
      <color theme="4"/>
      <name val="Hiragino Sans GB"/>
      <family val="2"/>
      <scheme val="minor"/>
    </font>
    <font>
      <b/>
      <sz val="11"/>
      <color theme="4"/>
      <name val="Hiragino Sans GB"/>
      <family val="2"/>
      <scheme val="minor"/>
    </font>
    <font>
      <b/>
      <sz val="10"/>
      <color theme="1"/>
      <name val="Hiragino Sans GB"/>
      <family val="2"/>
      <scheme val="minor"/>
    </font>
    <font>
      <sz val="10"/>
      <name val="Hiragino Sans GB"/>
      <family val="2"/>
      <scheme val="minor"/>
    </font>
    <font>
      <b/>
      <sz val="10"/>
      <color rgb="FFC00000"/>
      <name val="Hiragino Sans GB"/>
      <family val="2"/>
      <scheme val="minor"/>
    </font>
    <font>
      <b/>
      <sz val="10"/>
      <color theme="5" tint="0.249977111117893"/>
      <name val="Hiragino Sans GB"/>
      <family val="2"/>
      <scheme val="minor"/>
    </font>
    <font>
      <b/>
      <sz val="10"/>
      <color rgb="FF0070C0"/>
      <name val="Hiragino Sans GB"/>
      <family val="2"/>
      <scheme val="minor"/>
    </font>
    <font>
      <b/>
      <sz val="12"/>
      <color theme="1"/>
      <name val="Hiragino Sans GB"/>
      <family val="2"/>
      <scheme val="minor"/>
    </font>
    <font>
      <sz val="9"/>
      <color indexed="81"/>
      <name val="Tahoma"/>
      <family val="2"/>
    </font>
    <font>
      <b/>
      <sz val="9"/>
      <color indexed="81"/>
      <name val="Tahoma"/>
      <family val="2"/>
    </font>
    <font>
      <b/>
      <sz val="12"/>
      <color rgb="FFC00000"/>
      <name val="Hiragino Sans GB"/>
      <family val="2"/>
      <scheme val="minor"/>
    </font>
    <font>
      <b/>
      <sz val="14"/>
      <color rgb="FFC00000"/>
      <name val="Hiragino Sans GB"/>
      <family val="2"/>
      <scheme val="minor"/>
    </font>
    <font>
      <b/>
      <sz val="20"/>
      <color rgb="FFC00000"/>
      <name val="Hiragino Sans GB"/>
      <family val="2"/>
      <scheme val="minor"/>
    </font>
    <font>
      <b/>
      <sz val="12"/>
      <color theme="5" tint="0.249977111117893"/>
      <name val="Hiragino Sans GB"/>
      <family val="2"/>
      <scheme val="minor"/>
    </font>
    <font>
      <b/>
      <sz val="14"/>
      <color theme="5" tint="0.249977111117893"/>
      <name val="Hiragino Sans GB"/>
      <family val="2"/>
      <scheme val="minor"/>
    </font>
    <font>
      <sz val="12"/>
      <color theme="5" tint="0.249977111117893"/>
      <name val="Hiragino Sans GB"/>
      <family val="2"/>
      <scheme val="minor"/>
    </font>
    <font>
      <sz val="9"/>
      <name val="Hiragino Sans GB"/>
      <family val="3"/>
      <charset val="134"/>
      <scheme val="minor"/>
    </font>
  </fonts>
  <fills count="22">
    <fill>
      <patternFill patternType="none"/>
    </fill>
    <fill>
      <patternFill patternType="gray125"/>
    </fill>
    <fill>
      <patternFill patternType="solid">
        <fgColor theme="2"/>
        <bgColor indexed="64"/>
      </patternFill>
    </fill>
    <fill>
      <patternFill patternType="solid">
        <fgColor theme="5"/>
        <bgColor indexed="64"/>
      </patternFill>
    </fill>
    <fill>
      <patternFill patternType="solid">
        <fgColor theme="4"/>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theme="4" tint="0.39994506668294322"/>
        <bgColor indexed="64"/>
      </patternFill>
    </fill>
    <fill>
      <patternFill patternType="solid">
        <fgColor theme="6" tint="0.79998168889431442"/>
        <bgColor indexed="64"/>
      </patternFill>
    </fill>
    <fill>
      <patternFill patternType="solid">
        <fgColor theme="6" tint="0.59996337778862885"/>
        <bgColor indexed="64"/>
      </patternFill>
    </fill>
    <fill>
      <patternFill patternType="solid">
        <fgColor theme="6" tint="0.39994506668294322"/>
        <bgColor indexed="64"/>
      </patternFill>
    </fill>
    <fill>
      <patternFill patternType="solid">
        <fgColor theme="6"/>
        <bgColor indexed="64"/>
      </patternFill>
    </fill>
    <fill>
      <patternFill patternType="solid">
        <fgColor theme="2" tint="0.89996032593768116"/>
        <bgColor indexed="64"/>
      </patternFill>
    </fill>
    <fill>
      <patternFill patternType="solid">
        <fgColor theme="2" tint="0.749961851863155"/>
        <bgColor indexed="64"/>
      </patternFill>
    </fill>
    <fill>
      <patternFill patternType="solid">
        <fgColor theme="2" tint="0.499984740745262"/>
        <bgColor indexed="64"/>
      </patternFill>
    </fill>
    <fill>
      <patternFill patternType="solid">
        <fgColor theme="5" tint="0.89996032593768116"/>
        <bgColor indexed="64"/>
      </patternFill>
    </fill>
    <fill>
      <patternFill patternType="solid">
        <fgColor theme="5" tint="0.749961851863155"/>
        <bgColor indexed="64"/>
      </patternFill>
    </fill>
    <fill>
      <patternFill patternType="solid">
        <fgColor theme="5" tint="0.499984740745262"/>
        <bgColor indexed="64"/>
      </patternFill>
    </fill>
    <fill>
      <patternFill patternType="solid">
        <fgColor theme="9" tint="0.89996032593768116"/>
        <bgColor indexed="64"/>
      </patternFill>
    </fill>
    <fill>
      <patternFill patternType="solid">
        <fgColor theme="9" tint="0.749961851863155"/>
        <bgColor indexed="64"/>
      </patternFill>
    </fill>
    <fill>
      <patternFill patternType="solid">
        <fgColor theme="9" tint="0.499984740745262"/>
        <bgColor indexed="64"/>
      </patternFill>
    </fill>
    <fill>
      <patternFill patternType="solid">
        <fgColor theme="0" tint="-4.9989318521683403E-2"/>
        <bgColor indexed="64"/>
      </patternFill>
    </fill>
  </fills>
  <borders count="24">
    <border>
      <left/>
      <right/>
      <top/>
      <bottom/>
      <diagonal/>
    </border>
    <border>
      <left/>
      <right/>
      <top/>
      <bottom style="medium">
        <color theme="5"/>
      </bottom>
      <diagonal/>
    </border>
    <border>
      <left/>
      <right/>
      <top/>
      <bottom style="thick">
        <color theme="5"/>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style="thick">
        <color indexed="64"/>
      </right>
      <top style="thin">
        <color indexed="64"/>
      </top>
      <bottom/>
      <diagonal/>
    </border>
    <border>
      <left style="thin">
        <color indexed="64"/>
      </left>
      <right style="thick">
        <color indexed="64"/>
      </right>
      <top/>
      <bottom style="thin">
        <color indexed="64"/>
      </bottom>
      <diagonal/>
    </border>
    <border>
      <left style="thin">
        <color indexed="64"/>
      </left>
      <right style="thick">
        <color indexed="64"/>
      </right>
      <top style="thick">
        <color indexed="64"/>
      </top>
      <bottom style="thick">
        <color indexed="64"/>
      </bottom>
      <diagonal/>
    </border>
    <border>
      <left style="thin">
        <color indexed="64"/>
      </left>
      <right style="thin">
        <color indexed="64"/>
      </right>
      <top style="thick">
        <color indexed="64"/>
      </top>
      <bottom style="thick">
        <color indexed="64"/>
      </bottom>
      <diagonal/>
    </border>
    <border>
      <left style="thick">
        <color indexed="64"/>
      </left>
      <right style="thin">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style="thin">
        <color indexed="64"/>
      </top>
      <bottom style="thin">
        <color indexed="64"/>
      </bottom>
      <diagonal/>
    </border>
    <border>
      <left style="thick">
        <color indexed="64"/>
      </left>
      <right style="thick">
        <color indexed="64"/>
      </right>
      <top style="thin">
        <color indexed="64"/>
      </top>
      <bottom/>
      <diagonal/>
    </border>
    <border>
      <left style="thick">
        <color indexed="64"/>
      </left>
      <right style="thick">
        <color indexed="64"/>
      </right>
      <top style="thin">
        <color indexed="64"/>
      </top>
      <bottom style="thick">
        <color indexed="64"/>
      </bottom>
      <diagonal/>
    </border>
    <border>
      <left style="thick">
        <color indexed="64"/>
      </left>
      <right style="thick">
        <color indexed="64"/>
      </right>
      <top/>
      <bottom/>
      <diagonal/>
    </border>
    <border>
      <left style="thick">
        <color indexed="64"/>
      </left>
      <right style="thick">
        <color indexed="64"/>
      </right>
      <top/>
      <bottom style="thin">
        <color indexed="64"/>
      </bottom>
      <diagonal/>
    </border>
    <border>
      <left style="thick">
        <color indexed="64"/>
      </left>
      <right style="thick">
        <color indexed="64"/>
      </right>
      <top style="thick">
        <color indexed="64"/>
      </top>
      <bottom/>
      <diagonal/>
    </border>
    <border>
      <left style="thin">
        <color indexed="64"/>
      </left>
      <right style="thick">
        <color indexed="64"/>
      </right>
      <top/>
      <bottom style="thick">
        <color indexed="64"/>
      </bottom>
      <diagonal/>
    </border>
  </borders>
  <cellStyleXfs count="25">
    <xf numFmtId="0" fontId="0" fillId="0" borderId="0"/>
    <xf numFmtId="0" fontId="5" fillId="0" borderId="2" applyNumberFormat="0" applyFill="0" applyAlignment="0" applyProtection="0"/>
    <xf numFmtId="0" fontId="6" fillId="0" borderId="2" applyNumberFormat="0" applyFill="0" applyAlignment="0" applyProtection="0"/>
    <xf numFmtId="0" fontId="7" fillId="0" borderId="1" applyNumberFormat="0" applyFill="0" applyAlignment="0" applyProtection="0"/>
    <xf numFmtId="0" fontId="7" fillId="0" borderId="0" applyNumberFormat="0" applyFill="0" applyBorder="0" applyAlignment="0" applyProtection="0"/>
    <xf numFmtId="0" fontId="2" fillId="4" borderId="0" applyNumberFormat="0" applyBorder="0" applyAlignment="0" applyProtection="0"/>
    <xf numFmtId="0" fontId="3" fillId="7" borderId="0" applyNumberFormat="0" applyBorder="0" applyAlignment="0" applyProtection="0"/>
    <xf numFmtId="0" fontId="3" fillId="6" borderId="0" applyNumberFormat="0" applyBorder="0" applyAlignment="0" applyProtection="0"/>
    <xf numFmtId="0" fontId="3" fillId="5" borderId="0" applyNumberFormat="0" applyBorder="0" applyAlignment="0" applyProtection="0"/>
    <xf numFmtId="0" fontId="2" fillId="11"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2" fillId="2" borderId="0" applyNumberFormat="0" applyBorder="0" applyAlignment="0" applyProtection="0"/>
    <xf numFmtId="0" fontId="3" fillId="12"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4" fillId="0" borderId="0" applyNumberFormat="0" applyBorder="0" applyAlignment="0" applyProtection="0"/>
    <xf numFmtId="0" fontId="2" fillId="3"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2"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2" fillId="20" borderId="0" applyNumberFormat="0" applyBorder="0" applyAlignment="0" applyProtection="0"/>
  </cellStyleXfs>
  <cellXfs count="67">
    <xf numFmtId="0" fontId="0" fillId="0" borderId="0" xfId="0"/>
    <xf numFmtId="0" fontId="1" fillId="0" borderId="0" xfId="0" applyFont="1"/>
    <xf numFmtId="0" fontId="8" fillId="0" borderId="0" xfId="0" applyFont="1"/>
    <xf numFmtId="0" fontId="1" fillId="0" borderId="0" xfId="0" applyFont="1" applyAlignment="1">
      <alignment horizontal="right"/>
    </xf>
    <xf numFmtId="0" fontId="0" fillId="0" borderId="3" xfId="0" applyBorder="1"/>
    <xf numFmtId="2" fontId="1" fillId="0" borderId="0" xfId="0" applyNumberFormat="1" applyFont="1"/>
    <xf numFmtId="2" fontId="0" fillId="0" borderId="3" xfId="0" applyNumberFormat="1"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applyFont="1" applyAlignment="1">
      <alignment horizontal="left" vertical="center" wrapText="1"/>
    </xf>
    <xf numFmtId="0" fontId="13" fillId="0" borderId="0" xfId="0" applyFont="1"/>
    <xf numFmtId="0" fontId="8" fillId="0" borderId="0" xfId="0" applyFont="1" applyAlignment="1">
      <alignment horizontal="left" vertical="top" wrapText="1"/>
    </xf>
    <xf numFmtId="0" fontId="1" fillId="21" borderId="14" xfId="0" applyFont="1" applyFill="1" applyBorder="1" applyAlignment="1">
      <alignment horizontal="center" vertical="center"/>
    </xf>
    <xf numFmtId="0" fontId="18" fillId="0" borderId="0" xfId="0" applyFont="1"/>
    <xf numFmtId="0" fontId="1" fillId="0" borderId="5" xfId="0" applyFont="1" applyBorder="1" applyAlignment="1">
      <alignment horizontal="left" vertical="top" wrapText="1"/>
    </xf>
    <xf numFmtId="0" fontId="1" fillId="0" borderId="7" xfId="0" applyFont="1" applyBorder="1" applyAlignment="1">
      <alignment horizontal="left" vertical="top" wrapText="1"/>
    </xf>
    <xf numFmtId="0" fontId="1" fillId="0" borderId="10" xfId="0" applyFont="1" applyBorder="1" applyAlignment="1">
      <alignment horizontal="left" vertical="top" wrapText="1"/>
    </xf>
    <xf numFmtId="0" fontId="11" fillId="0" borderId="11" xfId="0" applyFont="1" applyBorder="1" applyAlignment="1">
      <alignment horizontal="left" vertical="top" wrapText="1"/>
    </xf>
    <xf numFmtId="0" fontId="8" fillId="0" borderId="13" xfId="0" applyFont="1" applyFill="1" applyBorder="1"/>
    <xf numFmtId="0" fontId="8" fillId="21" borderId="12" xfId="0" applyFont="1" applyFill="1" applyBorder="1" applyAlignment="1">
      <alignment horizontal="left" vertical="top" wrapText="1"/>
    </xf>
    <xf numFmtId="2" fontId="8" fillId="21" borderId="15" xfId="0" applyNumberFormat="1" applyFont="1" applyFill="1" applyBorder="1" applyAlignment="1">
      <alignment horizontal="left" vertical="top" wrapText="1"/>
    </xf>
    <xf numFmtId="0" fontId="8" fillId="21" borderId="15" xfId="0" applyFont="1" applyFill="1" applyBorder="1" applyAlignment="1">
      <alignment horizontal="left" vertical="top" wrapText="1"/>
    </xf>
    <xf numFmtId="0" fontId="11" fillId="21" borderId="15" xfId="0" applyFont="1" applyFill="1" applyBorder="1" applyAlignment="1">
      <alignment horizontal="left" vertical="top" wrapText="1"/>
    </xf>
    <xf numFmtId="1" fontId="1" fillId="0" borderId="16" xfId="0" applyNumberFormat="1" applyFont="1" applyBorder="1" applyAlignment="1">
      <alignment horizontal="left" vertical="top" wrapText="1"/>
    </xf>
    <xf numFmtId="0" fontId="1" fillId="0" borderId="16" xfId="0" applyFont="1" applyBorder="1" applyAlignment="1">
      <alignment horizontal="left" vertical="top" wrapText="1"/>
    </xf>
    <xf numFmtId="2" fontId="1" fillId="0" borderId="17" xfId="0" applyNumberFormat="1" applyFont="1" applyBorder="1" applyAlignment="1">
      <alignment horizontal="left" vertical="top" wrapText="1"/>
    </xf>
    <xf numFmtId="0" fontId="1" fillId="0" borderId="17" xfId="0" applyFont="1" applyBorder="1" applyAlignment="1">
      <alignment horizontal="left" vertical="top" wrapText="1"/>
    </xf>
    <xf numFmtId="2" fontId="1" fillId="0" borderId="18" xfId="0" applyNumberFormat="1" applyFont="1" applyBorder="1" applyAlignment="1">
      <alignment horizontal="left" vertical="top" wrapText="1"/>
    </xf>
    <xf numFmtId="0" fontId="1" fillId="0" borderId="18" xfId="0" applyFont="1" applyBorder="1" applyAlignment="1">
      <alignment horizontal="left" vertical="top" wrapText="1"/>
    </xf>
    <xf numFmtId="0" fontId="8" fillId="0" borderId="16" xfId="0" applyFont="1" applyBorder="1" applyAlignment="1">
      <alignment horizontal="left" vertical="top" wrapText="1"/>
    </xf>
    <xf numFmtId="0" fontId="1" fillId="0" borderId="20" xfId="0" applyFont="1" applyBorder="1" applyAlignment="1">
      <alignment horizontal="left" vertical="top" wrapText="1"/>
    </xf>
    <xf numFmtId="0" fontId="1" fillId="0" borderId="19" xfId="0" applyFont="1" applyBorder="1" applyAlignment="1">
      <alignment horizontal="left" vertical="top" wrapText="1"/>
    </xf>
    <xf numFmtId="0" fontId="9" fillId="0" borderId="12" xfId="0" applyFont="1" applyBorder="1" applyAlignment="1">
      <alignment horizontal="left" vertical="top" wrapText="1"/>
    </xf>
    <xf numFmtId="2" fontId="1" fillId="0" borderId="21" xfId="0" applyNumberFormat="1" applyFont="1" applyBorder="1" applyAlignment="1">
      <alignment horizontal="left" vertical="top" wrapText="1"/>
    </xf>
    <xf numFmtId="0" fontId="1" fillId="0" borderId="15" xfId="0" applyFont="1" applyBorder="1" applyAlignment="1">
      <alignment horizontal="left" vertical="top" wrapText="1"/>
    </xf>
    <xf numFmtId="0" fontId="1" fillId="0" borderId="21" xfId="0" applyFont="1" applyBorder="1" applyAlignment="1">
      <alignment horizontal="left" vertical="top" wrapText="1"/>
    </xf>
    <xf numFmtId="2" fontId="9" fillId="0" borderId="16" xfId="0" applyNumberFormat="1" applyFont="1" applyBorder="1" applyAlignment="1">
      <alignment horizontal="left" vertical="top" wrapText="1"/>
    </xf>
    <xf numFmtId="0" fontId="1" fillId="0" borderId="22" xfId="0" applyFont="1" applyBorder="1" applyAlignment="1">
      <alignment horizontal="left" vertical="top" wrapText="1"/>
    </xf>
    <xf numFmtId="2" fontId="9" fillId="0" borderId="21" xfId="0" applyNumberFormat="1" applyFont="1" applyBorder="1" applyAlignment="1">
      <alignment horizontal="left" vertical="top" wrapText="1"/>
    </xf>
    <xf numFmtId="2" fontId="9" fillId="0" borderId="17" xfId="0" applyNumberFormat="1" applyFont="1" applyBorder="1" applyAlignment="1">
      <alignment horizontal="left" vertical="top" wrapText="1"/>
    </xf>
    <xf numFmtId="2" fontId="1" fillId="0" borderId="19" xfId="0" applyNumberFormat="1" applyFont="1" applyBorder="1" applyAlignment="1">
      <alignment horizontal="left" vertical="top" wrapText="1"/>
    </xf>
    <xf numFmtId="0" fontId="16" fillId="0" borderId="5" xfId="0" applyFont="1" applyBorder="1" applyAlignment="1">
      <alignment horizontal="left" vertical="top" wrapText="1"/>
    </xf>
    <xf numFmtId="0" fontId="16" fillId="0" borderId="7" xfId="0" applyFont="1" applyBorder="1" applyAlignment="1">
      <alignment horizontal="left" vertical="top" wrapText="1"/>
    </xf>
    <xf numFmtId="1" fontId="16" fillId="0" borderId="17" xfId="0" applyNumberFormat="1" applyFont="1" applyBorder="1" applyAlignment="1">
      <alignment horizontal="left" vertical="top" wrapText="1"/>
    </xf>
    <xf numFmtId="2" fontId="16" fillId="0" borderId="17" xfId="0" applyNumberFormat="1" applyFont="1" applyBorder="1" applyAlignment="1">
      <alignment horizontal="left" vertical="top" wrapText="1"/>
    </xf>
    <xf numFmtId="0" fontId="16" fillId="0" borderId="9" xfId="0" applyFont="1" applyBorder="1" applyAlignment="1">
      <alignment horizontal="left" vertical="top" wrapText="1"/>
    </xf>
    <xf numFmtId="2" fontId="16" fillId="0" borderId="19" xfId="0" applyNumberFormat="1" applyFont="1" applyBorder="1" applyAlignment="1">
      <alignment horizontal="left" vertical="top" wrapText="1"/>
    </xf>
    <xf numFmtId="1" fontId="19" fillId="0" borderId="16" xfId="0" applyNumberFormat="1" applyFont="1" applyBorder="1" applyAlignment="1">
      <alignment horizontal="left" vertical="top" wrapText="1"/>
    </xf>
    <xf numFmtId="0" fontId="21" fillId="0" borderId="16" xfId="0" applyFont="1" applyBorder="1" applyAlignment="1">
      <alignment horizontal="left" vertical="top" wrapText="1"/>
    </xf>
    <xf numFmtId="1" fontId="19" fillId="0" borderId="17" xfId="0" applyNumberFormat="1" applyFont="1" applyBorder="1" applyAlignment="1">
      <alignment horizontal="left" vertical="top" wrapText="1"/>
    </xf>
    <xf numFmtId="0" fontId="19" fillId="0" borderId="21" xfId="0" applyFont="1" applyBorder="1" applyAlignment="1">
      <alignment horizontal="left" vertical="top" wrapText="1"/>
    </xf>
    <xf numFmtId="0" fontId="19" fillId="0" borderId="17" xfId="0" applyFont="1" applyBorder="1" applyAlignment="1">
      <alignment horizontal="left" vertical="top" wrapText="1"/>
    </xf>
    <xf numFmtId="1" fontId="16" fillId="0" borderId="16" xfId="0" applyNumberFormat="1" applyFont="1" applyBorder="1" applyAlignment="1">
      <alignment horizontal="left" vertical="top" wrapText="1"/>
    </xf>
    <xf numFmtId="0" fontId="11" fillId="0" borderId="5" xfId="0" applyFont="1" applyBorder="1" applyAlignment="1">
      <alignment horizontal="left" vertical="top" wrapText="1"/>
    </xf>
    <xf numFmtId="0" fontId="11" fillId="0" borderId="23" xfId="0" applyFont="1" applyBorder="1" applyAlignment="1">
      <alignment horizontal="left" vertical="top" wrapText="1"/>
    </xf>
    <xf numFmtId="1" fontId="19" fillId="0" borderId="19" xfId="0" applyNumberFormat="1" applyFont="1" applyBorder="1" applyAlignment="1">
      <alignment horizontal="left" vertical="top" wrapText="1"/>
    </xf>
    <xf numFmtId="0" fontId="19" fillId="0" borderId="19" xfId="0" applyFont="1" applyBorder="1" applyAlignment="1">
      <alignment horizontal="left" vertical="top" wrapText="1"/>
    </xf>
    <xf numFmtId="0" fontId="8" fillId="0" borderId="0" xfId="0" applyFont="1" applyAlignment="1">
      <alignment horizontal="left" vertical="top" wrapText="1"/>
    </xf>
    <xf numFmtId="0" fontId="1" fillId="21" borderId="4" xfId="0" applyFont="1" applyFill="1" applyBorder="1" applyAlignment="1" applyProtection="1">
      <alignment horizontal="center" vertical="center"/>
      <protection locked="0"/>
    </xf>
    <xf numFmtId="0" fontId="1" fillId="21" borderId="6" xfId="0" applyFont="1" applyFill="1" applyBorder="1" applyAlignment="1" applyProtection="1">
      <alignment horizontal="center" vertical="center"/>
      <protection locked="0"/>
    </xf>
    <xf numFmtId="0" fontId="20" fillId="21" borderId="4" xfId="0" applyFont="1" applyFill="1" applyBorder="1" applyAlignment="1">
      <alignment horizontal="center" vertical="center" wrapText="1"/>
    </xf>
    <xf numFmtId="0" fontId="20" fillId="21" borderId="6" xfId="0" applyFont="1" applyFill="1" applyBorder="1" applyAlignment="1">
      <alignment horizontal="center" vertical="center"/>
    </xf>
    <xf numFmtId="0" fontId="20" fillId="21" borderId="8" xfId="0" applyFont="1" applyFill="1" applyBorder="1" applyAlignment="1">
      <alignment horizontal="center" vertical="center"/>
    </xf>
    <xf numFmtId="0" fontId="17" fillId="21" borderId="4" xfId="0" applyFont="1" applyFill="1" applyBorder="1" applyAlignment="1">
      <alignment horizontal="center" vertical="center"/>
    </xf>
    <xf numFmtId="0" fontId="17" fillId="21" borderId="6" xfId="0" applyFont="1" applyFill="1" applyBorder="1" applyAlignment="1">
      <alignment horizontal="center" vertical="center"/>
    </xf>
    <xf numFmtId="0" fontId="17" fillId="21" borderId="8" xfId="0" applyFont="1" applyFill="1" applyBorder="1" applyAlignment="1">
      <alignment horizontal="center" vertical="center"/>
    </xf>
    <xf numFmtId="0" fontId="1" fillId="0" borderId="0" xfId="0" applyFont="1" applyAlignment="1">
      <alignment horizontal="left" vertical="top" wrapText="1"/>
    </xf>
  </cellXfs>
  <cellStyles count="25">
    <cellStyle name="20% - Accent1" xfId="7" builtinId="30" customBuiltin="1"/>
    <cellStyle name="20% - Accent2" xfId="10" builtinId="34" customBuiltin="1"/>
    <cellStyle name="20% - Accent3" xfId="14" builtinId="38" customBuiltin="1"/>
    <cellStyle name="20% - Accent5" xfId="19" builtinId="46" customBuiltin="1"/>
    <cellStyle name="20% - Accent6" xfId="22" builtinId="50" customBuiltin="1"/>
    <cellStyle name="40% - Accent1" xfId="8" builtinId="31" customBuiltin="1"/>
    <cellStyle name="40% - Accent2" xfId="11" builtinId="35" customBuiltin="1"/>
    <cellStyle name="40% - Accent3" xfId="15" builtinId="39" customBuiltin="1"/>
    <cellStyle name="40% - Accent5" xfId="20" builtinId="47" customBuiltin="1"/>
    <cellStyle name="40% - Accent6" xfId="23" builtinId="51" customBuiltin="1"/>
    <cellStyle name="60% - Accent1" xfId="6" builtinId="32" customBuiltin="1"/>
    <cellStyle name="60% - Accent2" xfId="12" builtinId="36" customBuiltin="1"/>
    <cellStyle name="60% - Accent3" xfId="16" builtinId="40" customBuiltin="1"/>
    <cellStyle name="60% - Accent5" xfId="21" builtinId="48" customBuiltin="1"/>
    <cellStyle name="60% - Accent6" xfId="24" builtinId="52" customBuiltin="1"/>
    <cellStyle name="Accent1" xfId="5" builtinId="29" customBuiltin="1"/>
    <cellStyle name="Accent2" xfId="9" builtinId="33" customBuiltin="1"/>
    <cellStyle name="Accent3" xfId="13" builtinId="37" customBuiltin="1"/>
    <cellStyle name="Accent5" xfId="18" builtinId="45" customBuiltin="1"/>
    <cellStyle name="Heading 1" xfId="1" builtinId="16" customBuiltin="1"/>
    <cellStyle name="Heading 2" xfId="2" builtinId="17" customBuiltin="1"/>
    <cellStyle name="Heading 3" xfId="3" builtinId="18" customBuiltin="1"/>
    <cellStyle name="Heading 4" xfId="4" builtinId="19" customBuiltin="1"/>
    <cellStyle name="Normal" xfId="0" builtinId="0"/>
    <cellStyle name="Title" xfId="17" builtinId="15" customBuiltin="1"/>
  </cellStyles>
  <dxfs count="4">
    <dxf>
      <font>
        <b val="0"/>
        <i val="0"/>
        <color theme="1"/>
      </font>
      <fill>
        <patternFill>
          <bgColor theme="0"/>
        </patternFill>
      </fill>
      <border>
        <left style="thin">
          <color theme="1" tint="0.499984740745262"/>
        </left>
        <right style="thin">
          <color theme="1" tint="0.499984740745262"/>
        </right>
        <top/>
        <bottom/>
        <vertical style="thin">
          <color theme="1" tint="0.499984740745262"/>
        </vertical>
        <horizontal/>
      </border>
    </dxf>
    <dxf>
      <font>
        <b val="0"/>
        <i val="0"/>
        <color theme="1"/>
      </font>
      <fill>
        <patternFill>
          <bgColor theme="4" tint="0.59996337778862885"/>
        </patternFill>
      </fill>
      <border>
        <left style="thin">
          <color theme="1" tint="0.499984740745262"/>
        </left>
        <right style="thin">
          <color theme="1" tint="0.499984740745262"/>
        </right>
        <top/>
        <bottom/>
        <vertical style="thin">
          <color theme="1" tint="0.499984740745262"/>
        </vertical>
        <horizontal/>
      </border>
    </dxf>
    <dxf>
      <font>
        <b/>
        <i val="0"/>
        <strike val="0"/>
        <color theme="0"/>
      </font>
      <border>
        <left style="thick">
          <color theme="0"/>
        </left>
        <right style="thick">
          <color theme="0"/>
        </right>
        <top style="thick">
          <color theme="0"/>
        </top>
        <bottom/>
        <vertical style="thick">
          <color theme="0"/>
        </vertical>
        <horizontal/>
      </border>
    </dxf>
    <dxf>
      <font>
        <b/>
        <i val="0"/>
        <color theme="0"/>
      </font>
      <fill>
        <patternFill>
          <bgColor theme="5"/>
        </patternFill>
      </fill>
      <border>
        <left/>
        <right/>
        <top/>
        <bottom style="medium">
          <color theme="0"/>
        </bottom>
        <vertical/>
        <horizontal/>
      </border>
    </dxf>
  </dxfs>
  <tableStyles count="1" defaultTableStyle="Style de tableau 1" defaultPivotStyle="PivotStyleMedium9">
    <tableStyle name="Style de tableau 1" pivot="0" count="4" xr9:uid="{00000000-0011-0000-FFFF-FFFF00000000}">
      <tableStyleElement type="headerRow" dxfId="3"/>
      <tableStyleElement type="totalRow" dxfId="2"/>
      <tableStyleElement type="firstRowStripe" dxfId="1"/>
      <tableStyleElement type="secondRowStripe" dxfId="0"/>
    </tableStyle>
  </tableStyles>
  <colors>
    <mruColors>
      <color rgb="FFBB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autoTitleDeleted val="0"/>
    <c:plotArea>
      <c:layout>
        <c:manualLayout>
          <c:layoutTarget val="inner"/>
          <c:xMode val="edge"/>
          <c:yMode val="edge"/>
          <c:x val="7.0480597451154205E-3"/>
          <c:y val="2.2032354599470876E-2"/>
          <c:w val="0.97564485960514791"/>
          <c:h val="0.84794444203495689"/>
        </c:manualLayout>
      </c:layout>
      <c:barChart>
        <c:barDir val="bar"/>
        <c:grouping val="stacked"/>
        <c:varyColors val="0"/>
        <c:ser>
          <c:idx val="6"/>
          <c:order val="0"/>
          <c:tx>
            <c:strRef>
              <c:f>'Anchor period time line'!$A$3</c:f>
              <c:strCache>
                <c:ptCount val="1"/>
                <c:pt idx="0">
                  <c:v>Master Slot 1</c:v>
                </c:pt>
              </c:strCache>
            </c:strRef>
          </c:tx>
          <c:spPr>
            <a:solidFill>
              <a:srgbClr val="00B0F0"/>
            </a:solidFill>
          </c:spPr>
          <c:invertIfNegative val="0"/>
          <c:dLbls>
            <c:spPr>
              <a:noFill/>
              <a:ln>
                <a:noFill/>
              </a:ln>
              <a:effectLst/>
            </c:spPr>
            <c:txPr>
              <a:bodyPr rot="-540000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line'!$C$3</c:f>
              <c:numCache>
                <c:formatCode>General</c:formatCode>
                <c:ptCount val="1"/>
                <c:pt idx="0">
                  <c:v>7.5</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0-AF82-4559-8F3C-23CD3D939957}"/>
            </c:ext>
          </c:extLst>
        </c:ser>
        <c:ser>
          <c:idx val="7"/>
          <c:order val="1"/>
          <c:tx>
            <c:strRef>
              <c:f>'Anchor period time line'!$A$4</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line'!$C$4</c:f>
              <c:numCache>
                <c:formatCode>General</c:formatCode>
                <c:ptCount val="1"/>
                <c:pt idx="0">
                  <c:v>1.5999999999999996</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1-AF82-4559-8F3C-23CD3D939957}"/>
            </c:ext>
          </c:extLst>
        </c:ser>
        <c:ser>
          <c:idx val="8"/>
          <c:order val="2"/>
          <c:tx>
            <c:strRef>
              <c:f>'Anchor period time line'!$A$5</c:f>
              <c:strCache>
                <c:ptCount val="1"/>
                <c:pt idx="0">
                  <c:v>Master Slot 2</c:v>
                </c:pt>
              </c:strCache>
            </c:strRef>
          </c:tx>
          <c:spPr>
            <a:solidFill>
              <a:srgbClr val="00B0F0"/>
            </a:solidFill>
          </c:spPr>
          <c:invertIfNegative val="0"/>
          <c:dLbls>
            <c:spPr>
              <a:noFill/>
              <a:ln>
                <a:noFill/>
              </a:ln>
              <a:effectLst/>
            </c:spPr>
            <c:txPr>
              <a:bodyPr rot="-540000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line'!$C$5</c:f>
              <c:numCache>
                <c:formatCode>General</c:formatCode>
                <c:ptCount val="1"/>
                <c:pt idx="0">
                  <c:v>7.5000000000000018</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2-AF82-4559-8F3C-23CD3D939957}"/>
            </c:ext>
          </c:extLst>
        </c:ser>
        <c:ser>
          <c:idx val="9"/>
          <c:order val="3"/>
          <c:tx>
            <c:strRef>
              <c:f>'Anchor period time line'!$A$6</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line'!$C$6</c:f>
              <c:numCache>
                <c:formatCode>General</c:formatCode>
                <c:ptCount val="1"/>
                <c:pt idx="0">
                  <c:v>1.6000000000000014</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3-AF82-4559-8F3C-23CD3D939957}"/>
            </c:ext>
          </c:extLst>
        </c:ser>
        <c:ser>
          <c:idx val="10"/>
          <c:order val="4"/>
          <c:tx>
            <c:strRef>
              <c:f>'Anchor period time line'!$A$7</c:f>
              <c:strCache>
                <c:ptCount val="1"/>
                <c:pt idx="0">
                  <c:v>Master Slot 3</c:v>
                </c:pt>
              </c:strCache>
            </c:strRef>
          </c:tx>
          <c:spPr>
            <a:solidFill>
              <a:srgbClr val="00B0F0"/>
            </a:solidFill>
          </c:spPr>
          <c:invertIfNegative val="0"/>
          <c:dLbls>
            <c:spPr>
              <a:noFill/>
              <a:ln>
                <a:noFill/>
              </a:ln>
              <a:effectLst/>
            </c:spPr>
            <c:txPr>
              <a:bodyPr rot="-540000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line'!$C$7</c:f>
              <c:numCache>
                <c:formatCode>General</c:formatCode>
                <c:ptCount val="1"/>
                <c:pt idx="0">
                  <c:v>7.5</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4-AF82-4559-8F3C-23CD3D939957}"/>
            </c:ext>
          </c:extLst>
        </c:ser>
        <c:ser>
          <c:idx val="11"/>
          <c:order val="5"/>
          <c:tx>
            <c:strRef>
              <c:f>'Anchor period time line'!$A$8</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line'!$C$8</c:f>
              <c:numCache>
                <c:formatCode>General</c:formatCode>
                <c:ptCount val="1"/>
                <c:pt idx="0">
                  <c:v>1.6000000000000014</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5-AF82-4559-8F3C-23CD3D939957}"/>
            </c:ext>
          </c:extLst>
        </c:ser>
        <c:ser>
          <c:idx val="12"/>
          <c:order val="6"/>
          <c:tx>
            <c:strRef>
              <c:f>'Anchor period time line'!$A$9</c:f>
              <c:strCache>
                <c:ptCount val="1"/>
                <c:pt idx="0">
                  <c:v>Master Slot 4</c:v>
                </c:pt>
              </c:strCache>
            </c:strRef>
          </c:tx>
          <c:spPr>
            <a:solidFill>
              <a:srgbClr val="00B0F0"/>
            </a:solidFill>
          </c:spPr>
          <c:invertIfNegative val="0"/>
          <c:dLbls>
            <c:spPr>
              <a:noFill/>
              <a:ln>
                <a:noFill/>
              </a:ln>
              <a:effectLst/>
            </c:spPr>
            <c:txPr>
              <a:bodyPr rot="-540000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line'!$C$9</c:f>
              <c:numCache>
                <c:formatCode>General</c:formatCode>
                <c:ptCount val="1"/>
                <c:pt idx="0">
                  <c:v>7.5</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6-AF82-4559-8F3C-23CD3D939957}"/>
            </c:ext>
          </c:extLst>
        </c:ser>
        <c:ser>
          <c:idx val="13"/>
          <c:order val="7"/>
          <c:tx>
            <c:strRef>
              <c:f>'Anchor period time line'!$A$10</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line'!$C$10</c:f>
              <c:numCache>
                <c:formatCode>General</c:formatCode>
                <c:ptCount val="1"/>
                <c:pt idx="0">
                  <c:v>1.6000000000000014</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7-AF82-4559-8F3C-23CD3D939957}"/>
            </c:ext>
          </c:extLst>
        </c:ser>
        <c:ser>
          <c:idx val="14"/>
          <c:order val="8"/>
          <c:tx>
            <c:strRef>
              <c:f>'Anchor period time line'!$A$11</c:f>
              <c:strCache>
                <c:ptCount val="1"/>
                <c:pt idx="0">
                  <c:v>Master Slot 5</c:v>
                </c:pt>
              </c:strCache>
            </c:strRef>
          </c:tx>
          <c:spPr>
            <a:solidFill>
              <a:srgbClr val="00B0F0"/>
            </a:solidFill>
          </c:spPr>
          <c:invertIfNegative val="0"/>
          <c:dLbls>
            <c:spPr>
              <a:noFill/>
              <a:ln>
                <a:noFill/>
              </a:ln>
              <a:effectLst/>
            </c:spPr>
            <c:txPr>
              <a:bodyPr rot="-540000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line'!$C$11</c:f>
              <c:numCache>
                <c:formatCode>General</c:formatCode>
                <c:ptCount val="1"/>
                <c:pt idx="0">
                  <c:v>7.5</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8-AF82-4559-8F3C-23CD3D939957}"/>
            </c:ext>
          </c:extLst>
        </c:ser>
        <c:ser>
          <c:idx val="15"/>
          <c:order val="9"/>
          <c:tx>
            <c:strRef>
              <c:f>'Anchor period time line'!$A$12</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line'!$C$12</c:f>
              <c:numCache>
                <c:formatCode>General</c:formatCode>
                <c:ptCount val="1"/>
                <c:pt idx="0">
                  <c:v>1.6000000000000014</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9-AF82-4559-8F3C-23CD3D939957}"/>
            </c:ext>
          </c:extLst>
        </c:ser>
        <c:ser>
          <c:idx val="0"/>
          <c:order val="10"/>
          <c:tx>
            <c:strRef>
              <c:f>'Anchor period time line'!$A$13</c:f>
              <c:strCache>
                <c:ptCount val="1"/>
              </c:strCache>
            </c:strRef>
          </c:tx>
          <c:spPr>
            <a:solidFill>
              <a:srgbClr val="00B0F0"/>
            </a:solidFill>
          </c:spPr>
          <c:invertIfNegative val="0"/>
          <c:dLbls>
            <c:dLbl>
              <c:idx val="0"/>
              <c:tx>
                <c:rich>
                  <a:bodyPr rot="-5400000" vert="horz" anchor="b" anchorCtr="1"/>
                  <a:lstStyle/>
                  <a:p>
                    <a:pPr algn="ctr">
                      <a:defRPr lang="en-US" sz="1000" b="0" i="0" u="none" strike="noStrike" kern="1200" baseline="0">
                        <a:solidFill>
                          <a:schemeClr val="tx1"/>
                        </a:solidFill>
                        <a:latin typeface="+mn-lt"/>
                        <a:ea typeface="+mn-ea"/>
                        <a:cs typeface="+mn-cs"/>
                      </a:defRPr>
                    </a:pPr>
                    <a:fld id="{954FBC1A-53CB-4917-A69E-B5FB65C44F97}" type="SERIESNAME">
                      <a:rPr lang="en-US" altLang="zh-CN" sz="1000" b="0" i="0" u="none" strike="noStrike" kern="1200" baseline="0">
                        <a:solidFill>
                          <a:schemeClr val="tx1"/>
                        </a:solidFill>
                        <a:latin typeface="+mn-lt"/>
                        <a:ea typeface="+mn-ea"/>
                        <a:cs typeface="+mn-cs"/>
                      </a:rPr>
                      <a:pPr algn="ctr">
                        <a:defRPr lang="en-US" sz="1000" b="0" i="0" u="none" strike="noStrike" kern="1200" baseline="0">
                          <a:solidFill>
                            <a:schemeClr val="tx1"/>
                          </a:solidFill>
                          <a:latin typeface="+mn-lt"/>
                          <a:ea typeface="+mn-ea"/>
                          <a:cs typeface="+mn-cs"/>
                        </a:defRPr>
                      </a:pPr>
                      <a:t>[SERIES NAME]</a:t>
                    </a:fld>
                    <a:endParaRPr lang="zh-CN" altLang="en-US"/>
                  </a:p>
                </c:rich>
              </c:tx>
              <c:spPr>
                <a:noFill/>
                <a:ln>
                  <a:noFill/>
                </a:ln>
                <a:effectLst/>
              </c:spPr>
              <c:showLegendKey val="0"/>
              <c:showVal val="1"/>
              <c:showCatName val="0"/>
              <c:showSerName val="1"/>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0"/>
                </c:ext>
                <c:ext xmlns:c16="http://schemas.microsoft.com/office/drawing/2014/chart" uri="{C3380CC4-5D6E-409C-BE32-E72D297353CC}">
                  <c16:uniqueId val="{0000000A-AF82-4559-8F3C-23CD3D939957}"/>
                </c:ext>
              </c:extLst>
            </c:dLbl>
            <c:spPr>
              <a:noFill/>
              <a:ln>
                <a:noFill/>
              </a:ln>
            </c:spPr>
            <c:txPr>
              <a:bodyPr rot="-5400000" vert="horz" anchor="b" anchorCtr="1"/>
              <a:lstStyle/>
              <a:p>
                <a:pPr algn="ctr">
                  <a:defRPr lang="en-US" sz="1000" b="0" i="0" u="none" strike="noStrike" kern="1200" baseline="0">
                    <a:solidFill>
                      <a:schemeClr val="tx1"/>
                    </a:solidFill>
                    <a:latin typeface="+mn-lt"/>
                    <a:ea typeface="+mn-ea"/>
                    <a:cs typeface="+mn-cs"/>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pPr xmlns:c15="http://schemas.microsoft.com/office/drawing/2012/chart">
                  <a:prstGeom prst="leftArrowCallout">
                    <a:avLst/>
                  </a:prstGeom>
                </c15:spPr>
                <c15:showLeaderLines val="0"/>
              </c:ext>
            </c:extLst>
          </c:dLbls>
          <c:val>
            <c:numRef>
              <c:f>'Anchor period time line'!$C$13</c:f>
              <c:numCache>
                <c:formatCode>General</c:formatCode>
                <c:ptCount val="1"/>
                <c:pt idx="0">
                  <c:v>0</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B-AF82-4559-8F3C-23CD3D939957}"/>
            </c:ext>
          </c:extLst>
        </c:ser>
        <c:ser>
          <c:idx val="1"/>
          <c:order val="11"/>
          <c:tx>
            <c:strRef>
              <c:f>'Anchor period time line'!$A$14</c:f>
              <c:strCache>
                <c:ptCount val="1"/>
              </c:strCache>
            </c:strRef>
          </c:tx>
          <c:spPr>
            <a:noFill/>
            <a:ln>
              <a:solidFill>
                <a:schemeClr val="tx1"/>
              </a:solidFill>
            </a:ln>
          </c:spPr>
          <c:invertIfNegative val="0"/>
          <c:dLbls>
            <c:dLbl>
              <c:idx val="0"/>
              <c:dLblPos val="ctr"/>
              <c:showLegendKey val="0"/>
              <c:showVal val="0"/>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F82-4559-8F3C-23CD3D939957}"/>
                </c:ext>
              </c:extLst>
            </c:dLbl>
            <c:spPr>
              <a:noFill/>
              <a:ln>
                <a:noFill/>
              </a:ln>
              <a:effectLst/>
            </c:spPr>
            <c:txPr>
              <a:bodyPr rot="-5400000" vert="horz"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'Anchor period time line'!$C$14</c:f>
              <c:numCache>
                <c:formatCode>General</c:formatCode>
                <c:ptCount val="1"/>
                <c:pt idx="0">
                  <c:v>0</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0D-AF82-4559-8F3C-23CD3D939957}"/>
            </c:ext>
          </c:extLst>
        </c:ser>
        <c:ser>
          <c:idx val="2"/>
          <c:order val="12"/>
          <c:tx>
            <c:strRef>
              <c:f>'Anchor period time line'!$A$15</c:f>
              <c:strCache>
                <c:ptCount val="1"/>
              </c:strCache>
            </c:strRef>
          </c:tx>
          <c:invertIfNegative val="0"/>
          <c:dPt>
            <c:idx val="0"/>
            <c:invertIfNegative val="0"/>
            <c:bubble3D val="0"/>
            <c:spPr>
              <a:solidFill>
                <a:srgbClr val="00B0F0"/>
              </a:solidFill>
            </c:spPr>
            <c:extLst>
              <c:ext xmlns:c16="http://schemas.microsoft.com/office/drawing/2014/chart" uri="{C3380CC4-5D6E-409C-BE32-E72D297353CC}">
                <c16:uniqueId val="{0000000F-AF82-4559-8F3C-23CD3D939957}"/>
              </c:ext>
            </c:extLst>
          </c:dPt>
          <c:dLbls>
            <c:spPr>
              <a:noFill/>
              <a:ln>
                <a:noFill/>
              </a:ln>
              <a:effectLst/>
            </c:spPr>
            <c:txPr>
              <a:bodyPr rot="-5400000" vert="horz" wrap="square" lIns="38100" tIns="19050" rIns="38100" bIns="19050" anchor="ctr">
                <a:spAutoFit/>
              </a:bodyPr>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line'!$C$15</c:f>
              <c:numCache>
                <c:formatCode>General</c:formatCode>
                <c:ptCount val="1"/>
                <c:pt idx="0">
                  <c:v>0</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10-AF82-4559-8F3C-23CD3D939957}"/>
            </c:ext>
          </c:extLst>
        </c:ser>
        <c:ser>
          <c:idx val="3"/>
          <c:order val="13"/>
          <c:tx>
            <c:strRef>
              <c:f>'Anchor period time line'!$A$16</c:f>
              <c:strCache>
                <c:ptCount val="1"/>
              </c:strCache>
            </c:strRef>
          </c:tx>
          <c:spPr>
            <a:noFill/>
            <a:ln>
              <a:solidFill>
                <a:schemeClr val="tx1"/>
              </a:solidFill>
            </a:ln>
          </c:spPr>
          <c:invertIfNegative val="0"/>
          <c:dLbls>
            <c:dLbl>
              <c:idx val="0"/>
              <c:tx>
                <c:rich>
                  <a:bodyPr/>
                  <a:lstStyle/>
                  <a:p>
                    <a:fld id="{B43C87EA-7C7D-4EBB-9EDD-1860F454B4AF}" type="SERIESNAME">
                      <a:rPr lang="en-US" altLang="zh-CN"/>
                      <a:pPr/>
                      <a:t>[SERIES NAME]</a:t>
                    </a:fld>
                    <a:endParaRPr lang="zh-CN" alt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1-AF82-4559-8F3C-23CD3D939957}"/>
                </c:ext>
              </c:extLst>
            </c:dLbl>
            <c:spPr>
              <a:noFill/>
              <a:ln>
                <a:noFill/>
              </a:ln>
              <a:effectLst/>
            </c:spPr>
            <c:txPr>
              <a:bodyPr rot="-5400000" vert="horz" wrap="square" lIns="38100" tIns="19050" rIns="38100" bIns="19050" anchor="ctr">
                <a:spAutoFit/>
              </a:bodyPr>
              <a:lstStyle/>
              <a:p>
                <a:pPr>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'Anchor period time line'!$C$16</c:f>
              <c:numCache>
                <c:formatCode>General</c:formatCode>
                <c:ptCount val="1"/>
                <c:pt idx="0">
                  <c:v>0</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12-AF82-4559-8F3C-23CD3D939957}"/>
            </c:ext>
          </c:extLst>
        </c:ser>
        <c:ser>
          <c:idx val="4"/>
          <c:order val="14"/>
          <c:tx>
            <c:strRef>
              <c:f>'Anchor period time line'!$A$19</c:f>
              <c:strCache>
                <c:ptCount val="1"/>
                <c:pt idx="0">
                  <c:v>Master Slot (1) / Scanning</c:v>
                </c:pt>
              </c:strCache>
            </c:strRef>
          </c:tx>
          <c:spPr>
            <a:solidFill>
              <a:srgbClr val="FFC000"/>
            </a:solidFill>
          </c:spPr>
          <c:invertIfNegative val="0"/>
          <c:dLbls>
            <c:dLbl>
              <c:idx val="0"/>
              <c:tx>
                <c:rich>
                  <a:bodyPr/>
                  <a:lstStyle/>
                  <a:p>
                    <a:fld id="{EFEFBF4A-8229-4DEC-9405-249724D68AFB}" type="SERIESNAME">
                      <a:rPr lang="en-US" altLang="zh-CN"/>
                      <a:pPr/>
                      <a:t>[SERIES NAME]</a:t>
                    </a:fld>
                    <a:endParaRPr lang="zh-CN" altLang="en-US"/>
                  </a:p>
                </c:rich>
              </c:tx>
              <c:showLegendKey val="0"/>
              <c:showVal val="0"/>
              <c:showCatName val="0"/>
              <c:showSerName val="1"/>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13-AF82-4559-8F3C-23CD3D939957}"/>
                </c:ext>
              </c:extLst>
            </c:dLbl>
            <c:spPr>
              <a:noFill/>
              <a:ln>
                <a:noFill/>
              </a:ln>
              <a:effectLst/>
            </c:spPr>
            <c:txPr>
              <a:bodyPr rot="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line'!$C$19</c:f>
              <c:numCache>
                <c:formatCode>0.00</c:formatCode>
                <c:ptCount val="1"/>
                <c:pt idx="0">
                  <c:v>26.249999999999993</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14-AF82-4559-8F3C-23CD3D939957}"/>
            </c:ext>
          </c:extLst>
        </c:ser>
        <c:ser>
          <c:idx val="5"/>
          <c:order val="15"/>
          <c:tx>
            <c:strRef>
              <c:f>'Anchor period time line'!$A$20</c:f>
              <c:strCache>
                <c:ptCount val="1"/>
                <c:pt idx="0">
                  <c:v>Guard time</c:v>
                </c:pt>
              </c:strCache>
            </c:strRef>
          </c:tx>
          <c:spPr>
            <a:noFill/>
            <a:ln>
              <a:solidFill>
                <a:schemeClr val="tx1"/>
              </a:solidFill>
            </a:ln>
          </c:spPr>
          <c:invertIfNegative val="0"/>
          <c:dLbls>
            <c:spPr>
              <a:noFill/>
              <a:ln>
                <a:noFill/>
              </a:ln>
              <a:effectLst/>
            </c:spPr>
            <c:txPr>
              <a:bodyPr rot="-5400000" vert="horz"/>
              <a:lstStyle/>
              <a:p>
                <a:pPr>
                  <a:defRPr/>
                </a:pPr>
                <a:endParaRPr lang="zh-CN"/>
              </a:p>
            </c:txPr>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val>
            <c:numRef>
              <c:f>'Anchor period time line'!$C$20</c:f>
              <c:numCache>
                <c:formatCode>0.00</c:formatCode>
                <c:ptCount val="1"/>
                <c:pt idx="0">
                  <c:v>3.25</c:v>
                </c:pt>
              </c:numCache>
            </c:numRef>
          </c:val>
          <c:extLst>
            <c:ext xmlns:c15="http://schemas.microsoft.com/office/drawing/2012/chart" uri="{02D57815-91ED-43cb-92C2-25804820EDAC}">
              <c15:filteredCategoryTitle>
                <c15:cat>
                  <c:multiLvlStrRef>
                    <c:extLst>
                      <c:ext uri="{02D57815-91ED-43cb-92C2-25804820EDAC}">
                        <c15:formulaRef>
                          <c15:sqref>'Anchor period time line'!$A$14</c15:sqref>
                        </c15:formulaRef>
                      </c:ext>
                    </c:extLst>
                  </c:multiLvlStrRef>
                </c15:cat>
              </c15:filteredCategoryTitle>
            </c:ext>
            <c:ext xmlns:c16="http://schemas.microsoft.com/office/drawing/2014/chart" uri="{C3380CC4-5D6E-409C-BE32-E72D297353CC}">
              <c16:uniqueId val="{00000015-AF82-4559-8F3C-23CD3D939957}"/>
            </c:ext>
          </c:extLst>
        </c:ser>
        <c:dLbls>
          <c:showLegendKey val="0"/>
          <c:showVal val="1"/>
          <c:showCatName val="0"/>
          <c:showSerName val="0"/>
          <c:showPercent val="0"/>
          <c:showBubbleSize val="0"/>
        </c:dLbls>
        <c:gapWidth val="261"/>
        <c:overlap val="100"/>
        <c:axId val="277582792"/>
        <c:axId val="278381928"/>
      </c:barChart>
      <c:catAx>
        <c:axId val="277582792"/>
        <c:scaling>
          <c:orientation val="minMax"/>
        </c:scaling>
        <c:delete val="0"/>
        <c:axPos val="l"/>
        <c:numFmt formatCode="General" sourceLinked="1"/>
        <c:majorTickMark val="none"/>
        <c:minorTickMark val="none"/>
        <c:tickLblPos val="none"/>
        <c:crossAx val="278381928"/>
        <c:crosses val="autoZero"/>
        <c:auto val="1"/>
        <c:lblAlgn val="ctr"/>
        <c:lblOffset val="100"/>
        <c:noMultiLvlLbl val="0"/>
      </c:catAx>
      <c:valAx>
        <c:axId val="278381928"/>
        <c:scaling>
          <c:orientation val="minMax"/>
        </c:scaling>
        <c:delete val="0"/>
        <c:axPos val="b"/>
        <c:majorGridlines/>
        <c:title>
          <c:tx>
            <c:rich>
              <a:bodyPr/>
              <a:lstStyle/>
              <a:p>
                <a:pPr>
                  <a:defRPr/>
                </a:pPr>
                <a:r>
                  <a:rPr lang="en-US"/>
                  <a:t>Time (ms)</a:t>
                </a:r>
              </a:p>
            </c:rich>
          </c:tx>
          <c:overlay val="0"/>
        </c:title>
        <c:numFmt formatCode="General" sourceLinked="1"/>
        <c:majorTickMark val="out"/>
        <c:minorTickMark val="none"/>
        <c:tickLblPos val="nextTo"/>
        <c:crossAx val="277582792"/>
        <c:crosses val="autoZero"/>
        <c:crossBetween val="between"/>
      </c:valAx>
      <c:spPr>
        <a:ln>
          <a:solidFill>
            <a:schemeClr val="accent1"/>
          </a:solidFill>
        </a:ln>
      </c:spPr>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523875</xdr:colOff>
      <xdr:row>24</xdr:row>
      <xdr:rowOff>95250</xdr:rowOff>
    </xdr:from>
    <xdr:to>
      <xdr:col>11</xdr:col>
      <xdr:colOff>602456</xdr:colOff>
      <xdr:row>52</xdr:row>
      <xdr:rowOff>100014</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ST Micro">
      <a:dk1>
        <a:sysClr val="windowText" lastClr="000000"/>
      </a:dk1>
      <a:lt1>
        <a:sysClr val="window" lastClr="FFFFFF"/>
      </a:lt1>
      <a:dk2>
        <a:srgbClr val="BBCC00"/>
      </a:dk2>
      <a:lt2>
        <a:srgbClr val="003D14"/>
      </a:lt2>
      <a:accent1>
        <a:srgbClr val="39A9DC"/>
      </a:accent1>
      <a:accent2>
        <a:srgbClr val="002052"/>
      </a:accent2>
      <a:accent3>
        <a:srgbClr val="D4007A"/>
      </a:accent3>
      <a:accent4>
        <a:srgbClr val="590D58"/>
      </a:accent4>
      <a:accent5>
        <a:srgbClr val="FFD300"/>
      </a:accent5>
      <a:accent6>
        <a:srgbClr val="5C0915"/>
      </a:accent6>
      <a:hlink>
        <a:srgbClr val="4F5251"/>
      </a:hlink>
      <a:folHlink>
        <a:srgbClr val="90989E"/>
      </a:folHlink>
    </a:clrScheme>
    <a:fontScheme name="ST Template">
      <a:majorFont>
        <a:latin typeface="Arial"/>
        <a:ea typeface="Hiragino Sans GB"/>
        <a:cs typeface=""/>
      </a:majorFont>
      <a:minorFont>
        <a:latin typeface="Arial"/>
        <a:ea typeface="Hiragino Sans GB"/>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0070C0"/>
  </sheetPr>
  <dimension ref="A2:G54"/>
  <sheetViews>
    <sheetView tabSelected="1" zoomScaleNormal="100" workbookViewId="0">
      <selection activeCell="C9" sqref="C9"/>
    </sheetView>
  </sheetViews>
  <sheetFormatPr defaultColWidth="9" defaultRowHeight="12.75"/>
  <cols>
    <col min="1" max="1" width="39.5" style="1" customWidth="1"/>
    <col min="2" max="2" width="19.5" style="1" bestFit="1" customWidth="1"/>
    <col min="3" max="3" width="11.125" style="5" customWidth="1"/>
    <col min="4" max="4" width="34.25" style="1" customWidth="1"/>
    <col min="5" max="5" width="20.125" style="1" customWidth="1"/>
    <col min="6" max="6" width="17.375" style="1" customWidth="1"/>
    <col min="7" max="7" width="20.125" style="3" customWidth="1"/>
    <col min="8" max="16384" width="9" style="1"/>
  </cols>
  <sheetData>
    <row r="2" spans="1:7" ht="13.15">
      <c r="A2" s="2" t="s">
        <v>59</v>
      </c>
    </row>
    <row r="3" spans="1:7" ht="13.15" thickBot="1"/>
    <row r="4" spans="1:7" s="2" customFormat="1" ht="27" thickTop="1" thickBot="1">
      <c r="A4" s="18"/>
      <c r="B4" s="19" t="s">
        <v>19</v>
      </c>
      <c r="C4" s="20" t="s">
        <v>44</v>
      </c>
      <c r="D4" s="21" t="s">
        <v>20</v>
      </c>
      <c r="E4" s="21" t="s">
        <v>66</v>
      </c>
      <c r="F4" s="22" t="s">
        <v>83</v>
      </c>
      <c r="G4" s="22" t="s">
        <v>78</v>
      </c>
    </row>
    <row r="5" spans="1:7" s="2" customFormat="1" ht="13.5" thickTop="1">
      <c r="A5" s="58" t="s">
        <v>38</v>
      </c>
      <c r="B5" s="14" t="s">
        <v>39</v>
      </c>
      <c r="C5" s="23">
        <v>6</v>
      </c>
      <c r="D5" s="24" t="s">
        <v>81</v>
      </c>
      <c r="E5" s="24"/>
      <c r="F5" s="24"/>
      <c r="G5" s="24"/>
    </row>
    <row r="6" spans="1:7" s="2" customFormat="1" ht="13.15">
      <c r="A6" s="59"/>
      <c r="B6" s="15" t="s">
        <v>40</v>
      </c>
      <c r="C6" s="25">
        <v>1.6</v>
      </c>
      <c r="D6" s="26" t="s">
        <v>43</v>
      </c>
      <c r="E6" s="26"/>
      <c r="F6" s="26"/>
      <c r="G6" s="26"/>
    </row>
    <row r="7" spans="1:7" s="2" customFormat="1" ht="13.15">
      <c r="A7" s="59"/>
      <c r="B7" s="15" t="s">
        <v>41</v>
      </c>
      <c r="C7" s="25">
        <v>2.5</v>
      </c>
      <c r="D7" s="26" t="s">
        <v>45</v>
      </c>
      <c r="E7" s="26"/>
      <c r="F7" s="26"/>
      <c r="G7" s="26"/>
    </row>
    <row r="8" spans="1:7" s="2" customFormat="1" ht="25.9" thickBot="1">
      <c r="A8" s="59"/>
      <c r="B8" s="16" t="s">
        <v>42</v>
      </c>
      <c r="C8" s="27">
        <v>14.6</v>
      </c>
      <c r="D8" s="28" t="s">
        <v>46</v>
      </c>
      <c r="E8" s="28"/>
      <c r="F8" s="28"/>
      <c r="G8" s="28"/>
    </row>
    <row r="9" spans="1:7" s="2" customFormat="1" ht="14.25" customHeight="1" thickTop="1">
      <c r="A9" s="63" t="s">
        <v>68</v>
      </c>
      <c r="B9" s="41" t="s">
        <v>35</v>
      </c>
      <c r="C9" s="52">
        <v>0</v>
      </c>
      <c r="D9" s="24" t="s">
        <v>63</v>
      </c>
      <c r="E9" s="24" t="s">
        <v>62</v>
      </c>
      <c r="F9" s="29"/>
      <c r="G9" s="29"/>
    </row>
    <row r="10" spans="1:7" ht="15">
      <c r="A10" s="64"/>
      <c r="B10" s="42" t="s">
        <v>34</v>
      </c>
      <c r="C10" s="43">
        <v>6</v>
      </c>
      <c r="D10" s="26" t="s">
        <v>64</v>
      </c>
      <c r="E10" s="26" t="s">
        <v>84</v>
      </c>
      <c r="F10" s="26"/>
      <c r="G10" s="26"/>
    </row>
    <row r="11" spans="1:7" ht="15">
      <c r="A11" s="64"/>
      <c r="B11" s="42" t="s">
        <v>21</v>
      </c>
      <c r="C11" s="44">
        <v>20</v>
      </c>
      <c r="D11" s="26" t="s">
        <v>60</v>
      </c>
      <c r="E11" s="26" t="s">
        <v>67</v>
      </c>
      <c r="F11" s="26">
        <f>C11/0.625</f>
        <v>32</v>
      </c>
      <c r="G11" s="26" t="str">
        <f>DEC2HEX(F11)</f>
        <v>20</v>
      </c>
    </row>
    <row r="12" spans="1:7" ht="25.5" customHeight="1" thickBot="1">
      <c r="A12" s="65"/>
      <c r="B12" s="45" t="s">
        <v>36</v>
      </c>
      <c r="C12" s="46">
        <v>0</v>
      </c>
      <c r="D12" s="30" t="s">
        <v>82</v>
      </c>
      <c r="E12" s="30" t="s">
        <v>65</v>
      </c>
      <c r="F12" s="31"/>
      <c r="G12" s="31"/>
    </row>
    <row r="13" spans="1:7" ht="26.25" thickTop="1" thickBot="1">
      <c r="A13" s="12" t="s">
        <v>48</v>
      </c>
      <c r="B13" s="32" t="s">
        <v>47</v>
      </c>
      <c r="C13" s="33">
        <f>MAX(C7, C12)</f>
        <v>2.5</v>
      </c>
      <c r="D13" s="34" t="s">
        <v>61</v>
      </c>
      <c r="E13" s="34"/>
      <c r="F13" s="35"/>
      <c r="G13" s="34"/>
    </row>
    <row r="14" spans="1:7" ht="14.25" customHeight="1" thickTop="1">
      <c r="A14" s="60" t="s">
        <v>79</v>
      </c>
      <c r="B14" s="53" t="s">
        <v>37</v>
      </c>
      <c r="C14" s="36">
        <f>1.25*C5</f>
        <v>7.5</v>
      </c>
      <c r="D14" s="37" t="s">
        <v>58</v>
      </c>
      <c r="E14" s="37"/>
      <c r="F14" s="47">
        <f>INT(C14/0.625)</f>
        <v>12</v>
      </c>
      <c r="G14" s="48" t="str">
        <f>DEC2HEX(F14)</f>
        <v>C</v>
      </c>
    </row>
    <row r="15" spans="1:7" ht="14.25" customHeight="1">
      <c r="A15" s="61"/>
      <c r="B15" s="17" t="s">
        <v>50</v>
      </c>
      <c r="C15" s="38">
        <f xml:space="preserve"> CEILING((CEILING((C11+C6),(C14+ C6)) - C6), 0.625)</f>
        <v>26.25</v>
      </c>
      <c r="D15" s="26" t="s">
        <v>49</v>
      </c>
      <c r="E15" s="26"/>
      <c r="F15" s="49">
        <f>INT(C15/0.625)</f>
        <v>42</v>
      </c>
      <c r="G15" s="50" t="str">
        <f>DEC2HEX(F15)</f>
        <v>2A</v>
      </c>
    </row>
    <row r="16" spans="1:7" ht="26.25">
      <c r="A16" s="61"/>
      <c r="B16" s="17" t="s">
        <v>51</v>
      </c>
      <c r="C16" s="38">
        <f>IF(C$9=0,CEILING((C10 - 1) * (C14 + C6) + C15 + C13, 1.25), CEILING((C10 - 1) * (C14 + C6) + C8 + C15 + C13, 1.25))</f>
        <v>75</v>
      </c>
      <c r="D16" s="26" t="s">
        <v>55</v>
      </c>
      <c r="E16" s="26"/>
      <c r="F16" s="39" t="s">
        <v>29</v>
      </c>
      <c r="G16" s="26" t="s">
        <v>29</v>
      </c>
    </row>
    <row r="17" spans="1:7" ht="15">
      <c r="A17" s="61"/>
      <c r="B17" s="17" t="s">
        <v>54</v>
      </c>
      <c r="C17" s="25">
        <f>C16</f>
        <v>75</v>
      </c>
      <c r="D17" s="26" t="s">
        <v>69</v>
      </c>
      <c r="E17" s="26"/>
      <c r="F17" s="49">
        <f>INT(C17/1.25)</f>
        <v>60</v>
      </c>
      <c r="G17" s="51" t="str">
        <f>DEC2HEX(F17)</f>
        <v>3C</v>
      </c>
    </row>
    <row r="18" spans="1:7" ht="15">
      <c r="A18" s="61"/>
      <c r="B18" s="17" t="s">
        <v>52</v>
      </c>
      <c r="C18" s="25">
        <f>C17</f>
        <v>75</v>
      </c>
      <c r="D18" s="26" t="s">
        <v>22</v>
      </c>
      <c r="E18" s="26"/>
      <c r="F18" s="49">
        <f>INT(C18/1.25)</f>
        <v>60</v>
      </c>
      <c r="G18" s="51" t="str">
        <f>DEC2HEX(F18)</f>
        <v>3C</v>
      </c>
    </row>
    <row r="19" spans="1:7" ht="15.4" thickBot="1">
      <c r="A19" s="62"/>
      <c r="B19" s="54" t="s">
        <v>53</v>
      </c>
      <c r="C19" s="40">
        <f>C17-5</f>
        <v>70</v>
      </c>
      <c r="D19" s="31" t="s">
        <v>70</v>
      </c>
      <c r="E19" s="31"/>
      <c r="F19" s="55">
        <f>INT(C19/0.625)</f>
        <v>112</v>
      </c>
      <c r="G19" s="56" t="str">
        <f>DEC2HEX(F19)</f>
        <v>70</v>
      </c>
    </row>
    <row r="20" spans="1:7" ht="13.15" thickTop="1">
      <c r="D20" s="9"/>
      <c r="E20" s="9"/>
    </row>
    <row r="21" spans="1:7" ht="80.25" customHeight="1">
      <c r="A21" s="57" t="s">
        <v>85</v>
      </c>
      <c r="B21" s="57"/>
      <c r="C21" s="57"/>
      <c r="D21" s="57"/>
      <c r="E21" s="11"/>
    </row>
    <row r="22" spans="1:7" ht="60" customHeight="1">
      <c r="A22" s="66" t="s">
        <v>80</v>
      </c>
      <c r="B22" s="66"/>
      <c r="C22" s="66"/>
      <c r="D22" s="66"/>
      <c r="E22" s="8"/>
    </row>
    <row r="23" spans="1:7" ht="39" customHeight="1">
      <c r="A23" s="8"/>
      <c r="B23" s="10" t="s">
        <v>59</v>
      </c>
      <c r="D23" s="8"/>
      <c r="E23" s="8"/>
    </row>
    <row r="54" spans="2:2">
      <c r="B54" s="7" t="s">
        <v>56</v>
      </c>
    </row>
  </sheetData>
  <mergeCells count="5">
    <mergeCell ref="A21:D21"/>
    <mergeCell ref="A5:A8"/>
    <mergeCell ref="A14:A19"/>
    <mergeCell ref="A9:A12"/>
    <mergeCell ref="A22:D22"/>
  </mergeCells>
  <phoneticPr fontId="22" type="noConversion"/>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00B050"/>
  </sheetPr>
  <dimension ref="A1:C23"/>
  <sheetViews>
    <sheetView workbookViewId="0">
      <selection activeCell="C22" sqref="C22"/>
    </sheetView>
  </sheetViews>
  <sheetFormatPr defaultRowHeight="13.5"/>
  <cols>
    <col min="1" max="1" width="29.25" customWidth="1"/>
    <col min="2" max="2" width="60.25" customWidth="1"/>
    <col min="3" max="3" width="31.5" customWidth="1"/>
  </cols>
  <sheetData>
    <row r="1" spans="1:3">
      <c r="A1" s="4" t="s">
        <v>32</v>
      </c>
      <c r="B1" s="4" t="s">
        <v>57</v>
      </c>
      <c r="C1" s="4" t="s">
        <v>33</v>
      </c>
    </row>
    <row r="2" spans="1:3">
      <c r="A2" s="4" t="s">
        <v>30</v>
      </c>
      <c r="B2" s="4">
        <v>0</v>
      </c>
      <c r="C2" s="4">
        <v>0</v>
      </c>
    </row>
    <row r="3" spans="1:3">
      <c r="A3" s="4" t="str">
        <f>IF(('Multiple Connections parameters'!C$10-1)&gt;=1,"Master Slot 1", "")</f>
        <v>Master Slot 1</v>
      </c>
      <c r="B3" s="4">
        <f>IF(('Multiple Connections parameters'!C$10-1)&gt;=1,B2+'Multiple Connections parameters'!C$14, B2)</f>
        <v>7.5</v>
      </c>
      <c r="C3" s="4">
        <f>B3-B2</f>
        <v>7.5</v>
      </c>
    </row>
    <row r="4" spans="1:3">
      <c r="A4" s="4" t="str">
        <f>IF(('Multiple Connections parameters'!C$10-1)&gt;=1,"Guard time", "")</f>
        <v>Guard time</v>
      </c>
      <c r="B4" s="4">
        <f>IF(('Multiple Connections parameters'!C$10-1)&gt;=1,B3+'Multiple Connections parameters'!C$6, B3)</f>
        <v>9.1</v>
      </c>
      <c r="C4" s="4">
        <f t="shared" ref="C4:C12" si="0">B4-B3</f>
        <v>1.5999999999999996</v>
      </c>
    </row>
    <row r="5" spans="1:3">
      <c r="A5" s="4" t="str">
        <f>IF(('Multiple Connections parameters'!C$10-1)&gt;=2,"Master Slot 2", "")</f>
        <v>Master Slot 2</v>
      </c>
      <c r="B5" s="4">
        <f>IF(('Multiple Connections parameters'!C$10-1)&gt;=2,B4+'Multiple Connections parameters'!C$14, B4)</f>
        <v>16.600000000000001</v>
      </c>
      <c r="C5" s="4">
        <f t="shared" si="0"/>
        <v>7.5000000000000018</v>
      </c>
    </row>
    <row r="6" spans="1:3">
      <c r="A6" s="4" t="str">
        <f>IF(('Multiple Connections parameters'!C$10-1)&gt;=2,"Guard time", "")</f>
        <v>Guard time</v>
      </c>
      <c r="B6" s="4">
        <f>IF(('Multiple Connections parameters'!C$10-1)&gt;=2,B5+'Multiple Connections parameters'!C$6, B5)</f>
        <v>18.200000000000003</v>
      </c>
      <c r="C6" s="4">
        <f t="shared" si="0"/>
        <v>1.6000000000000014</v>
      </c>
    </row>
    <row r="7" spans="1:3">
      <c r="A7" s="4" t="str">
        <f>IF(('Multiple Connections parameters'!C$10-1)&gt;=3,"Master Slot 3", "")</f>
        <v>Master Slot 3</v>
      </c>
      <c r="B7" s="4">
        <f>IF(('Multiple Connections parameters'!C$10-1)&gt;=3,B6+'Multiple Connections parameters'!C$14, B6)</f>
        <v>25.700000000000003</v>
      </c>
      <c r="C7" s="4">
        <f t="shared" si="0"/>
        <v>7.5</v>
      </c>
    </row>
    <row r="8" spans="1:3">
      <c r="A8" s="4" t="str">
        <f>IF(('Multiple Connections parameters'!C$10-1)&gt;=3,"Guard time", "")</f>
        <v>Guard time</v>
      </c>
      <c r="B8" s="4">
        <f>IF(('Multiple Connections parameters'!C$10-1)&gt;=3,B7+'Multiple Connections parameters'!C$6, B7)</f>
        <v>27.300000000000004</v>
      </c>
      <c r="C8" s="4">
        <f t="shared" si="0"/>
        <v>1.6000000000000014</v>
      </c>
    </row>
    <row r="9" spans="1:3">
      <c r="A9" s="4" t="str">
        <f>IF(('Multiple Connections parameters'!C$10-1)&gt;=4,"Master Slot 4", "")</f>
        <v>Master Slot 4</v>
      </c>
      <c r="B9" s="4">
        <f>IF(('Multiple Connections parameters'!C$10-1)&gt;=4,B8+'Multiple Connections parameters'!C$14, B8)</f>
        <v>34.800000000000004</v>
      </c>
      <c r="C9" s="4">
        <f t="shared" si="0"/>
        <v>7.5</v>
      </c>
    </row>
    <row r="10" spans="1:3">
      <c r="A10" s="4" t="str">
        <f>IF(('Multiple Connections parameters'!C$10-1)&gt;=4,"Guard time", "")</f>
        <v>Guard time</v>
      </c>
      <c r="B10" s="4">
        <f>IF(('Multiple Connections parameters'!C$10-1)&gt;=4,B9+'Multiple Connections parameters'!C$6, B9)</f>
        <v>36.400000000000006</v>
      </c>
      <c r="C10" s="4">
        <f t="shared" si="0"/>
        <v>1.6000000000000014</v>
      </c>
    </row>
    <row r="11" spans="1:3">
      <c r="A11" s="4" t="str">
        <f>IF(('Multiple Connections parameters'!C$10-1)&gt;=5,"Master Slot 5", "")</f>
        <v>Master Slot 5</v>
      </c>
      <c r="B11" s="4">
        <f>IF(('Multiple Connections parameters'!C$10-1)&gt;=5,B10+'Multiple Connections parameters'!C$14, B10)</f>
        <v>43.900000000000006</v>
      </c>
      <c r="C11" s="4">
        <f t="shared" si="0"/>
        <v>7.5</v>
      </c>
    </row>
    <row r="12" spans="1:3">
      <c r="A12" s="4" t="str">
        <f>IF(('Multiple Connections parameters'!C$10-1)&gt;=5,"Guard time", "")</f>
        <v>Guard time</v>
      </c>
      <c r="B12" s="4">
        <f>IF(('Multiple Connections parameters'!C$10-1)&gt;=5,B11+'Multiple Connections parameters'!C$6, B11)</f>
        <v>45.500000000000007</v>
      </c>
      <c r="C12" s="4">
        <f t="shared" si="0"/>
        <v>1.6000000000000014</v>
      </c>
    </row>
    <row r="13" spans="1:3">
      <c r="A13" s="4" t="str">
        <f>IF(('Multiple Connections parameters'!C$10-1)&gt;=6,"Master Slot 6", "")</f>
        <v/>
      </c>
      <c r="B13" s="4">
        <f>IF(('Multiple Connections parameters'!C$10-1)&gt;=6,B12+'Multiple Connections parameters'!C$14, B12)</f>
        <v>45.500000000000007</v>
      </c>
      <c r="C13" s="4">
        <f t="shared" ref="C13:C16" si="1">B13-B12</f>
        <v>0</v>
      </c>
    </row>
    <row r="14" spans="1:3">
      <c r="A14" s="4" t="str">
        <f>IF(('Multiple Connections parameters'!C$10-1)&gt;=6,"Guard time", "")</f>
        <v/>
      </c>
      <c r="B14" s="4">
        <f>IF(('Multiple Connections parameters'!C$10-1)&gt;=6,B13+'Multiple Connections parameters'!C$6, B13)</f>
        <v>45.500000000000007</v>
      </c>
      <c r="C14" s="4">
        <f t="shared" si="1"/>
        <v>0</v>
      </c>
    </row>
    <row r="15" spans="1:3">
      <c r="A15" s="4" t="str">
        <f>IF(('Multiple Connections parameters'!C$10-1)&gt;=7,"Master Slot 7", "")</f>
        <v/>
      </c>
      <c r="B15" s="4">
        <f>IF(('Multiple Connections parameters'!C$10-1)&gt;=7,B14+'Multiple Connections parameters'!C$14, B14)</f>
        <v>45.500000000000007</v>
      </c>
      <c r="C15" s="4">
        <f t="shared" si="1"/>
        <v>0</v>
      </c>
    </row>
    <row r="16" spans="1:3">
      <c r="A16" s="4" t="str">
        <f>IF(('Multiple Connections parameters'!C$10-1)&gt;=7,"Guard time", "")</f>
        <v/>
      </c>
      <c r="B16" s="4">
        <f>IF(('Multiple Connections parameters'!C$10-1)&gt;=7,B15+'Multiple Connections parameters'!C$6, B15)</f>
        <v>45.500000000000007</v>
      </c>
      <c r="C16" s="4">
        <f t="shared" si="1"/>
        <v>0</v>
      </c>
    </row>
    <row r="17" spans="1:3">
      <c r="A17" s="4" t="str">
        <f>IF(('Multiple Connections parameters'!C$10-1)&gt;=8,"Master Slot 8", "")</f>
        <v/>
      </c>
      <c r="B17" s="4">
        <f>IF(('Multiple Connections parameters'!C$10-1)&gt;=7,B16+'Multiple Connections parameters'!C$14, B16)</f>
        <v>45.500000000000007</v>
      </c>
      <c r="C17" s="4">
        <f t="shared" ref="C17:C18" si="2">B17-B16</f>
        <v>0</v>
      </c>
    </row>
    <row r="18" spans="1:3">
      <c r="A18" s="4" t="str">
        <f>IF(('Multiple Connections parameters'!C$10-1)&gt;=8,"Guard time", "")</f>
        <v/>
      </c>
      <c r="B18" s="4">
        <f>IF(('Multiple Connections parameters'!C$10-1)&gt;=7,B17+'Multiple Connections parameters'!C$6, B17)</f>
        <v>45.500000000000007</v>
      </c>
      <c r="C18" s="4">
        <f t="shared" si="2"/>
        <v>0</v>
      </c>
    </row>
    <row r="19" spans="1:3">
      <c r="A19" s="4" t="str">
        <f>IF(('Multiple Connections parameters'!C$9)&gt;0,"Master Slot (1) / Scanning/Advertising", "Master Slot (1) / Scanning")</f>
        <v>Master Slot (1) / Scanning</v>
      </c>
      <c r="B19" s="6">
        <f>IF(('Multiple Connections parameters'!C$9)&gt;0, B16+'Multiple Connections parameters'!C15 + 'Multiple Connections parameters'!C8, B16+'Multiple Connections parameters'!C15)</f>
        <v>71.75</v>
      </c>
      <c r="C19" s="6">
        <f>B19-B16</f>
        <v>26.249999999999993</v>
      </c>
    </row>
    <row r="20" spans="1:3">
      <c r="A20" s="4" t="s">
        <v>31</v>
      </c>
      <c r="B20" s="6">
        <f>CEILING(B19+'Multiple Connections parameters'!C13,1.25)</f>
        <v>75</v>
      </c>
      <c r="C20" s="6">
        <f>B20-B19</f>
        <v>3.25</v>
      </c>
    </row>
    <row r="23" spans="1:3" ht="25.15">
      <c r="A23" s="13" t="s">
        <v>71</v>
      </c>
    </row>
  </sheetData>
  <phoneticPr fontId="2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G5"/>
  <sheetViews>
    <sheetView workbookViewId="0"/>
  </sheetViews>
  <sheetFormatPr defaultRowHeight="13.5"/>
  <sheetData>
    <row r="1" spans="1:7">
      <c r="A1" t="s">
        <v>0</v>
      </c>
      <c r="B1" t="s">
        <v>1</v>
      </c>
      <c r="C1" t="s">
        <v>2</v>
      </c>
      <c r="D1" t="s">
        <v>3</v>
      </c>
      <c r="E1" t="s">
        <v>4</v>
      </c>
      <c r="F1" t="s">
        <v>5</v>
      </c>
      <c r="G1" t="s">
        <v>6</v>
      </c>
    </row>
    <row r="2" spans="1:7">
      <c r="A2" t="s">
        <v>7</v>
      </c>
      <c r="B2" t="s">
        <v>8</v>
      </c>
      <c r="C2" t="s">
        <v>9</v>
      </c>
      <c r="D2" t="s">
        <v>10</v>
      </c>
      <c r="E2" t="s">
        <v>11</v>
      </c>
      <c r="F2">
        <v>17</v>
      </c>
      <c r="G2" t="s">
        <v>12</v>
      </c>
    </row>
    <row r="3" spans="1:7">
      <c r="A3" t="s">
        <v>13</v>
      </c>
      <c r="B3" t="s">
        <v>14</v>
      </c>
      <c r="C3" t="s">
        <v>15</v>
      </c>
      <c r="D3" t="s">
        <v>16</v>
      </c>
      <c r="E3" t="s">
        <v>17</v>
      </c>
      <c r="F3">
        <v>6</v>
      </c>
      <c r="G3" t="s">
        <v>18</v>
      </c>
    </row>
    <row r="4" spans="1:7">
      <c r="A4" t="s">
        <v>23</v>
      </c>
      <c r="B4" t="s">
        <v>24</v>
      </c>
      <c r="C4" t="s">
        <v>25</v>
      </c>
      <c r="D4" t="s">
        <v>26</v>
      </c>
      <c r="E4" t="s">
        <v>27</v>
      </c>
      <c r="F4">
        <v>10</v>
      </c>
      <c r="G4" t="s">
        <v>28</v>
      </c>
    </row>
    <row r="5" spans="1:7">
      <c r="A5" t="s">
        <v>72</v>
      </c>
      <c r="B5" t="s">
        <v>73</v>
      </c>
      <c r="C5" t="s">
        <v>74</v>
      </c>
      <c r="D5" t="s">
        <v>75</v>
      </c>
      <c r="E5" t="s">
        <v>76</v>
      </c>
      <c r="F5">
        <v>19</v>
      </c>
      <c r="G5" t="s">
        <v>77</v>
      </c>
    </row>
  </sheetData>
  <phoneticPr fontId="22"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0000"/>
  </sheetPr>
  <dimension ref="A1"/>
  <sheetViews>
    <sheetView workbookViewId="0"/>
  </sheetViews>
  <sheetFormatPr defaultRowHeight="13.5"/>
  <sheetData/>
  <phoneticPr fontId="22" type="noConversion"/>
  <pageMargins left="0.7" right="0.7" top="0.75" bottom="0.75" header="0.3" footer="0.3"/>
  <pageSetup orientation="portrait" r:id="rId1"/>
  <customProperties>
    <customPr name="DCFIdentifier" r:id="rId2"/>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hfd4f7438eb64b4fb2740c42c2d09f06 xmlns="964ac87d-ee9f-445a-856c-d1bb75df95c2">
      <Terms xmlns="http://schemas.microsoft.com/office/infopath/2007/PartnerControls">
        <TermInfo xmlns="http://schemas.microsoft.com/office/infopath/2007/PartnerControls">
          <TermName xmlns="http://schemas.microsoft.com/office/infopath/2007/PartnerControls">Template</TermName>
          <TermId xmlns="http://schemas.microsoft.com/office/infopath/2007/PartnerControls">7440dd85-48b0-4e78-88b2-15e4cd19a90a</TermId>
        </TermInfo>
      </Terms>
    </hfd4f7438eb64b4fb2740c42c2d09f06>
    <TaxKeywordTaxHTField xmlns="964ac87d-ee9f-445a-856c-d1bb75df95c2">
      <Terms xmlns="http://schemas.microsoft.com/office/infopath/2007/PartnerControls"/>
    </TaxKeywordTaxHTField>
    <ST_x0020_OrganizationTaxHTField0 xmlns="6582ad93-4aeb-4902-a4d4-27512afa6c03">
      <Terms xmlns="http://schemas.microsoft.com/office/infopath/2007/PartnerControls"/>
    </ST_x0020_OrganizationTaxHTField0>
    <TaxCatchAll xmlns="964ac87d-ee9f-445a-856c-d1bb75df95c2">
      <Value>1924</Value>
      <Value>3704</Value>
      <Value>370</Value>
    </TaxCatchAll>
    <Doc_x0020_Date xmlns="6582ad93-4aeb-4902-a4d4-27512afa6c03">2012-07-18T22:00:00+00:00</Doc_x0020_Date>
    <Sub_x0020_TopicTaxHTField0 xmlns="6582ad93-4aeb-4902-a4d4-27512afa6c03">
      <Terms xmlns="http://schemas.microsoft.com/office/infopath/2007/PartnerControls">
        <TermInfo xmlns="http://schemas.microsoft.com/office/infopath/2007/PartnerControls">
          <TermName xmlns="http://schemas.microsoft.com/office/infopath/2007/PartnerControls">Brand</TermName>
          <TermId xmlns="http://schemas.microsoft.com/office/infopath/2007/PartnerControls">7490f855-a292-4b62-a7df-ddc0653ccc7d</TermId>
        </TermInfo>
      </Terms>
    </Sub_x0020_TopicTaxHTField0>
    <RoutingRuleDescription xmlns="http://schemas.microsoft.com/sharepoint/v3" xsi:nil="true"/>
    <TopicsTaxHTField0 xmlns="6582ad93-4aeb-4902-a4d4-27512afa6c03">
      <Terms xmlns="http://schemas.microsoft.com/office/infopath/2007/PartnerControls">
        <TermInfo xmlns="http://schemas.microsoft.com/office/infopath/2007/PartnerControls">
          <TermName xmlns="http://schemas.microsoft.com/office/infopath/2007/PartnerControls">Communications</TermName>
          <TermId xmlns="http://schemas.microsoft.com/office/infopath/2007/PartnerControls">ade3b626-90ec-4a55-afa8-3dce1f1a774f</TermId>
        </TermInfo>
      </Terms>
    </TopicsTaxHTField0>
    <PublishingContact xmlns="http://schemas.microsoft.com/sharepoint/v3">
      <UserInfo>
        <DisplayName>Clara COLOMBO</DisplayName>
        <AccountId>21368</AccountId>
        <AccountType/>
      </UserInfo>
    </PublishingContact>
    <AverageRating xmlns="http://schemas.microsoft.com/sharepoint/v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ST Document" ma:contentTypeID="0x01010039668769A69D98409B120A8F0C997A1300750D0261E1EFCC46A9FBC9BE55ECD7AB" ma:contentTypeVersion="83" ma:contentTypeDescription="Used to describe any document (pdf, word, excel...) uploaded in BeST." ma:contentTypeScope="" ma:versionID="6eb78ef6ae19575e83311169eebd7ba8">
  <xsd:schema xmlns:xsd="http://www.w3.org/2001/XMLSchema" xmlns:xs="http://www.w3.org/2001/XMLSchema" xmlns:p="http://schemas.microsoft.com/office/2006/metadata/properties" xmlns:ns1="http://schemas.microsoft.com/sharepoint/v3" xmlns:ns2="964ac87d-ee9f-445a-856c-d1bb75df95c2" xmlns:ns3="6582ad93-4aeb-4902-a4d4-27512afa6c03" targetNamespace="http://schemas.microsoft.com/office/2006/metadata/properties" ma:root="true" ma:fieldsID="1499978efde58c5cf4ab793f15745f20" ns1:_="" ns2:_="" ns3:_="">
    <xsd:import namespace="http://schemas.microsoft.com/sharepoint/v3"/>
    <xsd:import namespace="964ac87d-ee9f-445a-856c-d1bb75df95c2"/>
    <xsd:import namespace="6582ad93-4aeb-4902-a4d4-27512afa6c03"/>
    <xsd:element name="properties">
      <xsd:complexType>
        <xsd:sequence>
          <xsd:element name="documentManagement">
            <xsd:complexType>
              <xsd:all>
                <xsd:element ref="ns3:Doc_x0020_Date" minOccurs="0"/>
                <xsd:element ref="ns1:PublishingContact" minOccurs="0"/>
                <xsd:element ref="ns1:RatingCount" minOccurs="0"/>
                <xsd:element ref="ns3:TopicsTaxHTField0" minOccurs="0"/>
                <xsd:element ref="ns3:ST_x0020_OrganizationTaxHTField0" minOccurs="0"/>
                <xsd:element ref="ns2:TaxCatchAll" minOccurs="0"/>
                <xsd:element ref="ns2:TaxCatchAllLabel" minOccurs="0"/>
                <xsd:element ref="ns2:hfd4f7438eb64b4fb2740c42c2d09f06" minOccurs="0"/>
                <xsd:element ref="ns2:TaxKeywordTaxHTField" minOccurs="0"/>
                <xsd:element ref="ns3:Sub_x0020_TopicTaxHTField0" minOccurs="0"/>
                <xsd:element ref="ns1:RoutingRuleDescription" minOccurs="0"/>
                <xsd:element ref="ns1:AverageRating"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Contact" ma:index="4" nillable="true" ma:displayName="Contact" ma:description="The contact is the owner or author of this document." ma:list="UserInfo" ma:internalName="PublishingContact">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RatingCount" ma:index="9" nillable="true" ma:displayName="Number of Ratings" ma:decimals="0" ma:description="Number of ratings submitted" ma:internalName="RatingCount" ma:readOnly="true">
      <xsd:simpleType>
        <xsd:restriction base="dms:Number"/>
      </xsd:simpleType>
    </xsd:element>
    <xsd:element name="RoutingRuleDescription" ma:index="22" nillable="true" ma:displayName="Description" ma:hidden="true" ma:internalName="RoutingRuleDescription" ma:readOnly="false">
      <xsd:simpleType>
        <xsd:restriction base="dms:Text">
          <xsd:maxLength value="255"/>
        </xsd:restriction>
      </xsd:simpleType>
    </xsd:element>
    <xsd:element name="AverageRating" ma:index="23" nillable="true" ma:displayName="Rating (0-5)" ma:decimals="2" ma:description="Average value of all the ratings that have been submitted" ma:internalName="AverageRating"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964ac87d-ee9f-445a-856c-d1bb75df95c2"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36bceff6-33bb-4733-a942-2cfb09fbfc9e}" ma:internalName="TaxCatchAll" ma:showField="CatchAllData" ma:web="6582ad93-4aeb-4902-a4d4-27512afa6c03">
      <xsd:complexType>
        <xsd:complexContent>
          <xsd:extension base="dms:MultiChoiceLookup">
            <xsd:sequence>
              <xsd:element name="Value" type="dms:Lookup" maxOccurs="unbounded" minOccurs="0" nillable="true"/>
            </xsd:sequence>
          </xsd:extension>
        </xsd:complexContent>
      </xsd:complexType>
    </xsd:element>
    <xsd:element name="TaxCatchAllLabel" ma:index="18" nillable="true" ma:displayName="Taxonomy Catch All Column1" ma:hidden="true" ma:list="{36bceff6-33bb-4733-a942-2cfb09fbfc9e}" ma:internalName="TaxCatchAllLabel" ma:readOnly="true" ma:showField="CatchAllDataLabel" ma:web="6582ad93-4aeb-4902-a4d4-27512afa6c03">
      <xsd:complexType>
        <xsd:complexContent>
          <xsd:extension base="dms:MultiChoiceLookup">
            <xsd:sequence>
              <xsd:element name="Value" type="dms:Lookup" maxOccurs="unbounded" minOccurs="0" nillable="true"/>
            </xsd:sequence>
          </xsd:extension>
        </xsd:complexContent>
      </xsd:complexType>
    </xsd:element>
    <xsd:element name="hfd4f7438eb64b4fb2740c42c2d09f06" ma:index="19" nillable="true" ma:taxonomy="true" ma:internalName="hfd4f7438eb64b4fb2740c42c2d09f06" ma:taxonomyFieldName="DSDocumentType" ma:displayName="Document Type" ma:readOnly="false" ma:default="" ma:fieldId="{1fd4f743-8eb6-4b4f-b274-0c42c2d09f06}" ma:sspId="a12e1b27-6b38-47db-a67e-1057ebfcf6e5" ma:termSetId="98d0e228-a6d9-4875-9099-4af89339c456" ma:anchorId="00000000-0000-0000-0000-000000000000" ma:open="false" ma:isKeyword="false">
      <xsd:complexType>
        <xsd:sequence>
          <xsd:element ref="pc:Terms" minOccurs="0" maxOccurs="1"/>
        </xsd:sequence>
      </xsd:complexType>
    </xsd:element>
    <xsd:element name="TaxKeywordTaxHTField" ma:index="20" nillable="true" ma:taxonomy="true" ma:internalName="TaxKeywordTaxHTField" ma:taxonomyFieldName="TaxKeyword" ma:displayName="Free Keywords" ma:readOnly="false" ma:fieldId="{23f27201-bee3-471e-b2e7-b64fd8b7ca38}" ma:taxonomyMulti="true" ma:sspId="a12e1b27-6b38-47db-a67e-1057ebfcf6e5"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6582ad93-4aeb-4902-a4d4-27512afa6c03" elementFormDefault="qualified">
    <xsd:import namespace="http://schemas.microsoft.com/office/2006/documentManagement/types"/>
    <xsd:import namespace="http://schemas.microsoft.com/office/infopath/2007/PartnerControls"/>
    <xsd:element name="Doc_x0020_Date" ma:index="3" nillable="true" ma:displayName="Doc Date" ma:default="[today]" ma:description="The date the document was created, may be before it was added to the intranet – Publish date by source" ma:format="DateOnly" ma:internalName="Doc_x0020_Date" ma:readOnly="false">
      <xsd:simpleType>
        <xsd:restriction base="dms:DateTime"/>
      </xsd:simpleType>
    </xsd:element>
    <xsd:element name="TopicsTaxHTField0" ma:index="10" nillable="true" ma:taxonomy="true" ma:internalName="TopicsTaxHTField0" ma:taxonomyFieldName="Topics" ma:displayName="Topics" ma:readOnly="false" ma:default="" ma:fieldId="{610ffa5b-5a6a-4efc-b4be-eb3b14757419}" ma:taxonomyMulti="true" ma:sspId="a12e1b27-6b38-47db-a67e-1057ebfcf6e5" ma:termSetId="dda47d19-ea03-4cd0-8c67-bf9c4d977c37" ma:anchorId="00000000-0000-0000-0000-000000000000" ma:open="false" ma:isKeyword="false">
      <xsd:complexType>
        <xsd:sequence>
          <xsd:element ref="pc:Terms" minOccurs="0" maxOccurs="1"/>
        </xsd:sequence>
      </xsd:complexType>
    </xsd:element>
    <xsd:element name="ST_x0020_OrganizationTaxHTField0" ma:index="13" nillable="true" ma:taxonomy="true" ma:internalName="ST_x0020_OrganizationTaxHTField0" ma:taxonomyFieldName="ST_x0020_Organization" ma:displayName="Organization" ma:readOnly="false" ma:default="" ma:fieldId="{472e535c-1c33-4ec5-bdee-a8a50b1efb43}" ma:sspId="a12e1b27-6b38-47db-a67e-1057ebfcf6e5" ma:termSetId="5fb73391-bc73-403d-835d-9528267d581d" ma:anchorId="00000000-0000-0000-0000-000000000000" ma:open="false" ma:isKeyword="false">
      <xsd:complexType>
        <xsd:sequence>
          <xsd:element ref="pc:Terms" minOccurs="0" maxOccurs="1"/>
        </xsd:sequence>
      </xsd:complexType>
    </xsd:element>
    <xsd:element name="Sub_x0020_TopicTaxHTField0" ma:index="21" nillable="true" ma:taxonomy="true" ma:internalName="Sub_x0020_TopicTaxHTField0" ma:taxonomyFieldName="Sub_x0020_Topic" ma:displayName="Sub Topic" ma:readOnly="false" ma:default="" ma:fieldId="{bea9e6ae-f6d0-43d5-a2e9-c84cf8c5c0ac}" ma:taxonomyMulti="true" ma:sspId="a12e1b27-6b38-47db-a67e-1057ebfcf6e5" ma:termSetId="7d96229c-c735-45eb-8c34-e405a1ed61e8"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FAB744-6124-42CC-B05E-122381D7FD9E}">
  <ds:schemaRefs>
    <ds:schemaRef ds:uri="http://schemas.microsoft.com/sharepoint/v3/contenttype/forms"/>
  </ds:schemaRefs>
</ds:datastoreItem>
</file>

<file path=customXml/itemProps2.xml><?xml version="1.0" encoding="utf-8"?>
<ds:datastoreItem xmlns:ds="http://schemas.openxmlformats.org/officeDocument/2006/customXml" ds:itemID="{D3575532-632E-4D0E-A275-FE875F881DC1}">
  <ds:schemaRefs>
    <ds:schemaRef ds:uri="964ac87d-ee9f-445a-856c-d1bb75df95c2"/>
    <ds:schemaRef ds:uri="http://schemas.microsoft.com/office/2006/documentManagement/types"/>
    <ds:schemaRef ds:uri="http://purl.org/dc/elements/1.1/"/>
    <ds:schemaRef ds:uri="http://purl.org/dc/terms/"/>
    <ds:schemaRef ds:uri="http://purl.org/dc/dcmitype/"/>
    <ds:schemaRef ds:uri="http://www.w3.org/XML/1998/namespace"/>
    <ds:schemaRef ds:uri="http://schemas.microsoft.com/office/2006/metadata/properties"/>
    <ds:schemaRef ds:uri="http://schemas.openxmlformats.org/package/2006/metadata/core-properties"/>
    <ds:schemaRef ds:uri="http://schemas.microsoft.com/office/infopath/2007/PartnerControls"/>
    <ds:schemaRef ds:uri="6582ad93-4aeb-4902-a4d4-27512afa6c03"/>
    <ds:schemaRef ds:uri="http://schemas.microsoft.com/sharepoint/v3"/>
  </ds:schemaRefs>
</ds:datastoreItem>
</file>

<file path=customXml/itemProps3.xml><?xml version="1.0" encoding="utf-8"?>
<ds:datastoreItem xmlns:ds="http://schemas.openxmlformats.org/officeDocument/2006/customXml" ds:itemID="{6F162171-E0C9-427B-8D8C-CB4FBECA414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64ac87d-ee9f-445a-856c-d1bb75df95c2"/>
    <ds:schemaRef ds:uri="6582ad93-4aeb-4902-a4d4-27512afa6c0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Multiple Connections parameters</vt:lpstr>
      <vt:lpstr>Anchor period time line</vt:lpstr>
      <vt:lpstr>Classified as UnClassified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 template Excel</dc:title>
  <dc:creator/>
  <cp:lastModifiedBy/>
  <dcterms:created xsi:type="dcterms:W3CDTF">2006-09-16T00:00:00Z</dcterms:created>
  <dcterms:modified xsi:type="dcterms:W3CDTF">2020-04-23T01:55:29Z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0x01010039668769A69D98409B120A8F0C997A1300750D0261E1EFCC46A9FBC9BE55ECD7AB</vt:lpwstr>
  </property>
  <property fmtid="{D5CDD505-2E9C-101B-9397-08002B2CF9AE}" pid="3" name="TaxKeyword">
    <vt:lpwstr/>
  </property>
  <property fmtid="{D5CDD505-2E9C-101B-9397-08002B2CF9AE}" pid="4" name="Sub Topic">
    <vt:lpwstr>1924;#Brand|7490f855-a292-4b62-a7df-ddc0653ccc7d</vt:lpwstr>
  </property>
  <property fmtid="{D5CDD505-2E9C-101B-9397-08002B2CF9AE}" pid="5" name="Topics">
    <vt:lpwstr>370;#Communications|ade3b626-90ec-4a55-afa8-3dce1f1a774f</vt:lpwstr>
  </property>
  <property fmtid="{D5CDD505-2E9C-101B-9397-08002B2CF9AE}" pid="6" name="DSDocumentType">
    <vt:lpwstr>3704;#Template|7440dd85-48b0-4e78-88b2-15e4cd19a90a</vt:lpwstr>
  </property>
</Properties>
</file>