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com\Desktop\"/>
    </mc:Choice>
  </mc:AlternateContent>
  <xr:revisionPtr revIDLastSave="0" documentId="8_{ABCF94F3-8A8B-47CE-977B-E3B53FB29F6D}" xr6:coauthVersionLast="46" xr6:coauthVersionMax="46" xr10:uidLastSave="{00000000-0000-0000-0000-000000000000}"/>
  <bookViews>
    <workbookView xWindow="-120" yWindow="-120" windowWidth="29040" windowHeight="15840" xr2:uid="{AC641695-ACBB-444B-A5A9-3A7F2BFDF7BC}"/>
  </bookViews>
  <sheets>
    <sheet name="SimpleExponentialSmoothing" sheetId="2" r:id="rId1"/>
    <sheet name="HoltExponentialSmoothing" sheetId="3" r:id="rId2"/>
    <sheet name="WinterExponentialSmoothing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K10" i="3" s="1"/>
  <c r="H10" i="3"/>
  <c r="G11" i="3" s="1"/>
  <c r="G10" i="3"/>
  <c r="I11" i="3" s="1"/>
  <c r="K11" i="3" s="1"/>
  <c r="L12" i="2"/>
  <c r="M13" i="1" s="1"/>
  <c r="K12" i="2"/>
  <c r="J12" i="2"/>
  <c r="H12" i="2"/>
  <c r="G12" i="2"/>
  <c r="G13" i="2" s="1"/>
  <c r="I15" i="1"/>
  <c r="I16" i="1"/>
  <c r="I14" i="1"/>
  <c r="I13" i="1"/>
  <c r="J13" i="1" s="1"/>
  <c r="H13" i="2" l="1"/>
  <c r="J13" i="2" s="1"/>
  <c r="L13" i="2" s="1"/>
  <c r="H14" i="2"/>
  <c r="J14" i="2" s="1"/>
  <c r="G14" i="2"/>
  <c r="G13" i="1"/>
  <c r="K13" i="1"/>
  <c r="H11" i="3"/>
  <c r="G12" i="3" s="1"/>
  <c r="M10" i="3"/>
  <c r="L10" i="3"/>
  <c r="M11" i="3"/>
  <c r="L11" i="3"/>
  <c r="K13" i="2" l="1"/>
  <c r="G15" i="2"/>
  <c r="H15" i="2"/>
  <c r="J15" i="2" s="1"/>
  <c r="L14" i="2"/>
  <c r="K14" i="2"/>
  <c r="L13" i="1"/>
  <c r="H13" i="1"/>
  <c r="G14" i="1" s="1"/>
  <c r="I17" i="1"/>
  <c r="H12" i="3"/>
  <c r="I13" i="3"/>
  <c r="G13" i="3"/>
  <c r="I12" i="3"/>
  <c r="K12" i="3"/>
  <c r="L15" i="2" l="1"/>
  <c r="K15" i="2"/>
  <c r="G16" i="2"/>
  <c r="H16" i="2"/>
  <c r="J16" i="2" s="1"/>
  <c r="I18" i="1"/>
  <c r="H14" i="1"/>
  <c r="G15" i="1" s="1"/>
  <c r="J14" i="1"/>
  <c r="K14" i="1" s="1"/>
  <c r="H13" i="3"/>
  <c r="I14" i="3"/>
  <c r="G14" i="3"/>
  <c r="M12" i="3"/>
  <c r="L12" i="3"/>
  <c r="K13" i="3"/>
  <c r="G17" i="2" l="1"/>
  <c r="H17" i="2"/>
  <c r="J17" i="2" s="1"/>
  <c r="L16" i="2"/>
  <c r="K16" i="2"/>
  <c r="L14" i="1"/>
  <c r="H15" i="1"/>
  <c r="I19" i="1"/>
  <c r="M14" i="1"/>
  <c r="J15" i="1"/>
  <c r="K15" i="1" s="1"/>
  <c r="L15" i="1" s="1"/>
  <c r="K14" i="3"/>
  <c r="L13" i="3"/>
  <c r="M13" i="3"/>
  <c r="K17" i="2" l="1"/>
  <c r="L17" i="2"/>
  <c r="G18" i="2"/>
  <c r="H18" i="2"/>
  <c r="J18" i="2" s="1"/>
  <c r="J16" i="1"/>
  <c r="K16" i="1" s="1"/>
  <c r="L16" i="1" s="1"/>
  <c r="G16" i="1"/>
  <c r="M15" i="1"/>
  <c r="H14" i="3"/>
  <c r="I15" i="3" s="1"/>
  <c r="L14" i="3"/>
  <c r="M14" i="3"/>
  <c r="K18" i="2" l="1"/>
  <c r="L18" i="2"/>
  <c r="G19" i="2"/>
  <c r="H19" i="2"/>
  <c r="J19" i="2" s="1"/>
  <c r="H16" i="1"/>
  <c r="G17" i="1" s="1"/>
  <c r="H17" i="1" s="1"/>
  <c r="I20" i="1"/>
  <c r="M16" i="1"/>
  <c r="K15" i="3"/>
  <c r="M15" i="3" s="1"/>
  <c r="G15" i="3"/>
  <c r="H15" i="3"/>
  <c r="K19" i="2" l="1"/>
  <c r="L19" i="2"/>
  <c r="G20" i="2"/>
  <c r="H20" i="2"/>
  <c r="J20" i="2" s="1"/>
  <c r="J18" i="1"/>
  <c r="K18" i="1" s="1"/>
  <c r="L18" i="1" s="1"/>
  <c r="I21" i="1"/>
  <c r="I16" i="3"/>
  <c r="K16" i="3" s="1"/>
  <c r="L15" i="3"/>
  <c r="G16" i="3"/>
  <c r="M16" i="3"/>
  <c r="L16" i="3"/>
  <c r="J17" i="1"/>
  <c r="K17" i="1" s="1"/>
  <c r="K20" i="2" l="1"/>
  <c r="L20" i="2"/>
  <c r="G21" i="2"/>
  <c r="H21" i="2"/>
  <c r="J21" i="2" s="1"/>
  <c r="L17" i="1"/>
  <c r="G18" i="1"/>
  <c r="M18" i="1"/>
  <c r="H16" i="3"/>
  <c r="M17" i="1"/>
  <c r="L21" i="2" l="1"/>
  <c r="E30" i="2" s="1"/>
  <c r="K21" i="2"/>
  <c r="E29" i="2" s="1"/>
  <c r="E28" i="2"/>
  <c r="H22" i="2"/>
  <c r="H23" i="2"/>
  <c r="H24" i="2"/>
  <c r="I22" i="1"/>
  <c r="H18" i="1"/>
  <c r="G17" i="3"/>
  <c r="I17" i="3"/>
  <c r="K17" i="3" s="1"/>
  <c r="J19" i="1" l="1"/>
  <c r="K19" i="1" s="1"/>
  <c r="G19" i="1"/>
  <c r="H19" i="1" s="1"/>
  <c r="L17" i="3"/>
  <c r="M17" i="3"/>
  <c r="H17" i="3"/>
  <c r="G18" i="3" s="1"/>
  <c r="M19" i="1" l="1"/>
  <c r="L19" i="1"/>
  <c r="G20" i="1"/>
  <c r="I23" i="1"/>
  <c r="J20" i="1"/>
  <c r="K20" i="1" s="1"/>
  <c r="E27" i="1" s="1"/>
  <c r="H18" i="3"/>
  <c r="G19" i="3" s="1"/>
  <c r="I18" i="3"/>
  <c r="K18" i="3" s="1"/>
  <c r="H20" i="1" l="1"/>
  <c r="J22" i="1" s="1"/>
  <c r="I24" i="1"/>
  <c r="M20" i="1"/>
  <c r="E29" i="1" s="1"/>
  <c r="L20" i="1"/>
  <c r="E28" i="1" s="1"/>
  <c r="H19" i="3"/>
  <c r="I21" i="3"/>
  <c r="I20" i="3"/>
  <c r="I22" i="3"/>
  <c r="M18" i="3"/>
  <c r="L18" i="3"/>
  <c r="I19" i="3"/>
  <c r="K19" i="3" s="1"/>
  <c r="J21" i="1" l="1"/>
  <c r="J23" i="1"/>
  <c r="J24" i="1"/>
  <c r="E25" i="3"/>
  <c r="L19" i="3"/>
  <c r="E26" i="3" s="1"/>
  <c r="M19" i="3"/>
  <c r="E27" i="3" s="1"/>
</calcChain>
</file>

<file path=xl/sharedStrings.xml><?xml version="1.0" encoding="utf-8"?>
<sst xmlns="http://schemas.openxmlformats.org/spreadsheetml/2006/main" count="120" uniqueCount="55">
  <si>
    <t>γ</t>
  </si>
  <si>
    <t>β</t>
  </si>
  <si>
    <t>Year</t>
  </si>
  <si>
    <t>Quarter</t>
  </si>
  <si>
    <t>Level</t>
  </si>
  <si>
    <t>Demand</t>
  </si>
  <si>
    <t>Trend</t>
  </si>
  <si>
    <t>Seasonal</t>
  </si>
  <si>
    <t>Forecast</t>
  </si>
  <si>
    <t>Percentage error</t>
  </si>
  <si>
    <t xml:space="preserve">MAD   = </t>
  </si>
  <si>
    <t xml:space="preserve">MSE   = </t>
  </si>
  <si>
    <t>Simple Exponentially smoothed forecast</t>
  </si>
  <si>
    <t>Winter's Exponentially smoothing forecast</t>
  </si>
  <si>
    <t>Step 1)</t>
  </si>
  <si>
    <t>Parameter</t>
  </si>
  <si>
    <t xml:space="preserve">      Set </t>
  </si>
  <si>
    <r>
      <rPr>
        <b/>
        <sz val="20"/>
        <color theme="1"/>
        <rFont val="Tahoma"/>
        <family val="2"/>
        <scheme val="minor"/>
      </rPr>
      <t>α</t>
    </r>
    <r>
      <rPr>
        <b/>
        <sz val="11"/>
        <color theme="1"/>
        <rFont val="Tahoma"/>
        <family val="2"/>
        <scheme val="minor"/>
      </rPr>
      <t xml:space="preserve"> </t>
    </r>
  </si>
  <si>
    <r>
      <t xml:space="preserve"> |</t>
    </r>
    <r>
      <rPr>
        <sz val="11"/>
        <color theme="1"/>
        <rFont val="Tahoma"/>
        <family val="2"/>
      </rPr>
      <t>Ɛₙ</t>
    </r>
    <r>
      <rPr>
        <sz val="11"/>
        <color theme="1"/>
        <rFont val="Tahoma"/>
        <family val="2"/>
        <charset val="222"/>
        <scheme val="minor"/>
      </rPr>
      <t>|</t>
    </r>
  </si>
  <si>
    <r>
      <t>Ɛ</t>
    </r>
    <r>
      <rPr>
        <sz val="11"/>
        <color theme="1"/>
        <rFont val="Tahoma"/>
        <family val="2"/>
      </rPr>
      <t>²</t>
    </r>
  </si>
  <si>
    <t>Period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</si>
  <si>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</si>
  <si>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</si>
  <si>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</si>
  <si>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</si>
  <si>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</si>
  <si>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</si>
  <si>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</si>
  <si>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</si>
  <si>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</si>
  <si>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</si>
  <si>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</si>
  <si>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</si>
  <si>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</si>
  <si>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L</t>
    </r>
    <r>
      <rPr>
        <b/>
        <sz val="20"/>
        <color theme="1"/>
        <rFont val="Tahoma"/>
        <family val="2"/>
      </rPr>
      <t>₀</t>
    </r>
  </si>
  <si>
    <t xml:space="preserve">    fullFill</t>
  </si>
  <si>
    <t>Step 2)</t>
  </si>
  <si>
    <t>Step 3)</t>
  </si>
  <si>
    <t xml:space="preserve"> Evaluation </t>
  </si>
  <si>
    <t>ERROR</t>
  </si>
  <si>
    <t xml:space="preserve"> |Ɛₙ|</t>
  </si>
  <si>
    <t>Ɛ²</t>
  </si>
  <si>
    <t>Percentage error (%)</t>
  </si>
  <si>
    <t>MAPE(%)  =</t>
  </si>
  <si>
    <t>Step 4)</t>
  </si>
  <si>
    <t>Visualize</t>
  </si>
  <si>
    <t>Time-Series</t>
  </si>
  <si>
    <t>Forecast-Demand</t>
  </si>
  <si>
    <t>Holt's Exponentially smoothed forecast</t>
  </si>
  <si>
    <t>T₀</t>
  </si>
  <si>
    <t>Set</t>
  </si>
  <si>
    <t xml:space="preserve">    Seasonal Index</t>
  </si>
  <si>
    <t xml:space="preserve">      Initial </t>
  </si>
  <si>
    <t>Index</t>
  </si>
  <si>
    <r>
      <t>Forecast (α</t>
    </r>
    <r>
      <rPr>
        <sz val="11"/>
        <color theme="1"/>
        <rFont val="Tahom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</si>
</sst>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0000"/>
  </numFmts>
  <fonts count="1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20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20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8"/>
      <name val="Tahoma"/>
      <family val="2"/>
      <charset val="222"/>
      <scheme val="minor"/>
    </font>
    <font>
      <u/>
      <sz val="11"/>
      <color theme="1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b/>
      <sz val="16"/>
      <color theme="1"/>
      <name val="Tahoma"/>
      <family val="2"/>
    </font>
    <font>
      <b/>
      <sz val="16"/>
      <color theme="0"/>
      <name val="Tahoma"/>
      <family val="2"/>
    </font>
    <font>
      <sz val="20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2" xfId="0" applyFill="1" applyBorder="1"/>
    <xf numFmtId="0" fontId="0" fillId="2" borderId="0" xfId="0" applyFill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4" xfId="0" applyFont="1" applyBorder="1"/>
    <xf numFmtId="0" fontId="4" fillId="0" borderId="14" xfId="0" applyFont="1" applyBorder="1"/>
    <xf numFmtId="0" fontId="1" fillId="0" borderId="16" xfId="0" applyFont="1" applyBorder="1"/>
    <xf numFmtId="0" fontId="7" fillId="4" borderId="17" xfId="0" applyFont="1" applyFill="1" applyBorder="1"/>
    <xf numFmtId="0" fontId="6" fillId="0" borderId="16" xfId="0" applyFont="1" applyBorder="1"/>
    <xf numFmtId="0" fontId="11" fillId="0" borderId="14" xfId="0" applyFont="1" applyBorder="1"/>
    <xf numFmtId="0" fontId="0" fillId="0" borderId="18" xfId="0" applyBorder="1"/>
    <xf numFmtId="0" fontId="0" fillId="0" borderId="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87" fontId="5" fillId="0" borderId="22" xfId="0" applyNumberFormat="1" applyFont="1" applyBorder="1"/>
    <xf numFmtId="188" fontId="0" fillId="0" borderId="9" xfId="0" applyNumberFormat="1" applyBorder="1"/>
    <xf numFmtId="188" fontId="0" fillId="0" borderId="23" xfId="0" applyNumberFormat="1" applyBorder="1"/>
    <xf numFmtId="187" fontId="5" fillId="0" borderId="24" xfId="0" applyNumberFormat="1" applyFont="1" applyBorder="1"/>
    <xf numFmtId="0" fontId="5" fillId="0" borderId="22" xfId="0" applyFont="1" applyBorder="1"/>
    <xf numFmtId="0" fontId="2" fillId="4" borderId="4" xfId="0" applyFont="1" applyFill="1" applyBorder="1"/>
    <xf numFmtId="188" fontId="0" fillId="0" borderId="8" xfId="0" applyNumberFormat="1" applyBorder="1"/>
    <xf numFmtId="188" fontId="0" fillId="0" borderId="25" xfId="0" applyNumberFormat="1" applyBorder="1"/>
    <xf numFmtId="188" fontId="0" fillId="0" borderId="26" xfId="0" applyNumberFormat="1" applyBorder="1"/>
    <xf numFmtId="188" fontId="0" fillId="0" borderId="0" xfId="0" applyNumberFormat="1" applyBorder="1"/>
    <xf numFmtId="0" fontId="7" fillId="4" borderId="0" xfId="0" applyFont="1" applyFill="1" applyBorder="1"/>
    <xf numFmtId="0" fontId="12" fillId="0" borderId="0" xfId="0" applyFont="1" applyBorder="1"/>
    <xf numFmtId="0" fontId="5" fillId="0" borderId="27" xfId="0" applyFont="1" applyBorder="1"/>
    <xf numFmtId="187" fontId="5" fillId="0" borderId="27" xfId="0" applyNumberFormat="1" applyFont="1" applyBorder="1"/>
    <xf numFmtId="187" fontId="5" fillId="0" borderId="28" xfId="0" applyNumberFormat="1" applyFont="1" applyBorder="1"/>
    <xf numFmtId="0" fontId="0" fillId="0" borderId="3" xfId="0" applyFill="1" applyBorder="1"/>
    <xf numFmtId="188" fontId="0" fillId="0" borderId="12" xfId="0" applyNumberFormat="1" applyBorder="1"/>
    <xf numFmtId="0" fontId="0" fillId="5" borderId="0" xfId="0" applyFill="1"/>
    <xf numFmtId="0" fontId="6" fillId="0" borderId="0" xfId="0" applyFont="1" applyBorder="1"/>
    <xf numFmtId="0" fontId="0" fillId="0" borderId="11" xfId="0" applyFill="1" applyBorder="1"/>
    <xf numFmtId="0" fontId="13" fillId="0" borderId="0" xfId="0" applyFont="1" applyBorder="1"/>
    <xf numFmtId="0" fontId="13" fillId="0" borderId="9" xfId="0" applyFont="1" applyBorder="1"/>
    <xf numFmtId="0" fontId="14" fillId="4" borderId="0" xfId="0" applyFont="1" applyFill="1" applyBorder="1"/>
    <xf numFmtId="0" fontId="3" fillId="0" borderId="14" xfId="0" applyFont="1" applyBorder="1" applyAlignment="1">
      <alignment horizontal="center"/>
    </xf>
    <xf numFmtId="0" fontId="15" fillId="0" borderId="14" xfId="0" applyFont="1" applyBorder="1"/>
    <xf numFmtId="0" fontId="2" fillId="4" borderId="3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13E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54170036508446E-2"/>
          <c:y val="0.20405470368835474"/>
          <c:w val="0.89332174103237094"/>
          <c:h val="0.66674358413531642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SimpleExponentialSmoothing!$F$12:$F$21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F-4AB8-9057-50FDA4B1F367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SimpleExponentialSmoothing!$H$12:$H$21</c:f>
              <c:numCache>
                <c:formatCode>0.00000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37.6</c:v>
                </c:pt>
                <c:pt idx="3">
                  <c:v>38.28</c:v>
                </c:pt>
                <c:pt idx="4">
                  <c:v>38.024000000000001</c:v>
                </c:pt>
                <c:pt idx="5">
                  <c:v>39.419200000000004</c:v>
                </c:pt>
                <c:pt idx="6">
                  <c:v>41.535360000000004</c:v>
                </c:pt>
                <c:pt idx="7">
                  <c:v>41.828288000000008</c:v>
                </c:pt>
                <c:pt idx="8">
                  <c:v>42.862630400000008</c:v>
                </c:pt>
                <c:pt idx="9">
                  <c:v>45.490104320000007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49F-4AB8-9057-50FDA4B1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71695"/>
        <c:axId val="2074645903"/>
      </c:lineChart>
      <c:catAx>
        <c:axId val="20746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45903"/>
        <c:crosses val="autoZero"/>
        <c:auto val="1"/>
        <c:lblAlgn val="ctr"/>
        <c:lblOffset val="100"/>
        <c:noMultiLvlLbl val="0"/>
      </c:catAx>
      <c:valAx>
        <c:axId val="20746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746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HoltExponentialSmoothing!$F$10:$F$19</c:f>
              <c:numCache>
                <c:formatCode>General</c:formatCode>
                <c:ptCount val="1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498C-9396-2F97F43DCC2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HoltExponentialSmoothing!$I$10:$I$19</c:f>
              <c:numCache>
                <c:formatCode>0.00000</c:formatCode>
                <c:ptCount val="10"/>
                <c:pt idx="0">
                  <c:v>37</c:v>
                </c:pt>
                <c:pt idx="1">
                  <c:v>37</c:v>
                </c:pt>
                <c:pt idx="2">
                  <c:v>38.950000000000003</c:v>
                </c:pt>
                <c:pt idx="3">
                  <c:v>40.732500000000002</c:v>
                </c:pt>
                <c:pt idx="4">
                  <c:v>39.063875000000003</c:v>
                </c:pt>
                <c:pt idx="5">
                  <c:v>43.119981249999995</c:v>
                </c:pt>
                <c:pt idx="6">
                  <c:v>48.680037187499998</c:v>
                </c:pt>
                <c:pt idx="7">
                  <c:v>47.108059578125001</c:v>
                </c:pt>
                <c:pt idx="8">
                  <c:v>48.305861836718748</c:v>
                </c:pt>
                <c:pt idx="9">
                  <c:v>54.558883690507813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9-498C-9396-2F97F43D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4063"/>
        <c:axId val="40124527"/>
      </c:lineChart>
      <c:catAx>
        <c:axId val="4015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124527"/>
        <c:crosses val="autoZero"/>
        <c:auto val="1"/>
        <c:lblAlgn val="ctr"/>
        <c:lblOffset val="100"/>
        <c:noMultiLvlLbl val="0"/>
      </c:catAx>
      <c:valAx>
        <c:axId val="401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01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WinterExponentialSmoothing!$F$13:$F$20</c:f>
              <c:numCache>
                <c:formatCode>General</c:formatCode>
                <c:ptCount val="8"/>
                <c:pt idx="0">
                  <c:v>270</c:v>
                </c:pt>
                <c:pt idx="1">
                  <c:v>310</c:v>
                </c:pt>
                <c:pt idx="2">
                  <c:v>250</c:v>
                </c:pt>
                <c:pt idx="3">
                  <c:v>290</c:v>
                </c:pt>
                <c:pt idx="4">
                  <c:v>370</c:v>
                </c:pt>
                <c:pt idx="5">
                  <c:v>410</c:v>
                </c:pt>
                <c:pt idx="6">
                  <c:v>400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883-AD63-2C3F2E73548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WinterExponentialSmoothing!$J$13:$J$20</c:f>
              <c:numCache>
                <c:formatCode>General</c:formatCode>
                <c:ptCount val="8"/>
                <c:pt idx="0">
                  <c:v>231.7002</c:v>
                </c:pt>
                <c:pt idx="1">
                  <c:v>295.13600516129031</c:v>
                </c:pt>
                <c:pt idx="2">
                  <c:v>295.07408837972349</c:v>
                </c:pt>
                <c:pt idx="3">
                  <c:v>359.65891060908746</c:v>
                </c:pt>
                <c:pt idx="4">
                  <c:v>332.56183220896526</c:v>
                </c:pt>
                <c:pt idx="5">
                  <c:v>404.03160990397203</c:v>
                </c:pt>
                <c:pt idx="6">
                  <c:v>384.4413056570728</c:v>
                </c:pt>
                <c:pt idx="7">
                  <c:v>465.87525762632805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883-AD63-2C3F2E73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92063"/>
        <c:axId val="1312607871"/>
      </c:lineChart>
      <c:catAx>
        <c:axId val="13125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12607871"/>
        <c:crosses val="autoZero"/>
        <c:auto val="1"/>
        <c:lblAlgn val="ctr"/>
        <c:lblOffset val="100"/>
        <c:noMultiLvlLbl val="0"/>
      </c:catAx>
      <c:valAx>
        <c:axId val="13126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125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642938</xdr:colOff>
      <xdr:row>34</xdr:row>
      <xdr:rowOff>19050</xdr:rowOff>
    </xdr:from>
    <xdr:to>
      <xdr:col>5</xdr:col>
      <xdr:colOff>1238251</xdr:colOff>
      <xdr:row>42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672EBA1-1E72-4BAA-877D-9A297DAC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31</xdr:row>
      <xdr:rowOff>28575</xdr:rowOff>
    </xdr:from>
    <xdr:to>
      <xdr:col>9</xdr:col>
      <xdr:colOff>476250</xdr:colOff>
      <xdr:row>45</xdr:row>
      <xdr:rowOff>9525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C664183-72B6-40D7-80E8-51B1B962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33</xdr:row>
      <xdr:rowOff>28575</xdr:rowOff>
    </xdr:from>
    <xdr:to>
      <xdr:col>8</xdr:col>
      <xdr:colOff>623887</xdr:colOff>
      <xdr:row>47</xdr:row>
      <xdr:rowOff>9525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C7E8E1F-FAEB-4F56-BD94-D8FFEA61D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8498-6741-4B7D-909F-48C7213B1D83}">
  <dimension ref="A1:L39"/>
  <sheetViews>
    <sheetView tabSelected="1" workbookViewId="0">
      <selection activeCell="G4" sqref="G4"/>
    </sheetView>
  </sheetViews>
  <sheetFormatPr defaultRowHeight="14.25" x14ac:dyDescent="0.2"/>
  <cols>
    <col min="2" max="2" width="19.625" customWidth="1"/>
    <col min="5" max="5" width="12.125" customWidth="1"/>
    <col min="6" max="6" width="16.375" customWidth="1"/>
    <col min="7" max="7" width="13.875" customWidth="1"/>
    <col min="8" max="8" width="16.75" customWidth="1"/>
    <col min="10" max="10" width="11.5" customWidth="1"/>
    <col min="11" max="11" width="12.625" customWidth="1"/>
    <col min="12" max="12" width="18.75" customWidth="1"/>
  </cols>
  <sheetData>
    <row r="1" spans="1:12" x14ac:dyDescent="0.2">
      <c r="A1" s="17" t="s">
        <v>12</v>
      </c>
      <c r="B1" s="17"/>
      <c r="C1" s="17"/>
      <c r="D1" s="17"/>
    </row>
    <row r="2" spans="1:12" ht="15" thickBot="1" x14ac:dyDescent="0.25"/>
    <row r="3" spans="1:12" ht="15" thickBot="1" x14ac:dyDescent="0.25">
      <c r="B3" s="5" t="s">
        <v>14</v>
      </c>
      <c r="C3" s="7"/>
      <c r="D3" s="7"/>
      <c r="E3" s="7"/>
      <c r="F3" s="7"/>
      <c r="G3" s="7"/>
      <c r="H3" s="7"/>
      <c r="I3" s="8"/>
    </row>
    <row r="4" spans="1:12" ht="25.5" x14ac:dyDescent="0.35">
      <c r="B4" s="21" t="s">
        <v>16</v>
      </c>
      <c r="C4" s="4"/>
      <c r="D4" s="23" t="s">
        <v>17</v>
      </c>
      <c r="E4" s="24">
        <v>0.2</v>
      </c>
      <c r="F4" s="4"/>
      <c r="G4" s="4"/>
      <c r="H4" s="4"/>
      <c r="I4" s="10"/>
    </row>
    <row r="5" spans="1:12" ht="25.5" x14ac:dyDescent="0.35">
      <c r="B5" s="22" t="s">
        <v>15</v>
      </c>
      <c r="C5" s="4"/>
      <c r="D5" s="4"/>
      <c r="E5" s="4"/>
      <c r="F5" s="4"/>
      <c r="G5" s="4"/>
      <c r="H5" s="4"/>
      <c r="I5" s="10"/>
    </row>
    <row r="6" spans="1:12" ht="29.25" customHeight="1" x14ac:dyDescent="0.35">
      <c r="B6" s="19"/>
      <c r="C6" s="4"/>
      <c r="D6" s="25" t="s">
        <v>34</v>
      </c>
      <c r="E6" s="24">
        <v>37</v>
      </c>
      <c r="F6" s="4"/>
      <c r="G6" s="4"/>
      <c r="H6" s="4"/>
      <c r="I6" s="10"/>
    </row>
    <row r="7" spans="1:12" ht="15" thickBot="1" x14ac:dyDescent="0.25">
      <c r="B7" s="20"/>
      <c r="C7" s="12"/>
      <c r="D7" s="12"/>
      <c r="E7" s="12"/>
      <c r="F7" s="12"/>
      <c r="G7" s="12"/>
      <c r="H7" s="12"/>
      <c r="I7" s="13"/>
    </row>
    <row r="10" spans="1:12" ht="15" thickBot="1" x14ac:dyDescent="0.25"/>
    <row r="11" spans="1:12" ht="15" thickBot="1" x14ac:dyDescent="0.25">
      <c r="B11" s="5" t="s">
        <v>36</v>
      </c>
      <c r="D11" s="6" t="s">
        <v>20</v>
      </c>
      <c r="E11" s="3" t="s">
        <v>21</v>
      </c>
      <c r="F11" s="37" t="s">
        <v>5</v>
      </c>
      <c r="G11" s="2" t="s">
        <v>4</v>
      </c>
      <c r="H11" s="28" t="s">
        <v>54</v>
      </c>
      <c r="J11" s="1" t="s">
        <v>40</v>
      </c>
      <c r="K11" s="2" t="s">
        <v>41</v>
      </c>
      <c r="L11" s="5" t="s">
        <v>42</v>
      </c>
    </row>
    <row r="12" spans="1:12" ht="19.5" x14ac:dyDescent="0.25">
      <c r="B12" s="21" t="s">
        <v>35</v>
      </c>
      <c r="D12" s="18">
        <v>1</v>
      </c>
      <c r="E12" s="18" t="s">
        <v>22</v>
      </c>
      <c r="F12" s="29">
        <v>37</v>
      </c>
      <c r="G12" s="36">
        <f xml:space="preserve"> $E$4*F12 + (1-$E$4)*E6</f>
        <v>37</v>
      </c>
      <c r="H12" s="33">
        <f>E6</f>
        <v>37</v>
      </c>
      <c r="J12" s="38">
        <f>ABS(H12-F12)</f>
        <v>0</v>
      </c>
      <c r="K12" s="33">
        <f>J12^2</f>
        <v>0</v>
      </c>
      <c r="L12" s="19">
        <f>ABS(J12/F12)*100</f>
        <v>0</v>
      </c>
    </row>
    <row r="13" spans="1:12" ht="25.5" x14ac:dyDescent="0.35">
      <c r="B13" s="22" t="s">
        <v>5</v>
      </c>
      <c r="D13" s="19">
        <v>2</v>
      </c>
      <c r="E13" s="19" t="s">
        <v>23</v>
      </c>
      <c r="F13" s="30">
        <v>40</v>
      </c>
      <c r="G13" s="32">
        <f xml:space="preserve"> $E$4*F13 + (1-$E$4)*G12</f>
        <v>37.6</v>
      </c>
      <c r="H13" s="33">
        <f>G12</f>
        <v>37</v>
      </c>
      <c r="J13" s="38">
        <f t="shared" ref="J13:J21" si="0">ABS(H13-F13)</f>
        <v>3</v>
      </c>
      <c r="K13" s="33">
        <f t="shared" ref="K13:K21" si="1">J13^2</f>
        <v>9</v>
      </c>
      <c r="L13" s="19">
        <f t="shared" ref="L13:L21" si="2">ABS(J13/F13)*100</f>
        <v>7.5</v>
      </c>
    </row>
    <row r="14" spans="1:12" x14ac:dyDescent="0.2">
      <c r="B14" s="19"/>
      <c r="D14" s="19">
        <v>3</v>
      </c>
      <c r="E14" s="19" t="s">
        <v>24</v>
      </c>
      <c r="F14" s="30">
        <v>41</v>
      </c>
      <c r="G14" s="32">
        <f t="shared" ref="G14:G21" si="3" xml:space="preserve"> $E$4*F14 + (1-$E$4)*G13</f>
        <v>38.28</v>
      </c>
      <c r="H14" s="33">
        <f t="shared" ref="H14:H21" si="4">G13</f>
        <v>37.6</v>
      </c>
      <c r="J14" s="38">
        <f t="shared" si="0"/>
        <v>3.3999999999999986</v>
      </c>
      <c r="K14" s="33">
        <f t="shared" si="1"/>
        <v>11.55999999999999</v>
      </c>
      <c r="L14" s="19">
        <f t="shared" si="2"/>
        <v>8.292682926829265</v>
      </c>
    </row>
    <row r="15" spans="1:12" ht="15" thickBot="1" x14ac:dyDescent="0.25">
      <c r="B15" s="20"/>
      <c r="D15" s="19">
        <v>4</v>
      </c>
      <c r="E15" s="19" t="s">
        <v>25</v>
      </c>
      <c r="F15" s="30">
        <v>37</v>
      </c>
      <c r="G15" s="32">
        <f t="shared" si="3"/>
        <v>38.024000000000001</v>
      </c>
      <c r="H15" s="33">
        <f t="shared" si="4"/>
        <v>38.28</v>
      </c>
      <c r="J15" s="38">
        <f t="shared" si="0"/>
        <v>1.2800000000000011</v>
      </c>
      <c r="K15" s="33">
        <f t="shared" si="1"/>
        <v>1.638400000000003</v>
      </c>
      <c r="L15" s="19">
        <f t="shared" si="2"/>
        <v>3.4594594594594623</v>
      </c>
    </row>
    <row r="16" spans="1:12" x14ac:dyDescent="0.2">
      <c r="D16" s="26">
        <v>5</v>
      </c>
      <c r="E16" s="19" t="s">
        <v>26</v>
      </c>
      <c r="F16" s="30">
        <v>45</v>
      </c>
      <c r="G16" s="32">
        <f t="shared" si="3"/>
        <v>39.419200000000004</v>
      </c>
      <c r="H16" s="33">
        <f t="shared" si="4"/>
        <v>38.024000000000001</v>
      </c>
      <c r="J16" s="38">
        <f t="shared" si="0"/>
        <v>6.9759999999999991</v>
      </c>
      <c r="K16" s="33">
        <f t="shared" si="1"/>
        <v>48.66457599999999</v>
      </c>
      <c r="L16" s="19">
        <f t="shared" si="2"/>
        <v>15.502222222222221</v>
      </c>
    </row>
    <row r="17" spans="2:12" x14ac:dyDescent="0.2">
      <c r="D17" s="19">
        <v>6</v>
      </c>
      <c r="E17" s="19" t="s">
        <v>27</v>
      </c>
      <c r="F17" s="30">
        <v>50</v>
      </c>
      <c r="G17" s="32">
        <f t="shared" si="3"/>
        <v>41.535360000000004</v>
      </c>
      <c r="H17" s="33">
        <f t="shared" si="4"/>
        <v>39.419200000000004</v>
      </c>
      <c r="J17" s="38">
        <f t="shared" si="0"/>
        <v>10.580799999999996</v>
      </c>
      <c r="K17" s="33">
        <f t="shared" si="1"/>
        <v>111.95332863999992</v>
      </c>
      <c r="L17" s="19">
        <f t="shared" si="2"/>
        <v>21.161599999999993</v>
      </c>
    </row>
    <row r="18" spans="2:12" x14ac:dyDescent="0.2">
      <c r="D18" s="19">
        <v>7</v>
      </c>
      <c r="E18" s="19" t="s">
        <v>28</v>
      </c>
      <c r="F18" s="30">
        <v>43</v>
      </c>
      <c r="G18" s="32">
        <f t="shared" si="3"/>
        <v>41.828288000000008</v>
      </c>
      <c r="H18" s="33">
        <f t="shared" si="4"/>
        <v>41.535360000000004</v>
      </c>
      <c r="J18" s="38">
        <f t="shared" si="0"/>
        <v>1.4646399999999957</v>
      </c>
      <c r="K18" s="33">
        <f t="shared" si="1"/>
        <v>2.1451703295999875</v>
      </c>
      <c r="L18" s="19">
        <f t="shared" si="2"/>
        <v>3.4061395348837111</v>
      </c>
    </row>
    <row r="19" spans="2:12" x14ac:dyDescent="0.2">
      <c r="D19" s="19">
        <v>8</v>
      </c>
      <c r="E19" s="19" t="s">
        <v>29</v>
      </c>
      <c r="F19" s="30">
        <v>47</v>
      </c>
      <c r="G19" s="32">
        <f t="shared" si="3"/>
        <v>42.862630400000008</v>
      </c>
      <c r="H19" s="33">
        <f t="shared" si="4"/>
        <v>41.828288000000008</v>
      </c>
      <c r="J19" s="38">
        <f t="shared" si="0"/>
        <v>5.1717119999999923</v>
      </c>
      <c r="K19" s="33">
        <f t="shared" si="1"/>
        <v>26.74660501094392</v>
      </c>
      <c r="L19" s="19">
        <f t="shared" si="2"/>
        <v>11.003642553191472</v>
      </c>
    </row>
    <row r="20" spans="2:12" x14ac:dyDescent="0.2">
      <c r="D20" s="19">
        <v>9</v>
      </c>
      <c r="E20" s="19" t="s">
        <v>30</v>
      </c>
      <c r="F20" s="30">
        <v>56</v>
      </c>
      <c r="G20" s="32">
        <f t="shared" si="3"/>
        <v>45.490104320000007</v>
      </c>
      <c r="H20" s="33">
        <f t="shared" si="4"/>
        <v>42.862630400000008</v>
      </c>
      <c r="J20" s="38">
        <f t="shared" si="0"/>
        <v>13.137369599999992</v>
      </c>
      <c r="K20" s="33">
        <f t="shared" si="1"/>
        <v>172.59048000700395</v>
      </c>
      <c r="L20" s="19">
        <f t="shared" si="2"/>
        <v>23.459588571428558</v>
      </c>
    </row>
    <row r="21" spans="2:12" ht="15" thickBot="1" x14ac:dyDescent="0.25">
      <c r="D21" s="20">
        <v>10</v>
      </c>
      <c r="E21" s="20" t="s">
        <v>31</v>
      </c>
      <c r="F21" s="31">
        <v>52</v>
      </c>
      <c r="G21" s="35">
        <f t="shared" si="3"/>
        <v>46.792083456000007</v>
      </c>
      <c r="H21" s="34">
        <f t="shared" si="4"/>
        <v>45.490104320000007</v>
      </c>
      <c r="J21" s="39">
        <f t="shared" si="0"/>
        <v>6.5098956799999925</v>
      </c>
      <c r="K21" s="40">
        <f t="shared" si="1"/>
        <v>42.378741764482562</v>
      </c>
      <c r="L21" s="27">
        <f t="shared" si="2"/>
        <v>12.519030153846138</v>
      </c>
    </row>
    <row r="22" spans="2:12" ht="15" thickBot="1" x14ac:dyDescent="0.25">
      <c r="D22" s="19">
        <v>11</v>
      </c>
      <c r="E22" s="19" t="s">
        <v>32</v>
      </c>
      <c r="F22" s="19"/>
      <c r="G22" s="9"/>
      <c r="H22" s="34">
        <f>$G$21</f>
        <v>46.792083456000007</v>
      </c>
      <c r="J22" s="41"/>
      <c r="K22" s="41"/>
      <c r="L22" s="4"/>
    </row>
    <row r="23" spans="2:12" ht="15" thickBot="1" x14ac:dyDescent="0.25">
      <c r="D23" s="19">
        <v>12</v>
      </c>
      <c r="E23" s="19" t="s">
        <v>33</v>
      </c>
      <c r="F23" s="19"/>
      <c r="G23" s="9"/>
      <c r="H23" s="34">
        <f t="shared" ref="H23:H24" si="5">$G$21</f>
        <v>46.792083456000007</v>
      </c>
      <c r="J23" s="41"/>
      <c r="K23" s="41"/>
      <c r="L23" s="4"/>
    </row>
    <row r="24" spans="2:12" ht="15" thickBot="1" x14ac:dyDescent="0.25">
      <c r="D24" s="27">
        <v>13</v>
      </c>
      <c r="E24" s="27" t="s">
        <v>22</v>
      </c>
      <c r="F24" s="20"/>
      <c r="G24" s="11"/>
      <c r="H24" s="34">
        <f t="shared" si="5"/>
        <v>46.792083456000007</v>
      </c>
      <c r="J24" s="41"/>
      <c r="K24" s="41"/>
      <c r="L24" s="4"/>
    </row>
    <row r="25" spans="2:12" ht="15" thickTop="1" x14ac:dyDescent="0.2"/>
    <row r="27" spans="2:12" ht="15" thickBot="1" x14ac:dyDescent="0.25"/>
    <row r="28" spans="2:12" ht="15" thickBot="1" x14ac:dyDescent="0.25">
      <c r="B28" s="5" t="s">
        <v>37</v>
      </c>
      <c r="D28" s="18" t="s">
        <v>10</v>
      </c>
      <c r="E28" s="8">
        <f>SUM(J12:J21)/COUNT(J12:J21)</f>
        <v>5.1520417279999968</v>
      </c>
    </row>
    <row r="29" spans="2:12" ht="19.5" x14ac:dyDescent="0.25">
      <c r="B29" s="21" t="s">
        <v>38</v>
      </c>
      <c r="D29" s="19" t="s">
        <v>11</v>
      </c>
      <c r="E29" s="10">
        <f>SUM(K12:K21)/COUNT(K12:K21)</f>
        <v>42.667730175203033</v>
      </c>
    </row>
    <row r="30" spans="2:12" ht="26.25" thickBot="1" x14ac:dyDescent="0.4">
      <c r="B30" s="22" t="s">
        <v>39</v>
      </c>
      <c r="D30" s="20" t="s">
        <v>43</v>
      </c>
      <c r="E30" s="13">
        <f>SUM(L12:L21)/COUNT(L12:L21)</f>
        <v>10.63043654218608</v>
      </c>
    </row>
    <row r="31" spans="2:12" x14ac:dyDescent="0.2">
      <c r="B31" s="19"/>
    </row>
    <row r="32" spans="2:12" ht="15" thickBot="1" x14ac:dyDescent="0.25">
      <c r="B32" s="20"/>
    </row>
    <row r="34" spans="2:2" ht="15" thickBot="1" x14ac:dyDescent="0.25"/>
    <row r="35" spans="2:2" ht="15" thickBot="1" x14ac:dyDescent="0.25">
      <c r="B35" s="5" t="s">
        <v>44</v>
      </c>
    </row>
    <row r="36" spans="2:2" ht="19.5" x14ac:dyDescent="0.25">
      <c r="B36" s="21" t="s">
        <v>45</v>
      </c>
    </row>
    <row r="37" spans="2:2" ht="25.5" x14ac:dyDescent="0.35">
      <c r="B37" s="22" t="s">
        <v>46</v>
      </c>
    </row>
    <row r="38" spans="2:2" x14ac:dyDescent="0.2">
      <c r="B38" s="19" t="s">
        <v>47</v>
      </c>
    </row>
    <row r="39" spans="2:2" ht="15" thickBot="1" x14ac:dyDescent="0.25">
      <c r="B39" s="20"/>
    </row>
  </sheetData>
  <phoneticPr fontId="10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57AB-867D-4D16-AEB8-DE193FA96EAF}">
  <dimension ref="A1:M36"/>
  <sheetViews>
    <sheetView workbookViewId="0">
      <selection activeCell="K44" sqref="K44"/>
    </sheetView>
  </sheetViews>
  <sheetFormatPr defaultRowHeight="14.25" x14ac:dyDescent="0.2"/>
  <cols>
    <col min="2" max="2" width="18.75" customWidth="1"/>
    <col min="12" max="12" width="15.5" customWidth="1"/>
    <col min="13" max="13" width="21.375" customWidth="1"/>
  </cols>
  <sheetData>
    <row r="1" spans="1:13" x14ac:dyDescent="0.2">
      <c r="A1" s="49" t="s">
        <v>48</v>
      </c>
      <c r="B1" s="49"/>
      <c r="C1" s="49"/>
      <c r="D1" s="49"/>
    </row>
    <row r="2" spans="1:13" ht="15" thickBot="1" x14ac:dyDescent="0.25"/>
    <row r="3" spans="1:13" ht="15" thickBot="1" x14ac:dyDescent="0.25">
      <c r="B3" s="5" t="s">
        <v>14</v>
      </c>
      <c r="C3" s="7"/>
      <c r="D3" s="7"/>
      <c r="E3" s="7"/>
      <c r="F3" s="7"/>
      <c r="G3" s="7"/>
      <c r="H3" s="7"/>
      <c r="I3" s="8"/>
    </row>
    <row r="4" spans="1:13" ht="25.5" x14ac:dyDescent="0.35">
      <c r="B4" s="21" t="s">
        <v>16</v>
      </c>
      <c r="C4" s="4"/>
      <c r="D4" s="23" t="s">
        <v>17</v>
      </c>
      <c r="E4" s="24">
        <v>0.5</v>
      </c>
      <c r="F4" s="4"/>
      <c r="G4" s="43" t="s">
        <v>1</v>
      </c>
      <c r="H4" s="42">
        <v>0.3</v>
      </c>
      <c r="I4" s="10"/>
    </row>
    <row r="5" spans="1:13" ht="25.5" x14ac:dyDescent="0.35">
      <c r="B5" s="22" t="s">
        <v>15</v>
      </c>
      <c r="C5" s="4"/>
      <c r="D5" s="4"/>
      <c r="E5" s="4"/>
      <c r="F5" s="4"/>
      <c r="G5" s="4"/>
      <c r="H5" s="4"/>
      <c r="I5" s="10"/>
    </row>
    <row r="6" spans="1:13" ht="25.5" x14ac:dyDescent="0.35">
      <c r="B6" s="19"/>
      <c r="C6" s="4"/>
      <c r="D6" s="25" t="s">
        <v>34</v>
      </c>
      <c r="E6" s="24">
        <v>37</v>
      </c>
      <c r="F6" s="4"/>
      <c r="G6" s="50" t="s">
        <v>49</v>
      </c>
      <c r="H6" s="42">
        <v>0</v>
      </c>
      <c r="I6" s="10"/>
    </row>
    <row r="7" spans="1:13" ht="15" thickBot="1" x14ac:dyDescent="0.25">
      <c r="B7" s="20"/>
      <c r="C7" s="12"/>
      <c r="D7" s="12"/>
      <c r="E7" s="12"/>
      <c r="F7" s="12"/>
      <c r="G7" s="12"/>
      <c r="H7" s="12"/>
      <c r="I7" s="13"/>
    </row>
    <row r="8" spans="1:13" ht="15" thickBot="1" x14ac:dyDescent="0.25"/>
    <row r="9" spans="1:13" ht="15" thickBot="1" x14ac:dyDescent="0.25">
      <c r="B9" s="5" t="s">
        <v>36</v>
      </c>
      <c r="D9" s="6" t="s">
        <v>20</v>
      </c>
      <c r="E9" s="3" t="s">
        <v>21</v>
      </c>
      <c r="F9" s="37" t="s">
        <v>5</v>
      </c>
      <c r="G9" s="3" t="s">
        <v>4</v>
      </c>
      <c r="H9" s="5" t="s">
        <v>6</v>
      </c>
      <c r="I9" s="47" t="s">
        <v>8</v>
      </c>
      <c r="K9" s="1" t="s">
        <v>40</v>
      </c>
      <c r="L9" s="2" t="s">
        <v>41</v>
      </c>
      <c r="M9" s="5" t="s">
        <v>42</v>
      </c>
    </row>
    <row r="10" spans="1:13" ht="19.5" x14ac:dyDescent="0.25">
      <c r="B10" s="21" t="s">
        <v>35</v>
      </c>
      <c r="D10" s="18">
        <v>1</v>
      </c>
      <c r="E10" s="18" t="s">
        <v>22</v>
      </c>
      <c r="F10" s="29">
        <v>37</v>
      </c>
      <c r="G10" s="44">
        <f xml:space="preserve"> $E$4*F10 + (1-$E$4)*(E6+H6)</f>
        <v>37</v>
      </c>
      <c r="H10" s="19">
        <f>$H$4*(G10-E6)+(1-$H$4)*H6</f>
        <v>0</v>
      </c>
      <c r="I10" s="33">
        <f>E6+H6</f>
        <v>37</v>
      </c>
      <c r="K10" s="38">
        <f t="shared" ref="K10:K19" si="0">ABS(I10-F10)</f>
        <v>0</v>
      </c>
      <c r="L10" s="33">
        <f>K10^2</f>
        <v>0</v>
      </c>
      <c r="M10" s="19">
        <f t="shared" ref="M10:M19" si="1">ABS(K10/F10)*100</f>
        <v>0</v>
      </c>
    </row>
    <row r="11" spans="1:13" ht="25.5" x14ac:dyDescent="0.35">
      <c r="B11" s="22" t="s">
        <v>5</v>
      </c>
      <c r="D11" s="19">
        <v>2</v>
      </c>
      <c r="E11" s="19" t="s">
        <v>23</v>
      </c>
      <c r="F11" s="30">
        <v>40</v>
      </c>
      <c r="G11" s="45">
        <f xml:space="preserve"> $E$4*F11 + (1-$E$4)*(G10+H10)</f>
        <v>38.5</v>
      </c>
      <c r="H11" s="19">
        <f>$H$4*(G11-G10)+(1-$H$4)*H10</f>
        <v>0.44999999999999996</v>
      </c>
      <c r="I11" s="33">
        <f>G10+H10</f>
        <v>37</v>
      </c>
      <c r="K11" s="38">
        <f t="shared" si="0"/>
        <v>3</v>
      </c>
      <c r="L11" s="33">
        <f t="shared" ref="L11:L19" si="2">K11^2</f>
        <v>9</v>
      </c>
      <c r="M11" s="19">
        <f t="shared" si="1"/>
        <v>7.5</v>
      </c>
    </row>
    <row r="12" spans="1:13" x14ac:dyDescent="0.2">
      <c r="B12" s="19"/>
      <c r="D12" s="19">
        <v>3</v>
      </c>
      <c r="E12" s="19" t="s">
        <v>24</v>
      </c>
      <c r="F12" s="30">
        <v>41</v>
      </c>
      <c r="G12" s="45">
        <f xml:space="preserve"> $E$4*F12 + (1-$E$4)*(G11+H11)</f>
        <v>39.975000000000001</v>
      </c>
      <c r="H12" s="19">
        <f t="shared" ref="H12:H19" si="3">$H$4*(G12-G11)+(1-$H$4)*H11</f>
        <v>0.75750000000000028</v>
      </c>
      <c r="I12" s="33">
        <f>G11+H11</f>
        <v>38.950000000000003</v>
      </c>
      <c r="K12" s="38">
        <f t="shared" si="0"/>
        <v>2.0499999999999972</v>
      </c>
      <c r="L12" s="33">
        <f t="shared" si="2"/>
        <v>4.2024999999999881</v>
      </c>
      <c r="M12" s="19">
        <f t="shared" si="1"/>
        <v>4.9999999999999929</v>
      </c>
    </row>
    <row r="13" spans="1:13" ht="15" thickBot="1" x14ac:dyDescent="0.25">
      <c r="B13" s="20"/>
      <c r="D13" s="19">
        <v>4</v>
      </c>
      <c r="E13" s="19" t="s">
        <v>25</v>
      </c>
      <c r="F13" s="30">
        <v>37</v>
      </c>
      <c r="G13" s="45">
        <f xml:space="preserve"> ($E$4*F13) +((1-$E$4)*(G12+H12))</f>
        <v>38.866250000000001</v>
      </c>
      <c r="H13" s="19">
        <f>($H$4*(G13-G12))+((1-$H$4)*H12)</f>
        <v>0.19762499999999994</v>
      </c>
      <c r="I13" s="33">
        <f t="shared" ref="I13:I19" si="4">G12+H12</f>
        <v>40.732500000000002</v>
      </c>
      <c r="K13" s="38">
        <f t="shared" si="0"/>
        <v>3.7325000000000017</v>
      </c>
      <c r="L13" s="33">
        <f t="shared" si="2"/>
        <v>13.931556250000012</v>
      </c>
      <c r="M13" s="19">
        <f t="shared" si="1"/>
        <v>10.087837837837842</v>
      </c>
    </row>
    <row r="14" spans="1:13" x14ac:dyDescent="0.2">
      <c r="D14" s="26">
        <v>5</v>
      </c>
      <c r="E14" s="19" t="s">
        <v>26</v>
      </c>
      <c r="F14" s="30">
        <v>45</v>
      </c>
      <c r="G14" s="45">
        <f t="shared" ref="G14:G19" si="5" xml:space="preserve"> ($E$4*F14) +((1-$E$4)*(G13+H13))</f>
        <v>42.031937499999998</v>
      </c>
      <c r="H14" s="19">
        <f t="shared" si="3"/>
        <v>1.0880437499999991</v>
      </c>
      <c r="I14" s="33">
        <f t="shared" si="4"/>
        <v>39.063875000000003</v>
      </c>
      <c r="K14" s="38">
        <f t="shared" si="0"/>
        <v>5.936124999999997</v>
      </c>
      <c r="L14" s="33">
        <f t="shared" si="2"/>
        <v>35.237580015624964</v>
      </c>
      <c r="M14" s="19">
        <f t="shared" si="1"/>
        <v>13.191388888888882</v>
      </c>
    </row>
    <row r="15" spans="1:13" x14ac:dyDescent="0.2">
      <c r="D15" s="19">
        <v>6</v>
      </c>
      <c r="E15" s="19" t="s">
        <v>27</v>
      </c>
      <c r="F15" s="30">
        <v>50</v>
      </c>
      <c r="G15" s="45">
        <f t="shared" si="5"/>
        <v>46.559990624999998</v>
      </c>
      <c r="H15" s="19">
        <f t="shared" si="3"/>
        <v>2.1200465624999989</v>
      </c>
      <c r="I15" s="33">
        <f t="shared" si="4"/>
        <v>43.119981249999995</v>
      </c>
      <c r="K15" s="38">
        <f t="shared" si="0"/>
        <v>6.880018750000005</v>
      </c>
      <c r="L15" s="33">
        <f t="shared" si="2"/>
        <v>47.334658000351631</v>
      </c>
      <c r="M15" s="19">
        <f t="shared" si="1"/>
        <v>13.76003750000001</v>
      </c>
    </row>
    <row r="16" spans="1:13" x14ac:dyDescent="0.2">
      <c r="D16" s="19">
        <v>7</v>
      </c>
      <c r="E16" s="19" t="s">
        <v>28</v>
      </c>
      <c r="F16" s="30">
        <v>43</v>
      </c>
      <c r="G16" s="45">
        <f t="shared" si="5"/>
        <v>45.840018593750003</v>
      </c>
      <c r="H16" s="19">
        <f t="shared" si="3"/>
        <v>1.2680409843750007</v>
      </c>
      <c r="I16" s="33">
        <f t="shared" si="4"/>
        <v>48.680037187499998</v>
      </c>
      <c r="K16" s="38">
        <f t="shared" si="0"/>
        <v>5.6800371874999982</v>
      </c>
      <c r="L16" s="33">
        <f t="shared" si="2"/>
        <v>32.262822451382888</v>
      </c>
      <c r="M16" s="19">
        <f t="shared" si="1"/>
        <v>13.209388808139529</v>
      </c>
    </row>
    <row r="17" spans="2:13" x14ac:dyDescent="0.2">
      <c r="D17" s="19">
        <v>8</v>
      </c>
      <c r="E17" s="19" t="s">
        <v>29</v>
      </c>
      <c r="F17" s="30">
        <v>47</v>
      </c>
      <c r="G17" s="45">
        <f t="shared" si="5"/>
        <v>47.054029789062497</v>
      </c>
      <c r="H17" s="19">
        <f t="shared" si="3"/>
        <v>1.2518320476562486</v>
      </c>
      <c r="I17" s="33">
        <f t="shared" si="4"/>
        <v>47.108059578125001</v>
      </c>
      <c r="K17" s="38">
        <f t="shared" si="0"/>
        <v>0.10805957812500111</v>
      </c>
      <c r="L17" s="33">
        <f t="shared" si="2"/>
        <v>1.1676872424553219E-2</v>
      </c>
      <c r="M17" s="19">
        <f t="shared" si="1"/>
        <v>0.22991399601064066</v>
      </c>
    </row>
    <row r="18" spans="2:13" x14ac:dyDescent="0.2">
      <c r="D18" s="19">
        <v>9</v>
      </c>
      <c r="E18" s="19" t="s">
        <v>30</v>
      </c>
      <c r="F18" s="30">
        <v>56</v>
      </c>
      <c r="G18" s="45">
        <f t="shared" si="5"/>
        <v>52.152930918359374</v>
      </c>
      <c r="H18" s="19">
        <f t="shared" si="3"/>
        <v>2.4059527721484368</v>
      </c>
      <c r="I18" s="33">
        <f t="shared" si="4"/>
        <v>48.305861836718748</v>
      </c>
      <c r="K18" s="38">
        <f t="shared" si="0"/>
        <v>7.6941381632812522</v>
      </c>
      <c r="L18" s="33">
        <f t="shared" si="2"/>
        <v>59.199762075660999</v>
      </c>
      <c r="M18" s="19">
        <f t="shared" si="1"/>
        <v>13.739532434430807</v>
      </c>
    </row>
    <row r="19" spans="2:13" ht="15" thickBot="1" x14ac:dyDescent="0.25">
      <c r="D19" s="20">
        <v>10</v>
      </c>
      <c r="E19" s="20" t="s">
        <v>31</v>
      </c>
      <c r="F19" s="31">
        <v>52</v>
      </c>
      <c r="G19" s="46">
        <f t="shared" si="5"/>
        <v>53.279441845253906</v>
      </c>
      <c r="H19" s="20">
        <f t="shared" si="3"/>
        <v>2.0221202185722653</v>
      </c>
      <c r="I19" s="48">
        <f t="shared" si="4"/>
        <v>54.558883690507813</v>
      </c>
      <c r="K19" s="39">
        <f t="shared" si="0"/>
        <v>2.5588836905078125</v>
      </c>
      <c r="L19" s="40">
        <f t="shared" si="2"/>
        <v>6.5478857415468825</v>
      </c>
      <c r="M19" s="27">
        <f t="shared" si="1"/>
        <v>4.9209301740534857</v>
      </c>
    </row>
    <row r="20" spans="2:13" ht="15" thickBot="1" x14ac:dyDescent="0.25">
      <c r="D20" s="19">
        <v>11</v>
      </c>
      <c r="E20" s="19" t="s">
        <v>32</v>
      </c>
      <c r="F20" s="19"/>
      <c r="G20" s="9"/>
      <c r="H20" s="19"/>
      <c r="I20" s="48">
        <f>$G$19+$H$19</f>
        <v>55.301562063826168</v>
      </c>
      <c r="K20" s="41"/>
      <c r="L20" s="41"/>
      <c r="M20" s="4"/>
    </row>
    <row r="21" spans="2:13" ht="15" thickBot="1" x14ac:dyDescent="0.25">
      <c r="D21" s="19">
        <v>12</v>
      </c>
      <c r="E21" s="19" t="s">
        <v>33</v>
      </c>
      <c r="F21" s="19"/>
      <c r="G21" s="9"/>
      <c r="H21" s="19"/>
      <c r="I21" s="48">
        <f>$G$19+2*$H$19</f>
        <v>57.323682282398437</v>
      </c>
      <c r="K21" s="41"/>
      <c r="L21" s="41"/>
      <c r="M21" s="4"/>
    </row>
    <row r="22" spans="2:13" ht="15" thickBot="1" x14ac:dyDescent="0.25">
      <c r="D22" s="20">
        <v>13</v>
      </c>
      <c r="E22" s="20" t="s">
        <v>22</v>
      </c>
      <c r="F22" s="20"/>
      <c r="G22" s="11"/>
      <c r="H22" s="20"/>
      <c r="I22" s="48">
        <f>$G$19+3*$H$19</f>
        <v>59.345802500970706</v>
      </c>
      <c r="K22" s="41"/>
      <c r="L22" s="41"/>
      <c r="M22" s="4"/>
    </row>
    <row r="24" spans="2:13" ht="15" thickBot="1" x14ac:dyDescent="0.25"/>
    <row r="25" spans="2:13" ht="15" thickBot="1" x14ac:dyDescent="0.25">
      <c r="B25" s="5" t="s">
        <v>37</v>
      </c>
      <c r="D25" s="18" t="s">
        <v>10</v>
      </c>
      <c r="E25" s="8">
        <f>SUM(K10:K19)/COUNT(K10:K19)</f>
        <v>3.7639762369414065</v>
      </c>
    </row>
    <row r="26" spans="2:13" ht="19.5" x14ac:dyDescent="0.25">
      <c r="B26" s="21" t="s">
        <v>38</v>
      </c>
      <c r="D26" s="19" t="s">
        <v>11</v>
      </c>
      <c r="E26" s="10">
        <f>SUM(L10:L19)/COUNT(L10:L19)</f>
        <v>20.772844140699192</v>
      </c>
    </row>
    <row r="27" spans="2:13" ht="26.25" thickBot="1" x14ac:dyDescent="0.4">
      <c r="B27" s="22" t="s">
        <v>39</v>
      </c>
      <c r="D27" s="20" t="s">
        <v>43</v>
      </c>
      <c r="E27" s="13">
        <f>SUM(M10:M19)/COUNT(M9:M18)</f>
        <v>9.0710032932623541</v>
      </c>
    </row>
    <row r="28" spans="2:13" x14ac:dyDescent="0.2">
      <c r="B28" s="19"/>
    </row>
    <row r="29" spans="2:13" ht="15" thickBot="1" x14ac:dyDescent="0.25">
      <c r="B29" s="20"/>
    </row>
    <row r="30" spans="2:13" x14ac:dyDescent="0.2">
      <c r="B30" s="4"/>
    </row>
    <row r="31" spans="2:13" ht="15" thickBot="1" x14ac:dyDescent="0.25"/>
    <row r="32" spans="2:13" ht="15" thickBot="1" x14ac:dyDescent="0.25">
      <c r="B32" s="5" t="s">
        <v>44</v>
      </c>
    </row>
    <row r="33" spans="2:2" ht="19.5" x14ac:dyDescent="0.25">
      <c r="B33" s="21" t="s">
        <v>45</v>
      </c>
    </row>
    <row r="34" spans="2:2" ht="25.5" x14ac:dyDescent="0.35">
      <c r="B34" s="22" t="s">
        <v>46</v>
      </c>
    </row>
    <row r="35" spans="2:2" x14ac:dyDescent="0.2">
      <c r="B35" s="19" t="s">
        <v>47</v>
      </c>
    </row>
    <row r="36" spans="2:2" ht="15" thickBot="1" x14ac:dyDescent="0.25">
      <c r="B36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B63D-2F15-4160-9F82-EC9B28450BF6}">
  <dimension ref="A1:T38"/>
  <sheetViews>
    <sheetView workbookViewId="0">
      <selection activeCell="N12" sqref="N12"/>
    </sheetView>
  </sheetViews>
  <sheetFormatPr defaultRowHeight="14.25" x14ac:dyDescent="0.2"/>
  <cols>
    <col min="2" max="2" width="19" customWidth="1"/>
    <col min="3" max="3" width="9.875" customWidth="1"/>
    <col min="7" max="7" width="16.25" customWidth="1"/>
    <col min="10" max="10" width="11" customWidth="1"/>
    <col min="13" max="13" width="14.5" customWidth="1"/>
    <col min="14" max="14" width="20.875" customWidth="1"/>
  </cols>
  <sheetData>
    <row r="1" spans="1:16" x14ac:dyDescent="0.2">
      <c r="A1" s="16" t="s">
        <v>13</v>
      </c>
      <c r="B1" s="16"/>
      <c r="C1" s="16"/>
      <c r="D1" s="16"/>
    </row>
    <row r="2" spans="1:16" ht="15" thickBot="1" x14ac:dyDescent="0.25"/>
    <row r="3" spans="1:16" ht="15" thickBot="1" x14ac:dyDescent="0.25">
      <c r="B3" s="5" t="s">
        <v>14</v>
      </c>
      <c r="C3" s="7"/>
      <c r="D3" s="7"/>
      <c r="E3" s="7"/>
      <c r="F3" s="7"/>
      <c r="G3" s="7"/>
      <c r="H3" s="7"/>
      <c r="I3" s="7"/>
      <c r="J3" s="7"/>
      <c r="K3" s="7"/>
      <c r="L3" s="8"/>
      <c r="M3" s="4"/>
      <c r="N3" s="18"/>
      <c r="O3" s="1" t="s">
        <v>3</v>
      </c>
      <c r="P3" s="57" t="s">
        <v>53</v>
      </c>
    </row>
    <row r="4" spans="1:16" ht="25.5" x14ac:dyDescent="0.35">
      <c r="B4" s="21" t="s">
        <v>16</v>
      </c>
      <c r="C4" s="4"/>
      <c r="D4" s="23" t="s">
        <v>17</v>
      </c>
      <c r="E4" s="24">
        <v>0.1</v>
      </c>
      <c r="F4" s="4"/>
      <c r="G4" s="43" t="s">
        <v>1</v>
      </c>
      <c r="H4" s="42">
        <v>0.2</v>
      </c>
      <c r="I4" s="4"/>
      <c r="J4" s="52" t="s">
        <v>0</v>
      </c>
      <c r="K4" s="54">
        <v>0.1</v>
      </c>
      <c r="L4" s="53"/>
      <c r="M4" s="52"/>
      <c r="N4" s="55" t="s">
        <v>50</v>
      </c>
      <c r="O4" s="6">
        <v>1</v>
      </c>
      <c r="P4" s="8">
        <v>0.93</v>
      </c>
    </row>
    <row r="5" spans="1:16" ht="25.5" x14ac:dyDescent="0.35">
      <c r="B5" s="22" t="s">
        <v>15</v>
      </c>
      <c r="C5" s="4"/>
      <c r="D5" s="4"/>
      <c r="E5" s="4"/>
      <c r="F5" s="4"/>
      <c r="G5" s="4"/>
      <c r="H5" s="4"/>
      <c r="I5" s="4"/>
      <c r="J5" s="4"/>
      <c r="K5" s="4"/>
      <c r="L5" s="10"/>
      <c r="M5" s="4"/>
      <c r="N5" s="56" t="s">
        <v>52</v>
      </c>
      <c r="O5" s="9">
        <v>2</v>
      </c>
      <c r="P5" s="10">
        <v>1.05</v>
      </c>
    </row>
    <row r="6" spans="1:16" ht="25.5" x14ac:dyDescent="0.35">
      <c r="B6" s="19"/>
      <c r="C6" s="4"/>
      <c r="D6" s="25" t="s">
        <v>34</v>
      </c>
      <c r="E6" s="24">
        <v>222.14</v>
      </c>
      <c r="F6" s="4"/>
      <c r="G6" s="50" t="s">
        <v>49</v>
      </c>
      <c r="H6" s="42">
        <v>27</v>
      </c>
      <c r="I6" s="4"/>
      <c r="J6" s="4"/>
      <c r="K6" s="4"/>
      <c r="L6" s="10"/>
      <c r="M6" s="4"/>
      <c r="N6" s="19" t="s">
        <v>51</v>
      </c>
      <c r="O6" s="9">
        <v>3</v>
      </c>
      <c r="P6" s="10">
        <v>0.95</v>
      </c>
    </row>
    <row r="7" spans="1:16" ht="15" thickBot="1" x14ac:dyDescent="0.25">
      <c r="B7" s="20"/>
      <c r="C7" s="12"/>
      <c r="D7" s="12"/>
      <c r="E7" s="12"/>
      <c r="F7" s="12"/>
      <c r="G7" s="12"/>
      <c r="H7" s="12"/>
      <c r="I7" s="12"/>
      <c r="J7" s="12"/>
      <c r="K7" s="12"/>
      <c r="L7" s="13"/>
      <c r="M7" s="4"/>
      <c r="N7" s="20"/>
      <c r="O7" s="11">
        <v>4</v>
      </c>
      <c r="P7" s="13">
        <v>1.08</v>
      </c>
    </row>
    <row r="8" spans="1:16" x14ac:dyDescent="0.2">
      <c r="L8" s="4"/>
      <c r="M8" s="4"/>
      <c r="N8" s="4"/>
    </row>
    <row r="9" spans="1:16" x14ac:dyDescent="0.2">
      <c r="L9" s="4"/>
      <c r="M9" s="4"/>
    </row>
    <row r="10" spans="1:16" x14ac:dyDescent="0.2">
      <c r="L10" s="4"/>
      <c r="M10" s="4"/>
    </row>
    <row r="11" spans="1:16" ht="15" thickBot="1" x14ac:dyDescent="0.25"/>
    <row r="12" spans="1:16" ht="15" thickBot="1" x14ac:dyDescent="0.25">
      <c r="B12" s="5" t="s">
        <v>36</v>
      </c>
      <c r="D12" s="1" t="s">
        <v>2</v>
      </c>
      <c r="E12" s="3" t="s">
        <v>3</v>
      </c>
      <c r="F12" s="37" t="s">
        <v>5</v>
      </c>
      <c r="G12" s="3" t="s">
        <v>4</v>
      </c>
      <c r="H12" s="3" t="s">
        <v>6</v>
      </c>
      <c r="I12" s="3" t="s">
        <v>7</v>
      </c>
      <c r="J12" s="2" t="s">
        <v>8</v>
      </c>
      <c r="K12" s="15" t="s">
        <v>18</v>
      </c>
      <c r="L12" s="3" t="s">
        <v>19</v>
      </c>
      <c r="M12" s="2" t="s">
        <v>9</v>
      </c>
    </row>
    <row r="13" spans="1:16" ht="19.5" x14ac:dyDescent="0.25">
      <c r="B13" s="21" t="s">
        <v>35</v>
      </c>
      <c r="D13" s="9">
        <v>1</v>
      </c>
      <c r="E13" s="4">
        <v>1</v>
      </c>
      <c r="F13" s="4">
        <v>270</v>
      </c>
      <c r="G13" s="4">
        <f>$E$4*(F13/I13)+(1-$E$4)*(E6+H6)</f>
        <v>253.25825806451613</v>
      </c>
      <c r="H13" s="4">
        <f>$H$4*(G13-E6)+(1-$H$4)*H6</f>
        <v>27.82365161290323</v>
      </c>
      <c r="I13" s="4">
        <f>P4</f>
        <v>0.93</v>
      </c>
      <c r="J13" s="10">
        <f>(E6+H6)*I13</f>
        <v>231.7002</v>
      </c>
      <c r="K13" s="9">
        <f>ABS(F13-J13)</f>
        <v>38.299800000000005</v>
      </c>
      <c r="L13" s="4">
        <f>K13^2</f>
        <v>1466.8746800400004</v>
      </c>
      <c r="M13" s="10">
        <f>SimpleExponentialSmoothing!L12</f>
        <v>0</v>
      </c>
    </row>
    <row r="14" spans="1:16" ht="25.5" x14ac:dyDescent="0.35">
      <c r="B14" s="22" t="s">
        <v>5</v>
      </c>
      <c r="D14" s="9"/>
      <c r="E14" s="4">
        <v>2</v>
      </c>
      <c r="F14" s="4">
        <v>310</v>
      </c>
      <c r="G14" s="4">
        <f>$E$4*(F14/I14)+(1-$E$4)*(G13+H13)</f>
        <v>282.49752823348695</v>
      </c>
      <c r="H14" s="4">
        <f>$H$4*(G14-G13)+(1-$H$4)*H13</f>
        <v>28.10677532411675</v>
      </c>
      <c r="I14" s="4">
        <f>P5</f>
        <v>1.05</v>
      </c>
      <c r="J14" s="10">
        <f>(G13+H13)*I14</f>
        <v>295.13600516129031</v>
      </c>
      <c r="K14" s="9">
        <f t="shared" ref="K14:K20" si="0">ABS(F14-J14)</f>
        <v>14.863994838709687</v>
      </c>
      <c r="L14" s="4">
        <f t="shared" ref="L14:L20" si="1">K14^2</f>
        <v>220.93834256518821</v>
      </c>
      <c r="M14" s="10">
        <f t="shared" ref="M14:M20" si="2">ABS(K14/F14)*100</f>
        <v>4.7948370447450603</v>
      </c>
    </row>
    <row r="15" spans="1:16" x14ac:dyDescent="0.2">
      <c r="B15" s="19"/>
      <c r="D15" s="9"/>
      <c r="E15" s="4">
        <v>3</v>
      </c>
      <c r="F15" s="4">
        <v>250</v>
      </c>
      <c r="G15" s="4">
        <f t="shared" ref="G15:G20" si="3">$E$4*(F15/I15)+(1-$E$4)*(G14+H14)</f>
        <v>305.85966267552755</v>
      </c>
      <c r="H15" s="4">
        <f t="shared" ref="H15:H20" si="4">$H$4*(G15-G14)+(1-$H$4)*H14</f>
        <v>27.157847147701524</v>
      </c>
      <c r="I15" s="4">
        <f>P6</f>
        <v>0.95</v>
      </c>
      <c r="J15" s="10">
        <f t="shared" ref="J15:J20" si="5">(G14+H14)*I15</f>
        <v>295.07408837972349</v>
      </c>
      <c r="K15" s="9">
        <f t="shared" si="0"/>
        <v>45.074088379723491</v>
      </c>
      <c r="L15" s="4">
        <f t="shared" si="1"/>
        <v>2031.6734432631242</v>
      </c>
      <c r="M15" s="10">
        <f t="shared" si="2"/>
        <v>18.029635351889397</v>
      </c>
    </row>
    <row r="16" spans="1:16" ht="15" thickBot="1" x14ac:dyDescent="0.25">
      <c r="B16" s="20"/>
      <c r="D16" s="9"/>
      <c r="E16" s="4">
        <v>4</v>
      </c>
      <c r="F16" s="4">
        <v>290</v>
      </c>
      <c r="G16" s="4">
        <f t="shared" si="3"/>
        <v>326.56761069275802</v>
      </c>
      <c r="H16" s="4">
        <f t="shared" si="4"/>
        <v>25.867867321607317</v>
      </c>
      <c r="I16" s="4">
        <f>P7</f>
        <v>1.08</v>
      </c>
      <c r="J16" s="10">
        <f t="shared" si="5"/>
        <v>359.65891060908746</v>
      </c>
      <c r="K16" s="9">
        <f t="shared" si="0"/>
        <v>69.658910609087457</v>
      </c>
      <c r="L16" s="4">
        <f t="shared" si="1"/>
        <v>4852.363827244837</v>
      </c>
      <c r="M16" s="10">
        <f t="shared" si="2"/>
        <v>24.020314003133606</v>
      </c>
    </row>
    <row r="17" spans="2:13" x14ac:dyDescent="0.2">
      <c r="D17" s="9">
        <v>2</v>
      </c>
      <c r="E17" s="4">
        <v>1</v>
      </c>
      <c r="F17" s="4">
        <v>370</v>
      </c>
      <c r="G17" s="4">
        <f t="shared" si="3"/>
        <v>356.40302247783359</v>
      </c>
      <c r="H17" s="4">
        <f t="shared" si="4"/>
        <v>26.661376214300969</v>
      </c>
      <c r="I17" s="14">
        <f>$K$4*(F13/G13)+(1-$K$4)*I13</f>
        <v>0.94361054137520728</v>
      </c>
      <c r="J17" s="10">
        <f t="shared" si="5"/>
        <v>332.56183220896526</v>
      </c>
      <c r="K17" s="9">
        <f t="shared" si="0"/>
        <v>37.438167791034743</v>
      </c>
      <c r="L17" s="4">
        <f t="shared" si="1"/>
        <v>1401.6164075496713</v>
      </c>
      <c r="M17" s="10">
        <f t="shared" si="2"/>
        <v>10.118423727306688</v>
      </c>
    </row>
    <row r="18" spans="2:13" x14ac:dyDescent="0.2">
      <c r="D18" s="9"/>
      <c r="E18" s="4">
        <v>2</v>
      </c>
      <c r="F18" s="4">
        <v>410</v>
      </c>
      <c r="G18" s="4">
        <f t="shared" si="3"/>
        <v>383.63026475490091</v>
      </c>
      <c r="H18" s="4">
        <f t="shared" si="4"/>
        <v>26.774549426854243</v>
      </c>
      <c r="I18" s="14">
        <f t="shared" ref="I18:I20" si="6">$K$4*(F14/G14)+(1-$K$4)*I14</f>
        <v>1.0547354734175876</v>
      </c>
      <c r="J18" s="10">
        <f t="shared" si="5"/>
        <v>404.03160990397203</v>
      </c>
      <c r="K18" s="9">
        <f t="shared" si="0"/>
        <v>5.9683900960279743</v>
      </c>
      <c r="L18" s="4">
        <f t="shared" si="1"/>
        <v>35.621680338364811</v>
      </c>
      <c r="M18" s="10">
        <f t="shared" si="2"/>
        <v>1.4557049014702377</v>
      </c>
    </row>
    <row r="19" spans="2:13" x14ac:dyDescent="0.2">
      <c r="D19" s="9"/>
      <c r="E19" s="4">
        <v>3</v>
      </c>
      <c r="F19" s="4">
        <v>400</v>
      </c>
      <c r="G19" s="4">
        <f t="shared" si="3"/>
        <v>412.06576033055836</v>
      </c>
      <c r="H19" s="4">
        <f t="shared" si="4"/>
        <v>27.106738656614887</v>
      </c>
      <c r="I19" s="14">
        <f t="shared" si="6"/>
        <v>0.93673683244567407</v>
      </c>
      <c r="J19" s="10">
        <f>(G18+H18)*I19</f>
        <v>384.4413056570728</v>
      </c>
      <c r="K19" s="9">
        <f t="shared" si="0"/>
        <v>15.558694342927197</v>
      </c>
      <c r="L19" s="4">
        <f t="shared" si="1"/>
        <v>242.07296965663477</v>
      </c>
      <c r="M19" s="10">
        <f t="shared" si="2"/>
        <v>3.8896735857317988</v>
      </c>
    </row>
    <row r="20" spans="2:13" x14ac:dyDescent="0.2">
      <c r="D20" s="9"/>
      <c r="E20" s="4">
        <v>4</v>
      </c>
      <c r="F20" s="4">
        <v>450</v>
      </c>
      <c r="G20" s="4">
        <f t="shared" si="3"/>
        <v>437.6759660741908</v>
      </c>
      <c r="H20" s="4">
        <f t="shared" si="4"/>
        <v>26.807432074018401</v>
      </c>
      <c r="I20" s="14">
        <f t="shared" si="6"/>
        <v>1.0608024379958607</v>
      </c>
      <c r="J20" s="10">
        <f t="shared" si="5"/>
        <v>465.87525762632805</v>
      </c>
      <c r="K20" s="9">
        <f t="shared" si="0"/>
        <v>15.87525762632805</v>
      </c>
      <c r="L20" s="4">
        <f t="shared" si="1"/>
        <v>252.02380470228692</v>
      </c>
      <c r="M20" s="10">
        <f t="shared" si="2"/>
        <v>3.5278350280729001</v>
      </c>
    </row>
    <row r="21" spans="2:13" x14ac:dyDescent="0.2">
      <c r="D21" s="9">
        <v>3</v>
      </c>
      <c r="E21" s="4">
        <v>1</v>
      </c>
      <c r="F21" s="4"/>
      <c r="G21" s="4"/>
      <c r="H21" s="4"/>
      <c r="I21" s="14">
        <f>$I$7*(F17/G17)+(1-$I$7)*I17</f>
        <v>0.94361054137520728</v>
      </c>
      <c r="J21" s="10">
        <f>($G$20+$H$20)*I21</f>
        <v>438.29143078642761</v>
      </c>
      <c r="K21" s="9"/>
      <c r="L21" s="4"/>
      <c r="M21" s="10"/>
    </row>
    <row r="22" spans="2:13" x14ac:dyDescent="0.2">
      <c r="D22" s="9"/>
      <c r="E22" s="4">
        <v>2</v>
      </c>
      <c r="F22" s="4"/>
      <c r="G22" s="4"/>
      <c r="H22" s="4"/>
      <c r="I22" s="14">
        <f t="shared" ref="I22:I24" si="7">$I$7*(F18/G18)+(1-$I$7)*I18</f>
        <v>1.0547354734175876</v>
      </c>
      <c r="J22" s="10">
        <f>($G$20+2*$H$20)*I22</f>
        <v>518.18186640016086</v>
      </c>
      <c r="K22" s="9"/>
      <c r="L22" s="4"/>
      <c r="M22" s="10"/>
    </row>
    <row r="23" spans="2:13" x14ac:dyDescent="0.2">
      <c r="D23" s="9"/>
      <c r="E23" s="4">
        <v>3</v>
      </c>
      <c r="F23" s="4"/>
      <c r="G23" s="4"/>
      <c r="H23" s="4"/>
      <c r="I23" s="14">
        <f t="shared" si="7"/>
        <v>0.93673683244567407</v>
      </c>
      <c r="J23" s="10">
        <f>($G$20+3*$H$20)*I23</f>
        <v>485.32172511899353</v>
      </c>
      <c r="K23" s="9"/>
      <c r="L23" s="4"/>
      <c r="M23" s="10"/>
    </row>
    <row r="24" spans="2:13" ht="15" thickBot="1" x14ac:dyDescent="0.25">
      <c r="D24" s="11"/>
      <c r="E24" s="12">
        <v>4</v>
      </c>
      <c r="F24" s="12"/>
      <c r="G24" s="12"/>
      <c r="H24" s="12"/>
      <c r="I24" s="51">
        <f t="shared" si="7"/>
        <v>1.0608024379958607</v>
      </c>
      <c r="J24" s="13">
        <f>($G$20+4*$H$20)*I24</f>
        <v>578.03728906580386</v>
      </c>
      <c r="K24" s="11"/>
      <c r="L24" s="12"/>
      <c r="M24" s="13"/>
    </row>
    <row r="26" spans="2:13" ht="15" thickBot="1" x14ac:dyDescent="0.25"/>
    <row r="27" spans="2:13" ht="15" thickBot="1" x14ac:dyDescent="0.25">
      <c r="B27" s="5" t="s">
        <v>37</v>
      </c>
      <c r="D27" s="18" t="s">
        <v>10</v>
      </c>
      <c r="E27" s="8">
        <f>SUM(K12:K21)/COUNT(K12:K21)</f>
        <v>30.342162960479826</v>
      </c>
    </row>
    <row r="28" spans="2:13" ht="19.5" x14ac:dyDescent="0.25">
      <c r="B28" s="21" t="s">
        <v>38</v>
      </c>
      <c r="D28" s="19" t="s">
        <v>11</v>
      </c>
      <c r="E28" s="10">
        <f>SUM(L12:L21)/COUNT(L12:L21)</f>
        <v>1312.8981444200133</v>
      </c>
    </row>
    <row r="29" spans="2:13" ht="26.25" thickBot="1" x14ac:dyDescent="0.4">
      <c r="B29" s="22" t="s">
        <v>39</v>
      </c>
      <c r="D29" s="20" t="s">
        <v>43</v>
      </c>
      <c r="E29" s="13">
        <f>SUM(M12:M21)/COUNT(M11:M20)</f>
        <v>8.229552955293709</v>
      </c>
    </row>
    <row r="30" spans="2:13" x14ac:dyDescent="0.2">
      <c r="B30" s="19"/>
    </row>
    <row r="31" spans="2:13" ht="15" thickBot="1" x14ac:dyDescent="0.25">
      <c r="B31" s="20"/>
    </row>
    <row r="33" spans="2:20" ht="15" thickBot="1" x14ac:dyDescent="0.25"/>
    <row r="34" spans="2:20" ht="15" thickBot="1" x14ac:dyDescent="0.25">
      <c r="B34" s="5" t="s">
        <v>44</v>
      </c>
    </row>
    <row r="35" spans="2:20" ht="19.5" x14ac:dyDescent="0.25">
      <c r="B35" s="21" t="s">
        <v>45</v>
      </c>
    </row>
    <row r="36" spans="2:20" ht="25.5" x14ac:dyDescent="0.35">
      <c r="B36" s="22" t="s">
        <v>46</v>
      </c>
    </row>
    <row r="37" spans="2:20" x14ac:dyDescent="0.2">
      <c r="B37" s="19" t="s">
        <v>47</v>
      </c>
    </row>
    <row r="38" spans="2:20" ht="15" thickBot="1" x14ac:dyDescent="0.25">
      <c r="B38" s="20"/>
      <c r="T38">
        <v>0.1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SimpleExponentialSmoothing</vt:lpstr>
      <vt:lpstr>HoltExponentialSmoothing</vt:lpstr>
      <vt:lpstr>WinterExponentialSmoothing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Kampcom</dc:creator>
  <cp:lastModifiedBy>Kampcom</cp:lastModifiedBy>
  <dcterms:created xsi:type="dcterms:W3CDTF">2021-01-25T08:07:29Z</dcterms:created>
  <dcterms:modified xsi:type="dcterms:W3CDTF">2021-01-26T03:47:57Z</dcterms:modified>
</cp:coreProperties>
</file>