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pcom\Desktop\"/>
    </mc:Choice>
  </mc:AlternateContent>
  <xr:revisionPtr revIDLastSave="0" documentId="13_ncr:1_{A9589711-8843-441A-9AC9-B1E12BC19263}" xr6:coauthVersionLast="46" xr6:coauthVersionMax="46" xr10:uidLastSave="{00000000-0000-0000-0000-000000000000}"/>
  <bookViews>
    <workbookView xWindow="-120" yWindow="-120" windowWidth="29040" windowHeight="15840" xr2:uid="{AC641695-ACBB-444B-A5A9-3A7F2BFDF7BC}"/>
  </bookViews>
  <sheets>
    <sheet name="SimpleExponentialSmoothing" sheetId="2" r:id="rId1"/>
    <sheet name="HoltExponentialSmoothing" sheetId="3" r:id="rId2"/>
    <sheet name="WinterExponentialSmoothing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Q29" i="2"/>
  <c r="Q28" i="2"/>
  <c r="V13" i="2"/>
  <c r="W13" i="2" s="1"/>
  <c r="T1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V12" i="2"/>
  <c r="X12" i="2" s="1"/>
  <c r="T23" i="2"/>
  <c r="T24" i="2"/>
  <c r="T22" i="2"/>
  <c r="T13" i="2"/>
  <c r="T14" i="2"/>
  <c r="T15" i="2"/>
  <c r="T16" i="2"/>
  <c r="T17" i="2"/>
  <c r="T18" i="2"/>
  <c r="T19" i="2"/>
  <c r="T20" i="2"/>
  <c r="T21" i="2"/>
  <c r="S14" i="2"/>
  <c r="S15" i="2" s="1"/>
  <c r="S16" i="2" s="1"/>
  <c r="S17" i="2" s="1"/>
  <c r="S18" i="2" s="1"/>
  <c r="S19" i="2" s="1"/>
  <c r="S20" i="2" s="1"/>
  <c r="S21" i="2" s="1"/>
  <c r="S13" i="2"/>
  <c r="S12" i="2"/>
  <c r="G12" i="2"/>
  <c r="G13" i="2" s="1"/>
  <c r="R14" i="2"/>
  <c r="R15" i="2"/>
  <c r="R16" i="2"/>
  <c r="R17" i="2"/>
  <c r="R18" i="2"/>
  <c r="R19" i="2"/>
  <c r="R20" i="2"/>
  <c r="R21" i="2"/>
  <c r="R13" i="2"/>
  <c r="R12" i="2"/>
  <c r="I10" i="3"/>
  <c r="K10" i="3" s="1"/>
  <c r="H10" i="3"/>
  <c r="G11" i="3" s="1"/>
  <c r="G10" i="3"/>
  <c r="I11" i="3" s="1"/>
  <c r="K11" i="3" s="1"/>
  <c r="L12" i="2"/>
  <c r="M13" i="1" s="1"/>
  <c r="K12" i="2"/>
  <c r="J12" i="2"/>
  <c r="H12" i="2"/>
  <c r="I15" i="1"/>
  <c r="I16" i="1"/>
  <c r="I14" i="1"/>
  <c r="I13" i="1"/>
  <c r="J13" i="1" s="1"/>
  <c r="W12" i="2" l="1"/>
  <c r="H13" i="2"/>
  <c r="J13" i="2" s="1"/>
  <c r="L13" i="2" s="1"/>
  <c r="H14" i="2"/>
  <c r="J14" i="2" s="1"/>
  <c r="G14" i="2"/>
  <c r="G13" i="1"/>
  <c r="K13" i="1"/>
  <c r="H11" i="3"/>
  <c r="G12" i="3" s="1"/>
  <c r="M10" i="3"/>
  <c r="L10" i="3"/>
  <c r="M11" i="3"/>
  <c r="L11" i="3"/>
  <c r="K13" i="2" l="1"/>
  <c r="G15" i="2"/>
  <c r="H15" i="2"/>
  <c r="J15" i="2" s="1"/>
  <c r="L14" i="2"/>
  <c r="K14" i="2"/>
  <c r="L13" i="1"/>
  <c r="H13" i="1"/>
  <c r="G14" i="1" s="1"/>
  <c r="I17" i="1"/>
  <c r="H12" i="3"/>
  <c r="I13" i="3"/>
  <c r="G13" i="3"/>
  <c r="I12" i="3"/>
  <c r="K12" i="3"/>
  <c r="L15" i="2" l="1"/>
  <c r="K15" i="2"/>
  <c r="G16" i="2"/>
  <c r="H16" i="2"/>
  <c r="J16" i="2" s="1"/>
  <c r="I18" i="1"/>
  <c r="H14" i="1"/>
  <c r="G15" i="1" s="1"/>
  <c r="J14" i="1"/>
  <c r="K14" i="1" s="1"/>
  <c r="H13" i="3"/>
  <c r="I14" i="3"/>
  <c r="G14" i="3"/>
  <c r="M12" i="3"/>
  <c r="L12" i="3"/>
  <c r="K13" i="3"/>
  <c r="G17" i="2" l="1"/>
  <c r="H17" i="2"/>
  <c r="J17" i="2" s="1"/>
  <c r="L16" i="2"/>
  <c r="K16" i="2"/>
  <c r="L14" i="1"/>
  <c r="H15" i="1"/>
  <c r="I19" i="1"/>
  <c r="M14" i="1"/>
  <c r="J15" i="1"/>
  <c r="K15" i="1" s="1"/>
  <c r="L15" i="1" s="1"/>
  <c r="K14" i="3"/>
  <c r="L13" i="3"/>
  <c r="M13" i="3"/>
  <c r="K17" i="2" l="1"/>
  <c r="L17" i="2"/>
  <c r="G18" i="2"/>
  <c r="H18" i="2"/>
  <c r="J18" i="2" s="1"/>
  <c r="J16" i="1"/>
  <c r="K16" i="1" s="1"/>
  <c r="L16" i="1" s="1"/>
  <c r="G16" i="1"/>
  <c r="M15" i="1"/>
  <c r="H14" i="3"/>
  <c r="I15" i="3" s="1"/>
  <c r="L14" i="3"/>
  <c r="M14" i="3"/>
  <c r="K18" i="2" l="1"/>
  <c r="L18" i="2"/>
  <c r="G19" i="2"/>
  <c r="H19" i="2"/>
  <c r="J19" i="2" s="1"/>
  <c r="H16" i="1"/>
  <c r="G17" i="1" s="1"/>
  <c r="H17" i="1" s="1"/>
  <c r="I20" i="1"/>
  <c r="M16" i="1"/>
  <c r="K15" i="3"/>
  <c r="M15" i="3" s="1"/>
  <c r="G15" i="3"/>
  <c r="H15" i="3"/>
  <c r="K19" i="2" l="1"/>
  <c r="L19" i="2"/>
  <c r="G20" i="2"/>
  <c r="H20" i="2"/>
  <c r="J20" i="2" s="1"/>
  <c r="J18" i="1"/>
  <c r="K18" i="1" s="1"/>
  <c r="L18" i="1" s="1"/>
  <c r="I21" i="1"/>
  <c r="I16" i="3"/>
  <c r="K16" i="3" s="1"/>
  <c r="L15" i="3"/>
  <c r="G16" i="3"/>
  <c r="M16" i="3"/>
  <c r="L16" i="3"/>
  <c r="J17" i="1"/>
  <c r="K17" i="1" s="1"/>
  <c r="K20" i="2" l="1"/>
  <c r="L20" i="2"/>
  <c r="G21" i="2"/>
  <c r="H21" i="2"/>
  <c r="J21" i="2" s="1"/>
  <c r="L17" i="1"/>
  <c r="G18" i="1"/>
  <c r="M18" i="1"/>
  <c r="H16" i="3"/>
  <c r="M17" i="1"/>
  <c r="L21" i="2" l="1"/>
  <c r="E30" i="2" s="1"/>
  <c r="K21" i="2"/>
  <c r="E29" i="2" s="1"/>
  <c r="E28" i="2"/>
  <c r="H22" i="2"/>
  <c r="H23" i="2"/>
  <c r="H24" i="2"/>
  <c r="I22" i="1"/>
  <c r="H18" i="1"/>
  <c r="G17" i="3"/>
  <c r="I17" i="3"/>
  <c r="K17" i="3" s="1"/>
  <c r="J19" i="1" l="1"/>
  <c r="K19" i="1" s="1"/>
  <c r="G19" i="1"/>
  <c r="H19" i="1" s="1"/>
  <c r="L17" i="3"/>
  <c r="M17" i="3"/>
  <c r="H17" i="3"/>
  <c r="G18" i="3" s="1"/>
  <c r="M19" i="1" l="1"/>
  <c r="L19" i="1"/>
  <c r="G20" i="1"/>
  <c r="I23" i="1"/>
  <c r="J20" i="1"/>
  <c r="K20" i="1" s="1"/>
  <c r="E27" i="1" s="1"/>
  <c r="H18" i="3"/>
  <c r="G19" i="3" s="1"/>
  <c r="I18" i="3"/>
  <c r="K18" i="3" s="1"/>
  <c r="H20" i="1" l="1"/>
  <c r="J22" i="1" s="1"/>
  <c r="I24" i="1"/>
  <c r="M20" i="1"/>
  <c r="E29" i="1" s="1"/>
  <c r="L20" i="1"/>
  <c r="E28" i="1" s="1"/>
  <c r="H19" i="3"/>
  <c r="I21" i="3"/>
  <c r="I20" i="3"/>
  <c r="I22" i="3"/>
  <c r="M18" i="3"/>
  <c r="L18" i="3"/>
  <c r="I19" i="3"/>
  <c r="K19" i="3" s="1"/>
  <c r="J21" i="1" l="1"/>
  <c r="J23" i="1"/>
  <c r="J24" i="1"/>
  <c r="E25" i="3"/>
  <c r="L19" i="3"/>
  <c r="E26" i="3" s="1"/>
  <c r="M19" i="3"/>
  <c r="E27" i="3" s="1"/>
</calcChain>
</file>

<file path=xl/sharedStrings.xml><?xml version="1.0" encoding="utf-8"?>
<sst xmlns="http://schemas.openxmlformats.org/spreadsheetml/2006/main" count="147" uniqueCount="60">
  <si>
    <t>γ</t>
  </si>
  <si>
    <t>β</t>
  </si>
  <si>
    <t>Year</t>
  </si>
  <si>
    <t>Quarter</t>
  </si>
  <si>
    <t>Level</t>
  </si>
  <si>
    <t>Demand</t>
  </si>
  <si>
    <t>Trend</t>
  </si>
  <si>
    <t>Seasonal</t>
  </si>
  <si>
    <t>Forecast</t>
  </si>
  <si>
    <t>Percentage error</t>
  </si>
  <si>
    <t xml:space="preserve">MAD   = </t>
  </si>
  <si>
    <t xml:space="preserve">MSE   = </t>
  </si>
  <si>
    <t>Simple Exponentially smoothed forecast</t>
  </si>
  <si>
    <t>Winter's Exponentially smoothing forecast</t>
  </si>
  <si>
    <t>Step 1)</t>
  </si>
  <si>
    <t>Parameter</t>
  </si>
  <si>
    <t xml:space="preserve">      Set </t>
  </si>
  <si>
    <r>
      <rPr>
        <b/>
        <sz val="20"/>
        <color theme="1"/>
        <rFont val="Tahoma"/>
        <family val="2"/>
        <scheme val="minor"/>
      </rPr>
      <t>α</t>
    </r>
    <r>
      <rPr>
        <b/>
        <sz val="11"/>
        <color theme="1"/>
        <rFont val="Tahoma"/>
        <family val="2"/>
        <scheme val="minor"/>
      </rPr>
      <t xml:space="preserve"> </t>
    </r>
  </si>
  <si>
    <r>
      <t xml:space="preserve"> |</t>
    </r>
    <r>
      <rPr>
        <sz val="11"/>
        <color theme="1"/>
        <rFont val="Tahoma"/>
        <family val="2"/>
      </rPr>
      <t>Ɛₙ</t>
    </r>
    <r>
      <rPr>
        <sz val="11"/>
        <color theme="1"/>
        <rFont val="Tahoma"/>
        <family val="2"/>
        <charset val="222"/>
        <scheme val="minor"/>
      </rPr>
      <t>|</t>
    </r>
  </si>
  <si>
    <r>
      <t>Ɛ</t>
    </r>
    <r>
      <rPr>
        <sz val="11"/>
        <color theme="1"/>
        <rFont val="Tahoma"/>
        <family val="2"/>
      </rPr>
      <t>²</t>
    </r>
  </si>
  <si>
    <t>Period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</si>
  <si>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</si>
  <si>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</si>
  <si>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</si>
  <si>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</si>
  <si>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</si>
  <si>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</si>
  <si>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</si>
  <si>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</si>
  <si>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</si>
  <si>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</si>
  <si>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</si>
  <si>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</si>
  <si>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</si>
  <si>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L</t>
    </r>
    <r>
      <rPr>
        <b/>
        <sz val="20"/>
        <color theme="1"/>
        <rFont val="Tahoma"/>
        <family val="2"/>
      </rPr>
      <t>₀</t>
    </r>
  </si>
  <si>
    <t xml:space="preserve">    fullFill</t>
  </si>
  <si>
    <t>Step 2)</t>
  </si>
  <si>
    <t>Step 3)</t>
  </si>
  <si>
    <t xml:space="preserve"> Evaluation </t>
  </si>
  <si>
    <t>ERROR</t>
  </si>
  <si>
    <t xml:space="preserve"> |Ɛₙ|</t>
  </si>
  <si>
    <t>Ɛ²</t>
  </si>
  <si>
    <t>Percentage error (%)</t>
  </si>
  <si>
    <t>MAPE(%)  =</t>
  </si>
  <si>
    <t>Step 4)</t>
  </si>
  <si>
    <t>Visualize</t>
  </si>
  <si>
    <t>Time-Series</t>
  </si>
  <si>
    <t>Forecast-Demand</t>
  </si>
  <si>
    <t>Holt's Exponentially smoothed forecast</t>
  </si>
  <si>
    <t>T₀</t>
  </si>
  <si>
    <t>Set</t>
  </si>
  <si>
    <t xml:space="preserve">    Seasonal Index</t>
  </si>
  <si>
    <t xml:space="preserve">      Initial </t>
  </si>
  <si>
    <t>Index</t>
  </si>
  <si>
    <t>OPTIONAL:</t>
  </si>
  <si>
    <r>
      <rPr>
        <b/>
        <sz val="20"/>
        <color theme="1"/>
        <rFont val="Tahoma"/>
        <family val="2"/>
        <scheme val="minor"/>
      </rPr>
      <t>α</t>
    </r>
    <r>
      <rPr>
        <b/>
        <sz val="11"/>
        <color theme="1"/>
        <rFont val="Tahoma"/>
        <family val="2"/>
      </rPr>
      <t>₀</t>
    </r>
  </si>
  <si>
    <r>
      <t>α</t>
    </r>
    <r>
      <rPr>
        <b/>
        <sz val="20"/>
        <color theme="1"/>
        <rFont val="Tahoma"/>
        <family val="2"/>
      </rPr>
      <t>₁</t>
    </r>
  </si>
  <si>
    <t>Optional (For compare the performance with your first α₀)</t>
  </si>
  <si>
    <r>
      <t>Forecast (α₀</t>
    </r>
    <r>
      <rPr>
        <sz val="11"/>
        <color theme="1"/>
        <rFont val="Tahoma"/>
        <family val="2"/>
      </rPr>
      <t>)</t>
    </r>
  </si>
  <si>
    <r>
      <t>Forecast (α₁</t>
    </r>
    <r>
      <rPr>
        <sz val="11"/>
        <color theme="1"/>
        <rFont val="Tahoma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</si>
</sst>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"/>
    <numFmt numFmtId="188" formatCode="0.00000"/>
  </numFmts>
  <fonts count="19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20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20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8"/>
      <name val="Tahoma"/>
      <family val="2"/>
      <charset val="222"/>
      <scheme val="minor"/>
    </font>
    <font>
      <u/>
      <sz val="11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b/>
      <sz val="16"/>
      <color theme="1"/>
      <name val="Tahoma"/>
      <family val="2"/>
    </font>
    <font>
      <b/>
      <sz val="16"/>
      <color theme="0"/>
      <name val="Tahoma"/>
      <family val="2"/>
    </font>
    <font>
      <sz val="20"/>
      <color theme="1"/>
      <name val="Tahoma"/>
      <family val="2"/>
      <scheme val="minor"/>
    </font>
    <font>
      <sz val="9"/>
      <color theme="1"/>
      <name val="Tahoma"/>
      <family val="2"/>
      <charset val="222"/>
      <scheme val="minor"/>
    </font>
    <font>
      <sz val="14"/>
      <color theme="0"/>
      <name val="Tahoma"/>
      <family val="2"/>
      <charset val="222"/>
      <scheme val="minor"/>
    </font>
    <font>
      <b/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2" xfId="0" applyFill="1" applyBorder="1"/>
    <xf numFmtId="0" fontId="0" fillId="2" borderId="0" xfId="0" applyFill="1"/>
    <xf numFmtId="0" fontId="0" fillId="3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14" xfId="0" applyFont="1" applyBorder="1"/>
    <xf numFmtId="0" fontId="4" fillId="0" borderId="14" xfId="0" applyFont="1" applyBorder="1"/>
    <xf numFmtId="0" fontId="1" fillId="0" borderId="16" xfId="0" applyFont="1" applyBorder="1"/>
    <xf numFmtId="0" fontId="7" fillId="4" borderId="17" xfId="0" applyFont="1" applyFill="1" applyBorder="1"/>
    <xf numFmtId="0" fontId="6" fillId="0" borderId="16" xfId="0" applyFont="1" applyBorder="1"/>
    <xf numFmtId="0" fontId="11" fillId="0" borderId="14" xfId="0" applyFont="1" applyBorder="1"/>
    <xf numFmtId="0" fontId="0" fillId="0" borderId="18" xfId="0" applyBorder="1"/>
    <xf numFmtId="0" fontId="0" fillId="0" borderId="1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87" fontId="5" fillId="0" borderId="22" xfId="0" applyNumberFormat="1" applyFont="1" applyBorder="1"/>
    <xf numFmtId="188" fontId="0" fillId="0" borderId="9" xfId="0" applyNumberFormat="1" applyBorder="1"/>
    <xf numFmtId="188" fontId="0" fillId="0" borderId="23" xfId="0" applyNumberFormat="1" applyBorder="1"/>
    <xf numFmtId="187" fontId="5" fillId="0" borderId="24" xfId="0" applyNumberFormat="1" applyFont="1" applyBorder="1"/>
    <xf numFmtId="0" fontId="5" fillId="0" borderId="22" xfId="0" applyFont="1" applyBorder="1"/>
    <xf numFmtId="0" fontId="2" fillId="4" borderId="4" xfId="0" applyFont="1" applyFill="1" applyBorder="1"/>
    <xf numFmtId="188" fontId="0" fillId="0" borderId="8" xfId="0" applyNumberFormat="1" applyBorder="1"/>
    <xf numFmtId="188" fontId="0" fillId="0" borderId="25" xfId="0" applyNumberFormat="1" applyBorder="1"/>
    <xf numFmtId="188" fontId="0" fillId="0" borderId="26" xfId="0" applyNumberFormat="1" applyBorder="1"/>
    <xf numFmtId="188" fontId="0" fillId="0" borderId="0" xfId="0" applyNumberFormat="1" applyBorder="1"/>
    <xf numFmtId="0" fontId="7" fillId="4" borderId="0" xfId="0" applyFont="1" applyFill="1" applyBorder="1"/>
    <xf numFmtId="0" fontId="12" fillId="0" borderId="0" xfId="0" applyFont="1" applyBorder="1"/>
    <xf numFmtId="0" fontId="5" fillId="0" borderId="27" xfId="0" applyFont="1" applyBorder="1"/>
    <xf numFmtId="187" fontId="5" fillId="0" borderId="27" xfId="0" applyNumberFormat="1" applyFont="1" applyBorder="1"/>
    <xf numFmtId="187" fontId="5" fillId="0" borderId="28" xfId="0" applyNumberFormat="1" applyFont="1" applyBorder="1"/>
    <xf numFmtId="0" fontId="0" fillId="0" borderId="3" xfId="0" applyFill="1" applyBorder="1"/>
    <xf numFmtId="188" fontId="0" fillId="0" borderId="12" xfId="0" applyNumberFormat="1" applyBorder="1"/>
    <xf numFmtId="0" fontId="0" fillId="5" borderId="0" xfId="0" applyFill="1"/>
    <xf numFmtId="0" fontId="6" fillId="0" borderId="0" xfId="0" applyFont="1" applyBorder="1"/>
    <xf numFmtId="0" fontId="0" fillId="0" borderId="11" xfId="0" applyFill="1" applyBorder="1"/>
    <xf numFmtId="0" fontId="13" fillId="0" borderId="0" xfId="0" applyFont="1" applyBorder="1"/>
    <xf numFmtId="0" fontId="13" fillId="0" borderId="9" xfId="0" applyFont="1" applyBorder="1"/>
    <xf numFmtId="0" fontId="14" fillId="4" borderId="0" xfId="0" applyFont="1" applyFill="1" applyBorder="1"/>
    <xf numFmtId="0" fontId="3" fillId="0" borderId="14" xfId="0" applyFont="1" applyBorder="1" applyAlignment="1">
      <alignment horizontal="center"/>
    </xf>
    <xf numFmtId="0" fontId="15" fillId="0" borderId="14" xfId="0" applyFont="1" applyBorder="1"/>
    <xf numFmtId="0" fontId="2" fillId="4" borderId="3" xfId="0" applyFont="1" applyFill="1" applyBorder="1"/>
    <xf numFmtId="0" fontId="0" fillId="6" borderId="0" xfId="0" applyFill="1"/>
    <xf numFmtId="0" fontId="2" fillId="6" borderId="0" xfId="0" applyFont="1" applyFill="1"/>
    <xf numFmtId="0" fontId="16" fillId="0" borderId="0" xfId="0" applyFont="1"/>
    <xf numFmtId="0" fontId="5" fillId="0" borderId="21" xfId="0" applyFont="1" applyBorder="1"/>
    <xf numFmtId="0" fontId="6" fillId="0" borderId="29" xfId="0" applyFont="1" applyBorder="1"/>
    <xf numFmtId="0" fontId="17" fillId="6" borderId="6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13E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54170036508446E-2"/>
          <c:y val="0.20405470368835474"/>
          <c:w val="0.89332174103237094"/>
          <c:h val="0.66674358413531642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SimpleExponentialSmoothing!$F$12:$F$21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F-4AB8-9057-50FDA4B1F367}"/>
            </c:ext>
          </c:extLst>
        </c:ser>
        <c:ser>
          <c:idx val="1"/>
          <c:order val="1"/>
          <c:tx>
            <c:v>Forecast (α₀)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SimpleExponentialSmoothing!$H$12:$H$21</c:f>
              <c:numCache>
                <c:formatCode>0.00000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37.6</c:v>
                </c:pt>
                <c:pt idx="3">
                  <c:v>38.28</c:v>
                </c:pt>
                <c:pt idx="4">
                  <c:v>38.024000000000001</c:v>
                </c:pt>
                <c:pt idx="5">
                  <c:v>39.419200000000004</c:v>
                </c:pt>
                <c:pt idx="6">
                  <c:v>41.535360000000004</c:v>
                </c:pt>
                <c:pt idx="7">
                  <c:v>41.828288000000008</c:v>
                </c:pt>
                <c:pt idx="8">
                  <c:v>42.862630400000008</c:v>
                </c:pt>
                <c:pt idx="9">
                  <c:v>45.490104320000007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49F-4AB8-9057-50FDA4B1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71695"/>
        <c:axId val="2074645903"/>
      </c:lineChart>
      <c:catAx>
        <c:axId val="20746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74645903"/>
        <c:crosses val="autoZero"/>
        <c:auto val="1"/>
        <c:lblAlgn val="ctr"/>
        <c:lblOffset val="100"/>
        <c:noMultiLvlLbl val="0"/>
      </c:catAx>
      <c:valAx>
        <c:axId val="20746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746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54170036508446E-2"/>
          <c:y val="0.20405470368835474"/>
          <c:w val="0.89332174103237094"/>
          <c:h val="0.66674358413531642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SimpleExponentialSmoothing!$F$12:$F$21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7-4309-A2A9-D0F6F008B5DA}"/>
            </c:ext>
          </c:extLst>
        </c:ser>
        <c:ser>
          <c:idx val="1"/>
          <c:order val="1"/>
          <c:tx>
            <c:v>Forecast (α₀)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SimpleExponentialSmoothing!$G$12:$G$21</c:f>
              <c:numCache>
                <c:formatCode>0.0000</c:formatCode>
                <c:ptCount val="10"/>
                <c:pt idx="0" formatCode="General">
                  <c:v>37</c:v>
                </c:pt>
                <c:pt idx="1">
                  <c:v>37.6</c:v>
                </c:pt>
                <c:pt idx="2">
                  <c:v>38.28</c:v>
                </c:pt>
                <c:pt idx="3">
                  <c:v>38.024000000000001</c:v>
                </c:pt>
                <c:pt idx="4">
                  <c:v>39.419200000000004</c:v>
                </c:pt>
                <c:pt idx="5">
                  <c:v>41.535360000000004</c:v>
                </c:pt>
                <c:pt idx="6">
                  <c:v>41.828288000000008</c:v>
                </c:pt>
                <c:pt idx="7">
                  <c:v>42.862630400000008</c:v>
                </c:pt>
                <c:pt idx="8">
                  <c:v>45.490104320000007</c:v>
                </c:pt>
                <c:pt idx="9">
                  <c:v>46.792083456000007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7-4309-A2A9-D0F6F008B5DA}"/>
            </c:ext>
          </c:extLst>
        </c:ser>
        <c:ser>
          <c:idx val="2"/>
          <c:order val="2"/>
          <c:tx>
            <c:v>Forecast (α₁)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SimpleExponentialSmoothing!$T$12:$T$21</c:f>
              <c:numCache>
                <c:formatCode>0.00000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38.5</c:v>
                </c:pt>
                <c:pt idx="3">
                  <c:v>39.75</c:v>
                </c:pt>
                <c:pt idx="4">
                  <c:v>38.375</c:v>
                </c:pt>
                <c:pt idx="5">
                  <c:v>41.6875</c:v>
                </c:pt>
                <c:pt idx="6">
                  <c:v>45.84375</c:v>
                </c:pt>
                <c:pt idx="7">
                  <c:v>44.421875</c:v>
                </c:pt>
                <c:pt idx="8">
                  <c:v>45.7109375</c:v>
                </c:pt>
                <c:pt idx="9">
                  <c:v>50.85546875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7-4309-A2A9-D0F6F008B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71695"/>
        <c:axId val="2074645903"/>
      </c:lineChart>
      <c:catAx>
        <c:axId val="20746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74645903"/>
        <c:crosses val="autoZero"/>
        <c:auto val="1"/>
        <c:lblAlgn val="ctr"/>
        <c:lblOffset val="100"/>
        <c:noMultiLvlLbl val="0"/>
      </c:catAx>
      <c:valAx>
        <c:axId val="20746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746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HoltExponentialSmoothing!$F$10:$F$19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498C-9396-2F97F43DCC25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HoltExponentialSmoothing!$I$10:$I$19</c:f>
              <c:numCache>
                <c:formatCode>0.00000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38.950000000000003</c:v>
                </c:pt>
                <c:pt idx="3">
                  <c:v>40.732500000000002</c:v>
                </c:pt>
                <c:pt idx="4">
                  <c:v>39.063875000000003</c:v>
                </c:pt>
                <c:pt idx="5">
                  <c:v>43.119981249999995</c:v>
                </c:pt>
                <c:pt idx="6">
                  <c:v>48.680037187499998</c:v>
                </c:pt>
                <c:pt idx="7">
                  <c:v>47.108059578125001</c:v>
                </c:pt>
                <c:pt idx="8">
                  <c:v>48.305861836718748</c:v>
                </c:pt>
                <c:pt idx="9">
                  <c:v>54.558883690507813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9-498C-9396-2F97F43D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4063"/>
        <c:axId val="40124527"/>
      </c:lineChart>
      <c:catAx>
        <c:axId val="4015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124527"/>
        <c:crosses val="autoZero"/>
        <c:auto val="1"/>
        <c:lblAlgn val="ctr"/>
        <c:lblOffset val="100"/>
        <c:noMultiLvlLbl val="0"/>
      </c:catAx>
      <c:valAx>
        <c:axId val="401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1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WinterExponentialSmoothing!$F$13:$F$20</c:f>
              <c:numCache>
                <c:formatCode>General</c:formatCode>
                <c:ptCount val="8"/>
                <c:pt idx="0">
                  <c:v>270</c:v>
                </c:pt>
                <c:pt idx="1">
                  <c:v>310</c:v>
                </c:pt>
                <c:pt idx="2">
                  <c:v>250</c:v>
                </c:pt>
                <c:pt idx="3">
                  <c:v>290</c:v>
                </c:pt>
                <c:pt idx="4">
                  <c:v>370</c:v>
                </c:pt>
                <c:pt idx="5">
                  <c:v>410</c:v>
                </c:pt>
                <c:pt idx="6">
                  <c:v>400</c:v>
                </c:pt>
                <c:pt idx="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4-4883-AD63-2C3F2E73548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WinterExponentialSmoothing!$J$13:$J$20</c:f>
              <c:numCache>
                <c:formatCode>General</c:formatCode>
                <c:ptCount val="8"/>
                <c:pt idx="0">
                  <c:v>231.7002</c:v>
                </c:pt>
                <c:pt idx="1">
                  <c:v>295.13600516129031</c:v>
                </c:pt>
                <c:pt idx="2">
                  <c:v>295.07408837972349</c:v>
                </c:pt>
                <c:pt idx="3">
                  <c:v>359.65891060908746</c:v>
                </c:pt>
                <c:pt idx="4">
                  <c:v>332.56183220896526</c:v>
                </c:pt>
                <c:pt idx="5">
                  <c:v>404.03160990397203</c:v>
                </c:pt>
                <c:pt idx="6">
                  <c:v>384.4413056570728</c:v>
                </c:pt>
                <c:pt idx="7">
                  <c:v>465.87525762632805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4-4883-AD63-2C3F2E735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592063"/>
        <c:axId val="1312607871"/>
      </c:lineChart>
      <c:catAx>
        <c:axId val="131259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12607871"/>
        <c:crosses val="autoZero"/>
        <c:auto val="1"/>
        <c:lblAlgn val="ctr"/>
        <c:lblOffset val="100"/>
        <c:noMultiLvlLbl val="0"/>
      </c:catAx>
      <c:valAx>
        <c:axId val="13126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1259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642938</xdr:colOff>
      <xdr:row>34</xdr:row>
      <xdr:rowOff>19050</xdr:rowOff>
    </xdr:from>
    <xdr:to>
      <xdr:col>5</xdr:col>
      <xdr:colOff>1238251</xdr:colOff>
      <xdr:row>42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672EBA1-1E72-4BAA-877D-9A297DAC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33</xdr:row>
      <xdr:rowOff>38100</xdr:rowOff>
    </xdr:from>
    <xdr:to>
      <xdr:col>19</xdr:col>
      <xdr:colOff>4763</xdr:colOff>
      <xdr:row>41</xdr:row>
      <xdr:rowOff>161925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3BC6E24-2BEA-47F6-922F-EB0BB5E25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31</xdr:row>
      <xdr:rowOff>28575</xdr:rowOff>
    </xdr:from>
    <xdr:to>
      <xdr:col>9</xdr:col>
      <xdr:colOff>476250</xdr:colOff>
      <xdr:row>45</xdr:row>
      <xdr:rowOff>9525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C664183-72B6-40D7-80E8-51B1B962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33</xdr:row>
      <xdr:rowOff>28575</xdr:rowOff>
    </xdr:from>
    <xdr:to>
      <xdr:col>8</xdr:col>
      <xdr:colOff>623887</xdr:colOff>
      <xdr:row>47</xdr:row>
      <xdr:rowOff>9525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C7E8E1F-FAEB-4F56-BD94-D8FFEA61D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8498-6741-4B7D-909F-48C7213B1D83}">
  <dimension ref="A1:X294"/>
  <sheetViews>
    <sheetView tabSelected="1" workbookViewId="0">
      <selection activeCell="T30" sqref="T30"/>
    </sheetView>
  </sheetViews>
  <sheetFormatPr defaultRowHeight="14.25" x14ac:dyDescent="0.2"/>
  <cols>
    <col min="2" max="2" width="19.625" customWidth="1"/>
    <col min="5" max="5" width="12.125" customWidth="1"/>
    <col min="6" max="6" width="16.375" customWidth="1"/>
    <col min="7" max="7" width="13.875" customWidth="1"/>
    <col min="8" max="8" width="16.75" customWidth="1"/>
    <col min="10" max="10" width="11.5" customWidth="1"/>
    <col min="11" max="11" width="12.625" customWidth="1"/>
    <col min="12" max="12" width="18.75" customWidth="1"/>
    <col min="14" max="14" width="11.5" customWidth="1"/>
    <col min="15" max="15" width="44.875" customWidth="1"/>
    <col min="16" max="16" width="11.25" customWidth="1"/>
    <col min="19" max="19" width="9" customWidth="1"/>
    <col min="20" max="20" width="14.75" customWidth="1"/>
    <col min="24" max="24" width="18.625" customWidth="1"/>
  </cols>
  <sheetData>
    <row r="1" spans="1:24" x14ac:dyDescent="0.2">
      <c r="A1" s="17" t="s">
        <v>12</v>
      </c>
      <c r="B1" s="17"/>
      <c r="C1" s="17"/>
      <c r="D1" s="17"/>
      <c r="N1" s="58"/>
    </row>
    <row r="2" spans="1:24" ht="15" thickBot="1" x14ac:dyDescent="0.25">
      <c r="N2" s="58"/>
    </row>
    <row r="3" spans="1:24" ht="15" thickBot="1" x14ac:dyDescent="0.25">
      <c r="B3" s="5" t="s">
        <v>14</v>
      </c>
      <c r="C3" s="7"/>
      <c r="D3" s="7"/>
      <c r="E3" s="7"/>
      <c r="F3" s="7"/>
      <c r="G3" s="7"/>
      <c r="H3" s="7"/>
      <c r="I3" s="8"/>
      <c r="N3" s="58"/>
    </row>
    <row r="4" spans="1:24" ht="25.5" x14ac:dyDescent="0.35">
      <c r="B4" s="21" t="s">
        <v>16</v>
      </c>
      <c r="C4" s="4"/>
      <c r="D4" s="23" t="s">
        <v>55</v>
      </c>
      <c r="E4" s="24">
        <v>0.2</v>
      </c>
      <c r="F4" s="4"/>
      <c r="G4" s="4"/>
      <c r="H4" s="4"/>
      <c r="I4" s="10"/>
      <c r="N4" s="58"/>
      <c r="O4" s="60" t="s">
        <v>57</v>
      </c>
      <c r="P4" s="62" t="s">
        <v>56</v>
      </c>
      <c r="Q4" s="63">
        <v>0.5</v>
      </c>
      <c r="R4" s="8"/>
    </row>
    <row r="5" spans="1:24" ht="25.5" x14ac:dyDescent="0.35">
      <c r="B5" s="22" t="s">
        <v>15</v>
      </c>
      <c r="C5" s="4"/>
      <c r="D5" s="4"/>
      <c r="E5" s="4"/>
      <c r="F5" s="4"/>
      <c r="G5" s="4"/>
      <c r="H5" s="4"/>
      <c r="I5" s="10"/>
      <c r="N5" s="59" t="s">
        <v>54</v>
      </c>
      <c r="O5" s="23"/>
      <c r="P5" s="9"/>
      <c r="Q5" s="4"/>
      <c r="R5" s="10"/>
    </row>
    <row r="6" spans="1:24" ht="29.25" customHeight="1" x14ac:dyDescent="0.35">
      <c r="B6" s="19"/>
      <c r="C6" s="4"/>
      <c r="D6" s="25" t="s">
        <v>34</v>
      </c>
      <c r="E6" s="24">
        <v>37</v>
      </c>
      <c r="F6" s="4"/>
      <c r="G6" s="4"/>
      <c r="H6" s="4"/>
      <c r="I6" s="10"/>
      <c r="N6" s="58"/>
      <c r="P6" s="9"/>
      <c r="Q6" s="4"/>
      <c r="R6" s="10"/>
    </row>
    <row r="7" spans="1:24" ht="15" thickBot="1" x14ac:dyDescent="0.25">
      <c r="B7" s="20"/>
      <c r="C7" s="12"/>
      <c r="D7" s="12"/>
      <c r="E7" s="12"/>
      <c r="F7" s="12"/>
      <c r="G7" s="12"/>
      <c r="H7" s="12"/>
      <c r="I7" s="13"/>
      <c r="N7" s="58"/>
      <c r="P7" s="11"/>
      <c r="Q7" s="12"/>
      <c r="R7" s="13"/>
    </row>
    <row r="8" spans="1:24" x14ac:dyDescent="0.2">
      <c r="N8" s="58"/>
    </row>
    <row r="9" spans="1:24" x14ac:dyDescent="0.2">
      <c r="N9" s="58"/>
    </row>
    <row r="10" spans="1:24" ht="15" thickBot="1" x14ac:dyDescent="0.25">
      <c r="N10" s="58"/>
    </row>
    <row r="11" spans="1:24" ht="15" thickBot="1" x14ac:dyDescent="0.25">
      <c r="B11" s="5" t="s">
        <v>36</v>
      </c>
      <c r="D11" s="5" t="s">
        <v>20</v>
      </c>
      <c r="E11" s="3" t="s">
        <v>21</v>
      </c>
      <c r="F11" s="37" t="s">
        <v>5</v>
      </c>
      <c r="G11" s="2" t="s">
        <v>4</v>
      </c>
      <c r="H11" s="28" t="s">
        <v>58</v>
      </c>
      <c r="J11" s="1" t="s">
        <v>40</v>
      </c>
      <c r="K11" s="2" t="s">
        <v>41</v>
      </c>
      <c r="L11" s="5" t="s">
        <v>42</v>
      </c>
      <c r="N11" s="58"/>
      <c r="P11" s="5" t="s">
        <v>20</v>
      </c>
      <c r="Q11" s="3" t="s">
        <v>21</v>
      </c>
      <c r="R11" s="37" t="s">
        <v>5</v>
      </c>
      <c r="S11" s="2" t="s">
        <v>4</v>
      </c>
      <c r="T11" s="28" t="s">
        <v>59</v>
      </c>
      <c r="V11" s="1" t="s">
        <v>40</v>
      </c>
      <c r="W11" s="2" t="s">
        <v>41</v>
      </c>
      <c r="X11" s="5" t="s">
        <v>42</v>
      </c>
    </row>
    <row r="12" spans="1:24" ht="19.5" x14ac:dyDescent="0.25">
      <c r="B12" s="21" t="s">
        <v>35</v>
      </c>
      <c r="D12" s="18">
        <v>1</v>
      </c>
      <c r="E12" s="18" t="s">
        <v>22</v>
      </c>
      <c r="F12" s="29">
        <v>37</v>
      </c>
      <c r="G12" s="36">
        <f xml:space="preserve"> $E$4*F12 + (1-$E$4)*E6</f>
        <v>37</v>
      </c>
      <c r="H12" s="33">
        <f>E6</f>
        <v>37</v>
      </c>
      <c r="J12" s="38">
        <f>ABS(H12-F12)</f>
        <v>0</v>
      </c>
      <c r="K12" s="33">
        <f>J12^2</f>
        <v>0</v>
      </c>
      <c r="L12" s="19">
        <f>ABS(J12/F12)*100</f>
        <v>0</v>
      </c>
      <c r="N12" s="58"/>
      <c r="P12" s="18">
        <v>1</v>
      </c>
      <c r="Q12" s="18" t="s">
        <v>22</v>
      </c>
      <c r="R12" s="29">
        <f xml:space="preserve"> F12</f>
        <v>37</v>
      </c>
      <c r="S12" s="36">
        <f xml:space="preserve"> $Q$4*F12 + (1-$Q$4)*E6</f>
        <v>37</v>
      </c>
      <c r="T12" s="33">
        <f>E6</f>
        <v>37</v>
      </c>
      <c r="V12" s="38">
        <f>ABS(T12-R12)</f>
        <v>0</v>
      </c>
      <c r="W12" s="33">
        <f>V12^2</f>
        <v>0</v>
      </c>
      <c r="X12" s="19">
        <f>ABS(V12/R12)*100</f>
        <v>0</v>
      </c>
    </row>
    <row r="13" spans="1:24" ht="25.5" x14ac:dyDescent="0.35">
      <c r="B13" s="22" t="s">
        <v>5</v>
      </c>
      <c r="D13" s="19">
        <v>2</v>
      </c>
      <c r="E13" s="19" t="s">
        <v>23</v>
      </c>
      <c r="F13" s="30">
        <v>40</v>
      </c>
      <c r="G13" s="32">
        <f xml:space="preserve"> $E$4*F13 + (1-$E$4)*G12</f>
        <v>37.6</v>
      </c>
      <c r="H13" s="33">
        <f>G12</f>
        <v>37</v>
      </c>
      <c r="J13" s="38">
        <f t="shared" ref="J13:J21" si="0">ABS(H13-F13)</f>
        <v>3</v>
      </c>
      <c r="K13" s="33">
        <f t="shared" ref="K13:K21" si="1">J13^2</f>
        <v>9</v>
      </c>
      <c r="L13" s="19">
        <f t="shared" ref="L13:L21" si="2">ABS(J13/F13)*100</f>
        <v>7.5</v>
      </c>
      <c r="N13" s="58"/>
      <c r="P13" s="19">
        <v>2</v>
      </c>
      <c r="Q13" s="19" t="s">
        <v>23</v>
      </c>
      <c r="R13" s="30">
        <f xml:space="preserve"> F13</f>
        <v>40</v>
      </c>
      <c r="S13" s="36">
        <f xml:space="preserve"> $Q$4*F13 + (1-$Q$4)*S12</f>
        <v>38.5</v>
      </c>
      <c r="T13" s="33">
        <f>S12</f>
        <v>37</v>
      </c>
      <c r="V13" s="38">
        <f>ABS(T13-R13)</f>
        <v>3</v>
      </c>
      <c r="W13" s="33">
        <f t="shared" ref="W13:W21" si="3">V13^2</f>
        <v>9</v>
      </c>
      <c r="X13" s="19">
        <f t="shared" ref="X13:X21" si="4">ABS(V13/R13)*100</f>
        <v>7.5</v>
      </c>
    </row>
    <row r="14" spans="1:24" x14ac:dyDescent="0.2">
      <c r="B14" s="19"/>
      <c r="D14" s="19">
        <v>3</v>
      </c>
      <c r="E14" s="19" t="s">
        <v>24</v>
      </c>
      <c r="F14" s="30">
        <v>41</v>
      </c>
      <c r="G14" s="32">
        <f t="shared" ref="G14:G21" si="5" xml:space="preserve"> $E$4*F14 + (1-$E$4)*G13</f>
        <v>38.28</v>
      </c>
      <c r="H14" s="33">
        <f t="shared" ref="H14:H21" si="6">G13</f>
        <v>37.6</v>
      </c>
      <c r="J14" s="38">
        <f t="shared" si="0"/>
        <v>3.3999999999999986</v>
      </c>
      <c r="K14" s="33">
        <f t="shared" si="1"/>
        <v>11.55999999999999</v>
      </c>
      <c r="L14" s="19">
        <f t="shared" si="2"/>
        <v>8.292682926829265</v>
      </c>
      <c r="N14" s="58"/>
      <c r="P14" s="19">
        <v>3</v>
      </c>
      <c r="Q14" s="19" t="s">
        <v>24</v>
      </c>
      <c r="R14" s="30">
        <f t="shared" ref="R14:R21" si="7" xml:space="preserve"> F14</f>
        <v>41</v>
      </c>
      <c r="S14" s="36">
        <f t="shared" ref="S14:S21" si="8" xml:space="preserve"> $Q$4*F14 + (1-$Q$4)*S13</f>
        <v>39.75</v>
      </c>
      <c r="T14" s="33">
        <f t="shared" ref="T14:T21" si="9">S13</f>
        <v>38.5</v>
      </c>
      <c r="V14" s="38">
        <f t="shared" ref="V13:V21" si="10">ABS(T14-R14)</f>
        <v>2.5</v>
      </c>
      <c r="W14" s="33">
        <f t="shared" si="3"/>
        <v>6.25</v>
      </c>
      <c r="X14" s="19">
        <f t="shared" si="4"/>
        <v>6.0975609756097562</v>
      </c>
    </row>
    <row r="15" spans="1:24" ht="15" thickBot="1" x14ac:dyDescent="0.25">
      <c r="B15" s="20"/>
      <c r="D15" s="19">
        <v>4</v>
      </c>
      <c r="E15" s="19" t="s">
        <v>25</v>
      </c>
      <c r="F15" s="30">
        <v>37</v>
      </c>
      <c r="G15" s="32">
        <f t="shared" si="5"/>
        <v>38.024000000000001</v>
      </c>
      <c r="H15" s="33">
        <f t="shared" si="6"/>
        <v>38.28</v>
      </c>
      <c r="J15" s="38">
        <f t="shared" si="0"/>
        <v>1.2800000000000011</v>
      </c>
      <c r="K15" s="33">
        <f t="shared" si="1"/>
        <v>1.638400000000003</v>
      </c>
      <c r="L15" s="19">
        <f t="shared" si="2"/>
        <v>3.4594594594594623</v>
      </c>
      <c r="N15" s="58"/>
      <c r="P15" s="19">
        <v>4</v>
      </c>
      <c r="Q15" s="19" t="s">
        <v>25</v>
      </c>
      <c r="R15" s="30">
        <f t="shared" si="7"/>
        <v>37</v>
      </c>
      <c r="S15" s="36">
        <f t="shared" si="8"/>
        <v>38.375</v>
      </c>
      <c r="T15" s="33">
        <f t="shared" si="9"/>
        <v>39.75</v>
      </c>
      <c r="V15" s="38">
        <f t="shared" si="10"/>
        <v>2.75</v>
      </c>
      <c r="W15" s="33">
        <f t="shared" si="3"/>
        <v>7.5625</v>
      </c>
      <c r="X15" s="19">
        <f t="shared" si="4"/>
        <v>7.4324324324324325</v>
      </c>
    </row>
    <row r="16" spans="1:24" x14ac:dyDescent="0.2">
      <c r="D16" s="26">
        <v>5</v>
      </c>
      <c r="E16" s="19" t="s">
        <v>26</v>
      </c>
      <c r="F16" s="30">
        <v>45</v>
      </c>
      <c r="G16" s="32">
        <f t="shared" si="5"/>
        <v>39.419200000000004</v>
      </c>
      <c r="H16" s="33">
        <f t="shared" si="6"/>
        <v>38.024000000000001</v>
      </c>
      <c r="J16" s="38">
        <f t="shared" si="0"/>
        <v>6.9759999999999991</v>
      </c>
      <c r="K16" s="33">
        <f t="shared" si="1"/>
        <v>48.66457599999999</v>
      </c>
      <c r="L16" s="19">
        <f t="shared" si="2"/>
        <v>15.502222222222221</v>
      </c>
      <c r="N16" s="58"/>
      <c r="P16" s="26">
        <v>5</v>
      </c>
      <c r="Q16" s="19" t="s">
        <v>26</v>
      </c>
      <c r="R16" s="30">
        <f t="shared" si="7"/>
        <v>45</v>
      </c>
      <c r="S16" s="36">
        <f t="shared" si="8"/>
        <v>41.6875</v>
      </c>
      <c r="T16" s="33">
        <f t="shared" si="9"/>
        <v>38.375</v>
      </c>
      <c r="V16" s="38">
        <f t="shared" si="10"/>
        <v>6.625</v>
      </c>
      <c r="W16" s="33">
        <f t="shared" si="3"/>
        <v>43.890625</v>
      </c>
      <c r="X16" s="19">
        <f t="shared" si="4"/>
        <v>14.722222222222223</v>
      </c>
    </row>
    <row r="17" spans="2:24" x14ac:dyDescent="0.2">
      <c r="D17" s="19">
        <v>6</v>
      </c>
      <c r="E17" s="19" t="s">
        <v>27</v>
      </c>
      <c r="F17" s="30">
        <v>50</v>
      </c>
      <c r="G17" s="32">
        <f t="shared" si="5"/>
        <v>41.535360000000004</v>
      </c>
      <c r="H17" s="33">
        <f t="shared" si="6"/>
        <v>39.419200000000004</v>
      </c>
      <c r="J17" s="38">
        <f t="shared" si="0"/>
        <v>10.580799999999996</v>
      </c>
      <c r="K17" s="33">
        <f t="shared" si="1"/>
        <v>111.95332863999992</v>
      </c>
      <c r="L17" s="19">
        <f t="shared" si="2"/>
        <v>21.161599999999993</v>
      </c>
      <c r="N17" s="58"/>
      <c r="P17" s="19">
        <v>6</v>
      </c>
      <c r="Q17" s="19" t="s">
        <v>27</v>
      </c>
      <c r="R17" s="30">
        <f t="shared" si="7"/>
        <v>50</v>
      </c>
      <c r="S17" s="36">
        <f t="shared" si="8"/>
        <v>45.84375</v>
      </c>
      <c r="T17" s="33">
        <f t="shared" si="9"/>
        <v>41.6875</v>
      </c>
      <c r="V17" s="38">
        <f t="shared" si="10"/>
        <v>8.3125</v>
      </c>
      <c r="W17" s="33">
        <f t="shared" si="3"/>
        <v>69.09765625</v>
      </c>
      <c r="X17" s="19">
        <f t="shared" si="4"/>
        <v>16.625</v>
      </c>
    </row>
    <row r="18" spans="2:24" x14ac:dyDescent="0.2">
      <c r="D18" s="19">
        <v>7</v>
      </c>
      <c r="E18" s="19" t="s">
        <v>28</v>
      </c>
      <c r="F18" s="30">
        <v>43</v>
      </c>
      <c r="G18" s="32">
        <f t="shared" si="5"/>
        <v>41.828288000000008</v>
      </c>
      <c r="H18" s="33">
        <f t="shared" si="6"/>
        <v>41.535360000000004</v>
      </c>
      <c r="J18" s="38">
        <f t="shared" si="0"/>
        <v>1.4646399999999957</v>
      </c>
      <c r="K18" s="33">
        <f t="shared" si="1"/>
        <v>2.1451703295999875</v>
      </c>
      <c r="L18" s="19">
        <f t="shared" si="2"/>
        <v>3.4061395348837111</v>
      </c>
      <c r="N18" s="58"/>
      <c r="P18" s="19">
        <v>7</v>
      </c>
      <c r="Q18" s="19" t="s">
        <v>28</v>
      </c>
      <c r="R18" s="30">
        <f t="shared" si="7"/>
        <v>43</v>
      </c>
      <c r="S18" s="36">
        <f t="shared" si="8"/>
        <v>44.421875</v>
      </c>
      <c r="T18" s="33">
        <f t="shared" si="9"/>
        <v>45.84375</v>
      </c>
      <c r="V18" s="38">
        <f t="shared" si="10"/>
        <v>2.84375</v>
      </c>
      <c r="W18" s="33">
        <f t="shared" si="3"/>
        <v>8.0869140625</v>
      </c>
      <c r="X18" s="19">
        <f t="shared" si="4"/>
        <v>6.6133720930232567</v>
      </c>
    </row>
    <row r="19" spans="2:24" x14ac:dyDescent="0.2">
      <c r="D19" s="19">
        <v>8</v>
      </c>
      <c r="E19" s="19" t="s">
        <v>29</v>
      </c>
      <c r="F19" s="30">
        <v>47</v>
      </c>
      <c r="G19" s="32">
        <f t="shared" si="5"/>
        <v>42.862630400000008</v>
      </c>
      <c r="H19" s="33">
        <f t="shared" si="6"/>
        <v>41.828288000000008</v>
      </c>
      <c r="J19" s="38">
        <f t="shared" si="0"/>
        <v>5.1717119999999923</v>
      </c>
      <c r="K19" s="33">
        <f t="shared" si="1"/>
        <v>26.74660501094392</v>
      </c>
      <c r="L19" s="19">
        <f t="shared" si="2"/>
        <v>11.003642553191472</v>
      </c>
      <c r="N19" s="58"/>
      <c r="P19" s="19">
        <v>8</v>
      </c>
      <c r="Q19" s="19" t="s">
        <v>29</v>
      </c>
      <c r="R19" s="30">
        <f t="shared" si="7"/>
        <v>47</v>
      </c>
      <c r="S19" s="36">
        <f t="shared" si="8"/>
        <v>45.7109375</v>
      </c>
      <c r="T19" s="33">
        <f t="shared" si="9"/>
        <v>44.421875</v>
      </c>
      <c r="V19" s="38">
        <f t="shared" si="10"/>
        <v>2.578125</v>
      </c>
      <c r="W19" s="33">
        <f t="shared" si="3"/>
        <v>6.646728515625</v>
      </c>
      <c r="X19" s="19">
        <f t="shared" si="4"/>
        <v>5.4853723404255312</v>
      </c>
    </row>
    <row r="20" spans="2:24" x14ac:dyDescent="0.2">
      <c r="D20" s="19">
        <v>9</v>
      </c>
      <c r="E20" s="19" t="s">
        <v>30</v>
      </c>
      <c r="F20" s="30">
        <v>56</v>
      </c>
      <c r="G20" s="32">
        <f t="shared" si="5"/>
        <v>45.490104320000007</v>
      </c>
      <c r="H20" s="33">
        <f t="shared" si="6"/>
        <v>42.862630400000008</v>
      </c>
      <c r="J20" s="38">
        <f t="shared" si="0"/>
        <v>13.137369599999992</v>
      </c>
      <c r="K20" s="33">
        <f t="shared" si="1"/>
        <v>172.59048000700395</v>
      </c>
      <c r="L20" s="19">
        <f t="shared" si="2"/>
        <v>23.459588571428558</v>
      </c>
      <c r="N20" s="58"/>
      <c r="P20" s="19">
        <v>9</v>
      </c>
      <c r="Q20" s="19" t="s">
        <v>30</v>
      </c>
      <c r="R20" s="30">
        <f t="shared" si="7"/>
        <v>56</v>
      </c>
      <c r="S20" s="36">
        <f t="shared" si="8"/>
        <v>50.85546875</v>
      </c>
      <c r="T20" s="33">
        <f t="shared" si="9"/>
        <v>45.7109375</v>
      </c>
      <c r="V20" s="38">
        <f t="shared" si="10"/>
        <v>10.2890625</v>
      </c>
      <c r="W20" s="33">
        <f t="shared" si="3"/>
        <v>105.86480712890625</v>
      </c>
      <c r="X20" s="19">
        <f t="shared" si="4"/>
        <v>18.373325892857142</v>
      </c>
    </row>
    <row r="21" spans="2:24" ht="15" thickBot="1" x14ac:dyDescent="0.25">
      <c r="D21" s="20">
        <v>10</v>
      </c>
      <c r="E21" s="20" t="s">
        <v>31</v>
      </c>
      <c r="F21" s="31">
        <v>52</v>
      </c>
      <c r="G21" s="35">
        <f t="shared" si="5"/>
        <v>46.792083456000007</v>
      </c>
      <c r="H21" s="34">
        <f t="shared" si="6"/>
        <v>45.490104320000007</v>
      </c>
      <c r="J21" s="39">
        <f t="shared" si="0"/>
        <v>6.5098956799999925</v>
      </c>
      <c r="K21" s="40">
        <f t="shared" si="1"/>
        <v>42.378741764482562</v>
      </c>
      <c r="L21" s="27">
        <f t="shared" si="2"/>
        <v>12.519030153846138</v>
      </c>
      <c r="N21" s="58"/>
      <c r="P21" s="20">
        <v>10</v>
      </c>
      <c r="Q21" s="20" t="s">
        <v>31</v>
      </c>
      <c r="R21" s="20">
        <f t="shared" si="7"/>
        <v>52</v>
      </c>
      <c r="S21" s="61">
        <f t="shared" si="8"/>
        <v>51.427734375</v>
      </c>
      <c r="T21" s="34">
        <f t="shared" si="9"/>
        <v>50.85546875</v>
      </c>
      <c r="V21" s="39">
        <f t="shared" si="10"/>
        <v>1.14453125</v>
      </c>
      <c r="W21" s="40">
        <f t="shared" si="3"/>
        <v>1.3099517822265625</v>
      </c>
      <c r="X21" s="27">
        <f t="shared" si="4"/>
        <v>2.2010216346153846</v>
      </c>
    </row>
    <row r="22" spans="2:24" ht="15" thickBot="1" x14ac:dyDescent="0.25">
      <c r="D22" s="19">
        <v>11</v>
      </c>
      <c r="E22" s="19" t="s">
        <v>32</v>
      </c>
      <c r="F22" s="19"/>
      <c r="G22" s="9"/>
      <c r="H22" s="34">
        <f>$G$21</f>
        <v>46.792083456000007</v>
      </c>
      <c r="J22" s="41"/>
      <c r="K22" s="41"/>
      <c r="L22" s="4"/>
      <c r="N22" s="58"/>
      <c r="P22" s="19">
        <v>11</v>
      </c>
      <c r="Q22" s="19" t="s">
        <v>32</v>
      </c>
      <c r="R22" s="19"/>
      <c r="S22" s="9"/>
      <c r="T22" s="34">
        <f>$S$21</f>
        <v>51.427734375</v>
      </c>
    </row>
    <row r="23" spans="2:24" ht="15" thickBot="1" x14ac:dyDescent="0.25">
      <c r="D23" s="19">
        <v>12</v>
      </c>
      <c r="E23" s="19" t="s">
        <v>33</v>
      </c>
      <c r="F23" s="19"/>
      <c r="G23" s="9"/>
      <c r="H23" s="34">
        <f t="shared" ref="H23:H24" si="11">$G$21</f>
        <v>46.792083456000007</v>
      </c>
      <c r="J23" s="41"/>
      <c r="K23" s="41"/>
      <c r="L23" s="4"/>
      <c r="N23" s="58"/>
      <c r="P23" s="19">
        <v>12</v>
      </c>
      <c r="Q23" s="19" t="s">
        <v>33</v>
      </c>
      <c r="R23" s="19"/>
      <c r="S23" s="9"/>
      <c r="T23" s="34">
        <f t="shared" ref="T23:T24" si="12">$S$21</f>
        <v>51.427734375</v>
      </c>
    </row>
    <row r="24" spans="2:24" ht="15" thickBot="1" x14ac:dyDescent="0.25">
      <c r="D24" s="27">
        <v>13</v>
      </c>
      <c r="E24" s="27" t="s">
        <v>22</v>
      </c>
      <c r="F24" s="20"/>
      <c r="G24" s="11"/>
      <c r="H24" s="34">
        <f t="shared" si="11"/>
        <v>46.792083456000007</v>
      </c>
      <c r="J24" s="41"/>
      <c r="K24" s="41"/>
      <c r="L24" s="4"/>
      <c r="N24" s="58"/>
      <c r="P24" s="27">
        <v>13</v>
      </c>
      <c r="Q24" s="27" t="s">
        <v>22</v>
      </c>
      <c r="R24" s="20"/>
      <c r="S24" s="11"/>
      <c r="T24" s="34">
        <f t="shared" si="12"/>
        <v>51.427734375</v>
      </c>
    </row>
    <row r="25" spans="2:24" ht="15" thickTop="1" x14ac:dyDescent="0.2">
      <c r="N25" s="58"/>
    </row>
    <row r="26" spans="2:24" x14ac:dyDescent="0.2">
      <c r="N26" s="58"/>
    </row>
    <row r="27" spans="2:24" ht="15" thickBot="1" x14ac:dyDescent="0.25">
      <c r="N27" s="58"/>
    </row>
    <row r="28" spans="2:24" ht="15" thickBot="1" x14ac:dyDescent="0.25">
      <c r="B28" s="5" t="s">
        <v>37</v>
      </c>
      <c r="D28" s="18" t="s">
        <v>10</v>
      </c>
      <c r="E28" s="8">
        <f>SUM(J12:J21)/COUNT(J12:J21)</f>
        <v>5.1520417279999968</v>
      </c>
      <c r="N28" s="58"/>
      <c r="P28" s="18" t="s">
        <v>10</v>
      </c>
      <c r="Q28" s="8">
        <f>SUM(V12:V21)/COUNT(V12:V21)</f>
        <v>4.0042968749999996</v>
      </c>
    </row>
    <row r="29" spans="2:24" ht="19.5" x14ac:dyDescent="0.25">
      <c r="B29" s="21" t="s">
        <v>38</v>
      </c>
      <c r="D29" s="19" t="s">
        <v>11</v>
      </c>
      <c r="E29" s="10">
        <f>SUM(K12:K21)/COUNT(K12:K21)</f>
        <v>42.667730175203033</v>
      </c>
      <c r="N29" s="58"/>
      <c r="P29" s="19" t="s">
        <v>11</v>
      </c>
      <c r="Q29" s="10">
        <f>SUM(W12:W21)/COUNT(W12:W21)</f>
        <v>25.77091827392578</v>
      </c>
    </row>
    <row r="30" spans="2:24" ht="26.25" thickBot="1" x14ac:dyDescent="0.4">
      <c r="B30" s="22" t="s">
        <v>39</v>
      </c>
      <c r="D30" s="20" t="s">
        <v>43</v>
      </c>
      <c r="E30" s="13">
        <f>SUM(L12:L21)/COUNT(L12:L21)</f>
        <v>10.63043654218608</v>
      </c>
      <c r="N30" s="58"/>
      <c r="P30" s="20" t="s">
        <v>43</v>
      </c>
      <c r="Q30" s="13">
        <f>SUM(X12:X21)/COUNT(X12:X21)</f>
        <v>8.5050307591185721</v>
      </c>
    </row>
    <row r="31" spans="2:24" x14ac:dyDescent="0.2">
      <c r="B31" s="19"/>
      <c r="N31" s="58"/>
    </row>
    <row r="32" spans="2:24" ht="15" thickBot="1" x14ac:dyDescent="0.25">
      <c r="B32" s="20"/>
      <c r="N32" s="58"/>
    </row>
    <row r="33" spans="2:14" x14ac:dyDescent="0.2">
      <c r="N33" s="58"/>
    </row>
    <row r="34" spans="2:14" ht="15" thickBot="1" x14ac:dyDescent="0.25">
      <c r="N34" s="58"/>
    </row>
    <row r="35" spans="2:14" ht="15" thickBot="1" x14ac:dyDescent="0.25">
      <c r="B35" s="5" t="s">
        <v>44</v>
      </c>
      <c r="N35" s="58"/>
    </row>
    <row r="36" spans="2:14" ht="19.5" x14ac:dyDescent="0.25">
      <c r="B36" s="21" t="s">
        <v>45</v>
      </c>
      <c r="N36" s="58"/>
    </row>
    <row r="37" spans="2:14" ht="25.5" x14ac:dyDescent="0.35">
      <c r="B37" s="22" t="s">
        <v>46</v>
      </c>
      <c r="N37" s="58"/>
    </row>
    <row r="38" spans="2:14" x14ac:dyDescent="0.2">
      <c r="B38" s="19" t="s">
        <v>47</v>
      </c>
      <c r="N38" s="58"/>
    </row>
    <row r="39" spans="2:14" ht="15" thickBot="1" x14ac:dyDescent="0.25">
      <c r="B39" s="20"/>
      <c r="N39" s="58"/>
    </row>
    <row r="40" spans="2:14" x14ac:dyDescent="0.2">
      <c r="N40" s="58"/>
    </row>
    <row r="41" spans="2:14" x14ac:dyDescent="0.2">
      <c r="N41" s="58"/>
    </row>
    <row r="42" spans="2:14" x14ac:dyDescent="0.2">
      <c r="N42" s="58"/>
    </row>
    <row r="43" spans="2:14" x14ac:dyDescent="0.2">
      <c r="N43" s="58"/>
    </row>
    <row r="44" spans="2:14" x14ac:dyDescent="0.2">
      <c r="N44" s="58"/>
    </row>
    <row r="45" spans="2:14" x14ac:dyDescent="0.2">
      <c r="N45" s="58"/>
    </row>
    <row r="46" spans="2:14" x14ac:dyDescent="0.2">
      <c r="N46" s="58"/>
    </row>
    <row r="47" spans="2:14" x14ac:dyDescent="0.2">
      <c r="N47" s="58"/>
    </row>
    <row r="48" spans="2:14" x14ac:dyDescent="0.2">
      <c r="N48" s="58"/>
    </row>
    <row r="49" spans="14:14" x14ac:dyDescent="0.2">
      <c r="N49" s="58"/>
    </row>
    <row r="50" spans="14:14" x14ac:dyDescent="0.2">
      <c r="N50" s="58"/>
    </row>
    <row r="51" spans="14:14" x14ac:dyDescent="0.2">
      <c r="N51" s="58"/>
    </row>
    <row r="52" spans="14:14" x14ac:dyDescent="0.2">
      <c r="N52" s="58"/>
    </row>
    <row r="53" spans="14:14" x14ac:dyDescent="0.2">
      <c r="N53" s="58"/>
    </row>
    <row r="54" spans="14:14" x14ac:dyDescent="0.2">
      <c r="N54" s="58"/>
    </row>
    <row r="55" spans="14:14" x14ac:dyDescent="0.2">
      <c r="N55" s="58"/>
    </row>
    <row r="56" spans="14:14" x14ac:dyDescent="0.2">
      <c r="N56" s="58"/>
    </row>
    <row r="57" spans="14:14" x14ac:dyDescent="0.2">
      <c r="N57" s="58"/>
    </row>
    <row r="58" spans="14:14" x14ac:dyDescent="0.2">
      <c r="N58" s="58"/>
    </row>
    <row r="59" spans="14:14" x14ac:dyDescent="0.2">
      <c r="N59" s="58"/>
    </row>
    <row r="60" spans="14:14" x14ac:dyDescent="0.2">
      <c r="N60" s="58"/>
    </row>
    <row r="61" spans="14:14" x14ac:dyDescent="0.2">
      <c r="N61" s="58"/>
    </row>
    <row r="62" spans="14:14" x14ac:dyDescent="0.2">
      <c r="N62" s="58"/>
    </row>
    <row r="63" spans="14:14" x14ac:dyDescent="0.2">
      <c r="N63" s="58"/>
    </row>
    <row r="64" spans="14:14" x14ac:dyDescent="0.2">
      <c r="N64" s="58"/>
    </row>
    <row r="65" spans="14:14" x14ac:dyDescent="0.2">
      <c r="N65" s="58"/>
    </row>
    <row r="66" spans="14:14" x14ac:dyDescent="0.2">
      <c r="N66" s="58"/>
    </row>
    <row r="67" spans="14:14" x14ac:dyDescent="0.2">
      <c r="N67" s="58"/>
    </row>
    <row r="68" spans="14:14" x14ac:dyDescent="0.2">
      <c r="N68" s="58"/>
    </row>
    <row r="69" spans="14:14" x14ac:dyDescent="0.2">
      <c r="N69" s="58"/>
    </row>
    <row r="70" spans="14:14" x14ac:dyDescent="0.2">
      <c r="N70" s="58"/>
    </row>
    <row r="71" spans="14:14" x14ac:dyDescent="0.2">
      <c r="N71" s="58"/>
    </row>
    <row r="72" spans="14:14" x14ac:dyDescent="0.2">
      <c r="N72" s="58"/>
    </row>
    <row r="73" spans="14:14" x14ac:dyDescent="0.2">
      <c r="N73" s="58"/>
    </row>
    <row r="74" spans="14:14" x14ac:dyDescent="0.2">
      <c r="N74" s="58"/>
    </row>
    <row r="75" spans="14:14" x14ac:dyDescent="0.2">
      <c r="N75" s="58"/>
    </row>
    <row r="76" spans="14:14" x14ac:dyDescent="0.2">
      <c r="N76" s="58"/>
    </row>
    <row r="77" spans="14:14" x14ac:dyDescent="0.2">
      <c r="N77" s="58"/>
    </row>
    <row r="78" spans="14:14" x14ac:dyDescent="0.2">
      <c r="N78" s="58"/>
    </row>
    <row r="79" spans="14:14" x14ac:dyDescent="0.2">
      <c r="N79" s="58"/>
    </row>
    <row r="80" spans="14:14" x14ac:dyDescent="0.2">
      <c r="N80" s="58"/>
    </row>
    <row r="81" spans="14:14" x14ac:dyDescent="0.2">
      <c r="N81" s="58"/>
    </row>
    <row r="82" spans="14:14" x14ac:dyDescent="0.2">
      <c r="N82" s="58"/>
    </row>
    <row r="83" spans="14:14" x14ac:dyDescent="0.2">
      <c r="N83" s="58"/>
    </row>
    <row r="84" spans="14:14" x14ac:dyDescent="0.2">
      <c r="N84" s="58"/>
    </row>
    <row r="85" spans="14:14" x14ac:dyDescent="0.2">
      <c r="N85" s="58"/>
    </row>
    <row r="86" spans="14:14" x14ac:dyDescent="0.2">
      <c r="N86" s="58"/>
    </row>
    <row r="87" spans="14:14" x14ac:dyDescent="0.2">
      <c r="N87" s="58"/>
    </row>
    <row r="88" spans="14:14" x14ac:dyDescent="0.2">
      <c r="N88" s="58"/>
    </row>
    <row r="89" spans="14:14" x14ac:dyDescent="0.2">
      <c r="N89" s="58"/>
    </row>
    <row r="90" spans="14:14" x14ac:dyDescent="0.2">
      <c r="N90" s="58"/>
    </row>
    <row r="91" spans="14:14" x14ac:dyDescent="0.2">
      <c r="N91" s="58"/>
    </row>
    <row r="92" spans="14:14" x14ac:dyDescent="0.2">
      <c r="N92" s="58"/>
    </row>
    <row r="93" spans="14:14" x14ac:dyDescent="0.2">
      <c r="N93" s="58"/>
    </row>
    <row r="94" spans="14:14" x14ac:dyDescent="0.2">
      <c r="N94" s="58"/>
    </row>
    <row r="95" spans="14:14" x14ac:dyDescent="0.2">
      <c r="N95" s="58"/>
    </row>
    <row r="96" spans="14:14" x14ac:dyDescent="0.2">
      <c r="N96" s="58"/>
    </row>
    <row r="97" spans="14:14" x14ac:dyDescent="0.2">
      <c r="N97" s="58"/>
    </row>
    <row r="98" spans="14:14" x14ac:dyDescent="0.2">
      <c r="N98" s="58"/>
    </row>
    <row r="99" spans="14:14" x14ac:dyDescent="0.2">
      <c r="N99" s="58"/>
    </row>
    <row r="100" spans="14:14" x14ac:dyDescent="0.2">
      <c r="N100" s="58"/>
    </row>
    <row r="101" spans="14:14" x14ac:dyDescent="0.2">
      <c r="N101" s="58"/>
    </row>
    <row r="102" spans="14:14" x14ac:dyDescent="0.2">
      <c r="N102" s="58"/>
    </row>
    <row r="103" spans="14:14" x14ac:dyDescent="0.2">
      <c r="N103" s="58"/>
    </row>
    <row r="104" spans="14:14" x14ac:dyDescent="0.2">
      <c r="N104" s="58"/>
    </row>
    <row r="105" spans="14:14" x14ac:dyDescent="0.2">
      <c r="N105" s="58"/>
    </row>
    <row r="106" spans="14:14" x14ac:dyDescent="0.2">
      <c r="N106" s="58"/>
    </row>
    <row r="107" spans="14:14" x14ac:dyDescent="0.2">
      <c r="N107" s="58"/>
    </row>
    <row r="108" spans="14:14" x14ac:dyDescent="0.2">
      <c r="N108" s="58"/>
    </row>
    <row r="109" spans="14:14" x14ac:dyDescent="0.2">
      <c r="N109" s="58"/>
    </row>
    <row r="110" spans="14:14" x14ac:dyDescent="0.2">
      <c r="N110" s="58"/>
    </row>
    <row r="111" spans="14:14" x14ac:dyDescent="0.2">
      <c r="N111" s="58"/>
    </row>
    <row r="112" spans="14:14" x14ac:dyDescent="0.2">
      <c r="N112" s="58"/>
    </row>
    <row r="113" spans="14:14" x14ac:dyDescent="0.2">
      <c r="N113" s="58"/>
    </row>
    <row r="114" spans="14:14" x14ac:dyDescent="0.2">
      <c r="N114" s="58"/>
    </row>
    <row r="115" spans="14:14" x14ac:dyDescent="0.2">
      <c r="N115" s="58"/>
    </row>
    <row r="116" spans="14:14" x14ac:dyDescent="0.2">
      <c r="N116" s="58"/>
    </row>
    <row r="117" spans="14:14" x14ac:dyDescent="0.2">
      <c r="N117" s="58"/>
    </row>
    <row r="118" spans="14:14" x14ac:dyDescent="0.2">
      <c r="N118" s="58"/>
    </row>
    <row r="119" spans="14:14" x14ac:dyDescent="0.2">
      <c r="N119" s="58"/>
    </row>
    <row r="120" spans="14:14" x14ac:dyDescent="0.2">
      <c r="N120" s="58"/>
    </row>
    <row r="121" spans="14:14" x14ac:dyDescent="0.2">
      <c r="N121" s="58"/>
    </row>
    <row r="122" spans="14:14" x14ac:dyDescent="0.2">
      <c r="N122" s="58"/>
    </row>
    <row r="123" spans="14:14" x14ac:dyDescent="0.2">
      <c r="N123" s="58"/>
    </row>
    <row r="124" spans="14:14" x14ac:dyDescent="0.2">
      <c r="N124" s="58"/>
    </row>
    <row r="125" spans="14:14" x14ac:dyDescent="0.2">
      <c r="N125" s="58"/>
    </row>
    <row r="126" spans="14:14" x14ac:dyDescent="0.2">
      <c r="N126" s="58"/>
    </row>
    <row r="127" spans="14:14" x14ac:dyDescent="0.2">
      <c r="N127" s="58"/>
    </row>
    <row r="128" spans="14:14" x14ac:dyDescent="0.2">
      <c r="N128" s="58"/>
    </row>
    <row r="129" spans="14:14" x14ac:dyDescent="0.2">
      <c r="N129" s="58"/>
    </row>
    <row r="130" spans="14:14" x14ac:dyDescent="0.2">
      <c r="N130" s="58"/>
    </row>
    <row r="131" spans="14:14" x14ac:dyDescent="0.2">
      <c r="N131" s="58"/>
    </row>
    <row r="132" spans="14:14" x14ac:dyDescent="0.2">
      <c r="N132" s="58"/>
    </row>
    <row r="133" spans="14:14" x14ac:dyDescent="0.2">
      <c r="N133" s="58"/>
    </row>
    <row r="134" spans="14:14" x14ac:dyDescent="0.2">
      <c r="N134" s="58"/>
    </row>
    <row r="135" spans="14:14" x14ac:dyDescent="0.2">
      <c r="N135" s="58"/>
    </row>
    <row r="136" spans="14:14" x14ac:dyDescent="0.2">
      <c r="N136" s="58"/>
    </row>
    <row r="137" spans="14:14" x14ac:dyDescent="0.2">
      <c r="N137" s="58"/>
    </row>
    <row r="138" spans="14:14" x14ac:dyDescent="0.2">
      <c r="N138" s="58"/>
    </row>
    <row r="139" spans="14:14" x14ac:dyDescent="0.2">
      <c r="N139" s="58"/>
    </row>
    <row r="140" spans="14:14" x14ac:dyDescent="0.2">
      <c r="N140" s="58"/>
    </row>
    <row r="141" spans="14:14" x14ac:dyDescent="0.2">
      <c r="N141" s="58"/>
    </row>
    <row r="142" spans="14:14" x14ac:dyDescent="0.2">
      <c r="N142" s="58"/>
    </row>
    <row r="143" spans="14:14" x14ac:dyDescent="0.2">
      <c r="N143" s="58"/>
    </row>
    <row r="144" spans="14:14" x14ac:dyDescent="0.2">
      <c r="N144" s="58"/>
    </row>
    <row r="145" spans="14:14" x14ac:dyDescent="0.2">
      <c r="N145" s="58"/>
    </row>
    <row r="146" spans="14:14" x14ac:dyDescent="0.2">
      <c r="N146" s="58"/>
    </row>
    <row r="147" spans="14:14" x14ac:dyDescent="0.2">
      <c r="N147" s="58"/>
    </row>
    <row r="148" spans="14:14" x14ac:dyDescent="0.2">
      <c r="N148" s="58"/>
    </row>
    <row r="149" spans="14:14" x14ac:dyDescent="0.2">
      <c r="N149" s="58"/>
    </row>
    <row r="150" spans="14:14" x14ac:dyDescent="0.2">
      <c r="N150" s="58"/>
    </row>
    <row r="151" spans="14:14" x14ac:dyDescent="0.2">
      <c r="N151" s="58"/>
    </row>
    <row r="152" spans="14:14" x14ac:dyDescent="0.2">
      <c r="N152" s="58"/>
    </row>
    <row r="153" spans="14:14" x14ac:dyDescent="0.2">
      <c r="N153" s="58"/>
    </row>
    <row r="154" spans="14:14" x14ac:dyDescent="0.2">
      <c r="N154" s="58"/>
    </row>
    <row r="155" spans="14:14" x14ac:dyDescent="0.2">
      <c r="N155" s="58"/>
    </row>
    <row r="156" spans="14:14" x14ac:dyDescent="0.2">
      <c r="N156" s="58"/>
    </row>
    <row r="157" spans="14:14" x14ac:dyDescent="0.2">
      <c r="N157" s="58"/>
    </row>
    <row r="158" spans="14:14" x14ac:dyDescent="0.2">
      <c r="N158" s="58"/>
    </row>
    <row r="159" spans="14:14" x14ac:dyDescent="0.2">
      <c r="N159" s="58"/>
    </row>
    <row r="160" spans="14:14" x14ac:dyDescent="0.2">
      <c r="N160" s="58"/>
    </row>
    <row r="161" spans="14:14" x14ac:dyDescent="0.2">
      <c r="N161" s="58"/>
    </row>
    <row r="162" spans="14:14" x14ac:dyDescent="0.2">
      <c r="N162" s="58"/>
    </row>
    <row r="163" spans="14:14" x14ac:dyDescent="0.2">
      <c r="N163" s="58"/>
    </row>
    <row r="164" spans="14:14" x14ac:dyDescent="0.2">
      <c r="N164" s="58"/>
    </row>
    <row r="165" spans="14:14" x14ac:dyDescent="0.2">
      <c r="N165" s="58"/>
    </row>
    <row r="166" spans="14:14" x14ac:dyDescent="0.2">
      <c r="N166" s="58"/>
    </row>
    <row r="167" spans="14:14" x14ac:dyDescent="0.2">
      <c r="N167" s="58"/>
    </row>
    <row r="168" spans="14:14" x14ac:dyDescent="0.2">
      <c r="N168" s="58"/>
    </row>
    <row r="169" spans="14:14" x14ac:dyDescent="0.2">
      <c r="N169" s="58"/>
    </row>
    <row r="170" spans="14:14" x14ac:dyDescent="0.2">
      <c r="N170" s="58"/>
    </row>
    <row r="171" spans="14:14" x14ac:dyDescent="0.2">
      <c r="N171" s="58"/>
    </row>
    <row r="172" spans="14:14" x14ac:dyDescent="0.2">
      <c r="N172" s="58"/>
    </row>
    <row r="173" spans="14:14" x14ac:dyDescent="0.2">
      <c r="N173" s="58"/>
    </row>
    <row r="174" spans="14:14" x14ac:dyDescent="0.2">
      <c r="N174" s="58"/>
    </row>
    <row r="175" spans="14:14" x14ac:dyDescent="0.2">
      <c r="N175" s="58"/>
    </row>
    <row r="176" spans="14:14" x14ac:dyDescent="0.2">
      <c r="N176" s="58"/>
    </row>
    <row r="177" spans="14:14" x14ac:dyDescent="0.2">
      <c r="N177" s="58"/>
    </row>
    <row r="178" spans="14:14" x14ac:dyDescent="0.2">
      <c r="N178" s="58"/>
    </row>
    <row r="179" spans="14:14" x14ac:dyDescent="0.2">
      <c r="N179" s="58"/>
    </row>
    <row r="180" spans="14:14" x14ac:dyDescent="0.2">
      <c r="N180" s="58"/>
    </row>
    <row r="181" spans="14:14" x14ac:dyDescent="0.2">
      <c r="N181" s="58"/>
    </row>
    <row r="182" spans="14:14" x14ac:dyDescent="0.2">
      <c r="N182" s="58"/>
    </row>
    <row r="183" spans="14:14" x14ac:dyDescent="0.2">
      <c r="N183" s="58"/>
    </row>
    <row r="184" spans="14:14" x14ac:dyDescent="0.2">
      <c r="N184" s="58"/>
    </row>
    <row r="185" spans="14:14" x14ac:dyDescent="0.2">
      <c r="N185" s="58"/>
    </row>
    <row r="186" spans="14:14" x14ac:dyDescent="0.2">
      <c r="N186" s="58"/>
    </row>
    <row r="187" spans="14:14" x14ac:dyDescent="0.2">
      <c r="N187" s="58"/>
    </row>
    <row r="188" spans="14:14" x14ac:dyDescent="0.2">
      <c r="N188" s="58"/>
    </row>
    <row r="189" spans="14:14" x14ac:dyDescent="0.2">
      <c r="N189" s="58"/>
    </row>
    <row r="190" spans="14:14" x14ac:dyDescent="0.2">
      <c r="N190" s="58"/>
    </row>
    <row r="191" spans="14:14" x14ac:dyDescent="0.2">
      <c r="N191" s="58"/>
    </row>
    <row r="192" spans="14:14" x14ac:dyDescent="0.2">
      <c r="N192" s="58"/>
    </row>
    <row r="193" spans="14:14" x14ac:dyDescent="0.2">
      <c r="N193" s="58"/>
    </row>
    <row r="194" spans="14:14" x14ac:dyDescent="0.2">
      <c r="N194" s="58"/>
    </row>
    <row r="195" spans="14:14" x14ac:dyDescent="0.2">
      <c r="N195" s="58"/>
    </row>
    <row r="196" spans="14:14" x14ac:dyDescent="0.2">
      <c r="N196" s="58"/>
    </row>
    <row r="197" spans="14:14" x14ac:dyDescent="0.2">
      <c r="N197" s="58"/>
    </row>
    <row r="198" spans="14:14" x14ac:dyDescent="0.2">
      <c r="N198" s="58"/>
    </row>
    <row r="199" spans="14:14" x14ac:dyDescent="0.2">
      <c r="N199" s="58"/>
    </row>
    <row r="200" spans="14:14" x14ac:dyDescent="0.2">
      <c r="N200" s="58"/>
    </row>
    <row r="201" spans="14:14" x14ac:dyDescent="0.2">
      <c r="N201" s="58"/>
    </row>
    <row r="202" spans="14:14" x14ac:dyDescent="0.2">
      <c r="N202" s="58"/>
    </row>
    <row r="203" spans="14:14" x14ac:dyDescent="0.2">
      <c r="N203" s="58"/>
    </row>
    <row r="204" spans="14:14" x14ac:dyDescent="0.2">
      <c r="N204" s="58"/>
    </row>
    <row r="205" spans="14:14" x14ac:dyDescent="0.2">
      <c r="N205" s="58"/>
    </row>
    <row r="206" spans="14:14" x14ac:dyDescent="0.2">
      <c r="N206" s="58"/>
    </row>
    <row r="207" spans="14:14" x14ac:dyDescent="0.2">
      <c r="N207" s="58"/>
    </row>
    <row r="208" spans="14:14" x14ac:dyDescent="0.2">
      <c r="N208" s="58"/>
    </row>
    <row r="209" spans="14:14" x14ac:dyDescent="0.2">
      <c r="N209" s="58"/>
    </row>
    <row r="210" spans="14:14" x14ac:dyDescent="0.2">
      <c r="N210" s="58"/>
    </row>
    <row r="211" spans="14:14" x14ac:dyDescent="0.2">
      <c r="N211" s="58"/>
    </row>
    <row r="212" spans="14:14" x14ac:dyDescent="0.2">
      <c r="N212" s="58"/>
    </row>
    <row r="213" spans="14:14" x14ac:dyDescent="0.2">
      <c r="N213" s="58"/>
    </row>
    <row r="214" spans="14:14" x14ac:dyDescent="0.2">
      <c r="N214" s="58"/>
    </row>
    <row r="215" spans="14:14" x14ac:dyDescent="0.2">
      <c r="N215" s="58"/>
    </row>
    <row r="216" spans="14:14" x14ac:dyDescent="0.2">
      <c r="N216" s="58"/>
    </row>
    <row r="217" spans="14:14" x14ac:dyDescent="0.2">
      <c r="N217" s="58"/>
    </row>
    <row r="218" spans="14:14" x14ac:dyDescent="0.2">
      <c r="N218" s="58"/>
    </row>
    <row r="219" spans="14:14" x14ac:dyDescent="0.2">
      <c r="N219" s="58"/>
    </row>
    <row r="220" spans="14:14" x14ac:dyDescent="0.2">
      <c r="N220" s="58"/>
    </row>
    <row r="221" spans="14:14" x14ac:dyDescent="0.2">
      <c r="N221" s="58"/>
    </row>
    <row r="222" spans="14:14" x14ac:dyDescent="0.2">
      <c r="N222" s="58"/>
    </row>
    <row r="223" spans="14:14" x14ac:dyDescent="0.2">
      <c r="N223" s="58"/>
    </row>
    <row r="224" spans="14:14" x14ac:dyDescent="0.2">
      <c r="N224" s="58"/>
    </row>
    <row r="225" spans="14:14" x14ac:dyDescent="0.2">
      <c r="N225" s="58"/>
    </row>
    <row r="226" spans="14:14" x14ac:dyDescent="0.2">
      <c r="N226" s="58"/>
    </row>
    <row r="227" spans="14:14" x14ac:dyDescent="0.2">
      <c r="N227" s="58"/>
    </row>
    <row r="228" spans="14:14" x14ac:dyDescent="0.2">
      <c r="N228" s="58"/>
    </row>
    <row r="229" spans="14:14" x14ac:dyDescent="0.2">
      <c r="N229" s="58"/>
    </row>
    <row r="230" spans="14:14" x14ac:dyDescent="0.2">
      <c r="N230" s="58"/>
    </row>
    <row r="231" spans="14:14" x14ac:dyDescent="0.2">
      <c r="N231" s="58"/>
    </row>
    <row r="232" spans="14:14" x14ac:dyDescent="0.2">
      <c r="N232" s="58"/>
    </row>
    <row r="233" spans="14:14" x14ac:dyDescent="0.2">
      <c r="N233" s="58"/>
    </row>
    <row r="234" spans="14:14" x14ac:dyDescent="0.2">
      <c r="N234" s="58"/>
    </row>
    <row r="235" spans="14:14" x14ac:dyDescent="0.2">
      <c r="N235" s="58"/>
    </row>
    <row r="236" spans="14:14" x14ac:dyDescent="0.2">
      <c r="N236" s="58"/>
    </row>
    <row r="237" spans="14:14" x14ac:dyDescent="0.2">
      <c r="N237" s="58"/>
    </row>
    <row r="238" spans="14:14" x14ac:dyDescent="0.2">
      <c r="N238" s="58"/>
    </row>
    <row r="239" spans="14:14" x14ac:dyDescent="0.2">
      <c r="N239" s="58"/>
    </row>
    <row r="240" spans="14:14" x14ac:dyDescent="0.2">
      <c r="N240" s="58"/>
    </row>
    <row r="241" spans="14:14" x14ac:dyDescent="0.2">
      <c r="N241" s="58"/>
    </row>
    <row r="242" spans="14:14" x14ac:dyDescent="0.2">
      <c r="N242" s="58"/>
    </row>
    <row r="243" spans="14:14" x14ac:dyDescent="0.2">
      <c r="N243" s="58"/>
    </row>
    <row r="244" spans="14:14" x14ac:dyDescent="0.2">
      <c r="N244" s="58"/>
    </row>
    <row r="245" spans="14:14" x14ac:dyDescent="0.2">
      <c r="N245" s="58"/>
    </row>
    <row r="246" spans="14:14" x14ac:dyDescent="0.2">
      <c r="N246" s="58"/>
    </row>
    <row r="247" spans="14:14" x14ac:dyDescent="0.2">
      <c r="N247" s="58"/>
    </row>
    <row r="248" spans="14:14" x14ac:dyDescent="0.2">
      <c r="N248" s="58"/>
    </row>
    <row r="249" spans="14:14" x14ac:dyDescent="0.2">
      <c r="N249" s="58"/>
    </row>
    <row r="250" spans="14:14" x14ac:dyDescent="0.2">
      <c r="N250" s="58"/>
    </row>
    <row r="251" spans="14:14" x14ac:dyDescent="0.2">
      <c r="N251" s="58"/>
    </row>
    <row r="252" spans="14:14" x14ac:dyDescent="0.2">
      <c r="N252" s="58"/>
    </row>
    <row r="253" spans="14:14" x14ac:dyDescent="0.2">
      <c r="N253" s="58"/>
    </row>
    <row r="254" spans="14:14" x14ac:dyDescent="0.2">
      <c r="N254" s="58"/>
    </row>
    <row r="255" spans="14:14" x14ac:dyDescent="0.2">
      <c r="N255" s="58"/>
    </row>
    <row r="256" spans="14:14" x14ac:dyDescent="0.2">
      <c r="N256" s="58"/>
    </row>
    <row r="257" spans="14:14" x14ac:dyDescent="0.2">
      <c r="N257" s="58"/>
    </row>
    <row r="258" spans="14:14" x14ac:dyDescent="0.2">
      <c r="N258" s="58"/>
    </row>
    <row r="259" spans="14:14" x14ac:dyDescent="0.2">
      <c r="N259" s="58"/>
    </row>
    <row r="260" spans="14:14" x14ac:dyDescent="0.2">
      <c r="N260" s="58"/>
    </row>
    <row r="261" spans="14:14" x14ac:dyDescent="0.2">
      <c r="N261" s="58"/>
    </row>
    <row r="262" spans="14:14" x14ac:dyDescent="0.2">
      <c r="N262" s="58"/>
    </row>
    <row r="263" spans="14:14" x14ac:dyDescent="0.2">
      <c r="N263" s="58"/>
    </row>
    <row r="264" spans="14:14" x14ac:dyDescent="0.2">
      <c r="N264" s="58"/>
    </row>
    <row r="265" spans="14:14" x14ac:dyDescent="0.2">
      <c r="N265" s="58"/>
    </row>
    <row r="266" spans="14:14" x14ac:dyDescent="0.2">
      <c r="N266" s="58"/>
    </row>
    <row r="267" spans="14:14" x14ac:dyDescent="0.2">
      <c r="N267" s="58"/>
    </row>
    <row r="268" spans="14:14" x14ac:dyDescent="0.2">
      <c r="N268" s="58"/>
    </row>
    <row r="269" spans="14:14" x14ac:dyDescent="0.2">
      <c r="N269" s="58"/>
    </row>
    <row r="270" spans="14:14" x14ac:dyDescent="0.2">
      <c r="N270" s="58"/>
    </row>
    <row r="271" spans="14:14" x14ac:dyDescent="0.2">
      <c r="N271" s="58"/>
    </row>
    <row r="272" spans="14:14" x14ac:dyDescent="0.2">
      <c r="N272" s="58"/>
    </row>
    <row r="273" spans="14:14" x14ac:dyDescent="0.2">
      <c r="N273" s="58"/>
    </row>
    <row r="274" spans="14:14" x14ac:dyDescent="0.2">
      <c r="N274" s="58"/>
    </row>
    <row r="275" spans="14:14" x14ac:dyDescent="0.2">
      <c r="N275" s="58"/>
    </row>
    <row r="276" spans="14:14" x14ac:dyDescent="0.2">
      <c r="N276" s="58"/>
    </row>
    <row r="277" spans="14:14" x14ac:dyDescent="0.2">
      <c r="N277" s="58"/>
    </row>
    <row r="278" spans="14:14" x14ac:dyDescent="0.2">
      <c r="N278" s="58"/>
    </row>
    <row r="279" spans="14:14" x14ac:dyDescent="0.2">
      <c r="N279" s="58"/>
    </row>
    <row r="280" spans="14:14" x14ac:dyDescent="0.2">
      <c r="N280" s="58"/>
    </row>
    <row r="281" spans="14:14" x14ac:dyDescent="0.2">
      <c r="N281" s="58"/>
    </row>
    <row r="282" spans="14:14" x14ac:dyDescent="0.2">
      <c r="N282" s="58"/>
    </row>
    <row r="283" spans="14:14" x14ac:dyDescent="0.2">
      <c r="N283" s="58"/>
    </row>
    <row r="284" spans="14:14" x14ac:dyDescent="0.2">
      <c r="N284" s="58"/>
    </row>
    <row r="285" spans="14:14" x14ac:dyDescent="0.2">
      <c r="N285" s="58"/>
    </row>
    <row r="286" spans="14:14" x14ac:dyDescent="0.2">
      <c r="N286" s="58"/>
    </row>
    <row r="287" spans="14:14" x14ac:dyDescent="0.2">
      <c r="N287" s="58"/>
    </row>
    <row r="288" spans="14:14" x14ac:dyDescent="0.2">
      <c r="N288" s="58"/>
    </row>
    <row r="289" spans="14:14" x14ac:dyDescent="0.2">
      <c r="N289" s="58"/>
    </row>
    <row r="290" spans="14:14" x14ac:dyDescent="0.2">
      <c r="N290" s="58"/>
    </row>
    <row r="291" spans="14:14" x14ac:dyDescent="0.2">
      <c r="N291" s="58"/>
    </row>
    <row r="292" spans="14:14" x14ac:dyDescent="0.2">
      <c r="N292" s="58"/>
    </row>
    <row r="293" spans="14:14" x14ac:dyDescent="0.2">
      <c r="N293" s="58"/>
    </row>
    <row r="294" spans="14:14" x14ac:dyDescent="0.2">
      <c r="N294" s="58"/>
    </row>
  </sheetData>
  <phoneticPr fontId="10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57AB-867D-4D16-AEB8-DE193FA96EAF}">
  <dimension ref="A1:M36"/>
  <sheetViews>
    <sheetView topLeftCell="B1" workbookViewId="0">
      <selection activeCell="O1" sqref="O1:O7"/>
    </sheetView>
  </sheetViews>
  <sheetFormatPr defaultRowHeight="14.25" x14ac:dyDescent="0.2"/>
  <cols>
    <col min="2" max="2" width="18.75" customWidth="1"/>
    <col min="12" max="12" width="15.5" customWidth="1"/>
    <col min="13" max="13" width="21.375" customWidth="1"/>
  </cols>
  <sheetData>
    <row r="1" spans="1:13" x14ac:dyDescent="0.2">
      <c r="A1" s="49" t="s">
        <v>48</v>
      </c>
      <c r="B1" s="49"/>
      <c r="C1" s="49"/>
      <c r="D1" s="49"/>
    </row>
    <row r="2" spans="1:13" ht="15" thickBot="1" x14ac:dyDescent="0.25"/>
    <row r="3" spans="1:13" ht="15" thickBot="1" x14ac:dyDescent="0.25">
      <c r="B3" s="5" t="s">
        <v>14</v>
      </c>
      <c r="C3" s="7"/>
      <c r="D3" s="7"/>
      <c r="E3" s="7"/>
      <c r="F3" s="7"/>
      <c r="G3" s="7"/>
      <c r="H3" s="7"/>
      <c r="I3" s="8"/>
    </row>
    <row r="4" spans="1:13" ht="25.5" x14ac:dyDescent="0.35">
      <c r="B4" s="21" t="s">
        <v>16</v>
      </c>
      <c r="C4" s="4"/>
      <c r="D4" s="23" t="s">
        <v>17</v>
      </c>
      <c r="E4" s="24">
        <v>0.5</v>
      </c>
      <c r="F4" s="4"/>
      <c r="G4" s="43" t="s">
        <v>1</v>
      </c>
      <c r="H4" s="42">
        <v>0.3</v>
      </c>
      <c r="I4" s="10"/>
    </row>
    <row r="5" spans="1:13" ht="25.5" x14ac:dyDescent="0.35">
      <c r="B5" s="22" t="s">
        <v>15</v>
      </c>
      <c r="C5" s="4"/>
      <c r="D5" s="4"/>
      <c r="E5" s="4"/>
      <c r="F5" s="4"/>
      <c r="G5" s="4"/>
      <c r="H5" s="4"/>
      <c r="I5" s="10"/>
    </row>
    <row r="6" spans="1:13" ht="25.5" x14ac:dyDescent="0.35">
      <c r="B6" s="19"/>
      <c r="C6" s="4"/>
      <c r="D6" s="25" t="s">
        <v>34</v>
      </c>
      <c r="E6" s="24">
        <v>37</v>
      </c>
      <c r="F6" s="4"/>
      <c r="G6" s="50" t="s">
        <v>49</v>
      </c>
      <c r="H6" s="42">
        <v>0</v>
      </c>
      <c r="I6" s="10"/>
    </row>
    <row r="7" spans="1:13" ht="15" thickBot="1" x14ac:dyDescent="0.25">
      <c r="B7" s="20"/>
      <c r="C7" s="12"/>
      <c r="D7" s="12"/>
      <c r="E7" s="12"/>
      <c r="F7" s="12"/>
      <c r="G7" s="12"/>
      <c r="H7" s="12"/>
      <c r="I7" s="13"/>
    </row>
    <row r="8" spans="1:13" ht="15" thickBot="1" x14ac:dyDescent="0.25"/>
    <row r="9" spans="1:13" ht="15" thickBot="1" x14ac:dyDescent="0.25">
      <c r="B9" s="5" t="s">
        <v>36</v>
      </c>
      <c r="D9" s="6" t="s">
        <v>20</v>
      </c>
      <c r="E9" s="3" t="s">
        <v>21</v>
      </c>
      <c r="F9" s="37" t="s">
        <v>5</v>
      </c>
      <c r="G9" s="3" t="s">
        <v>4</v>
      </c>
      <c r="H9" s="5" t="s">
        <v>6</v>
      </c>
      <c r="I9" s="47" t="s">
        <v>8</v>
      </c>
      <c r="K9" s="1" t="s">
        <v>40</v>
      </c>
      <c r="L9" s="2" t="s">
        <v>41</v>
      </c>
      <c r="M9" s="5" t="s">
        <v>42</v>
      </c>
    </row>
    <row r="10" spans="1:13" ht="19.5" x14ac:dyDescent="0.25">
      <c r="B10" s="21" t="s">
        <v>35</v>
      </c>
      <c r="D10" s="18">
        <v>1</v>
      </c>
      <c r="E10" s="18" t="s">
        <v>22</v>
      </c>
      <c r="F10" s="29">
        <v>37</v>
      </c>
      <c r="G10" s="44">
        <f xml:space="preserve"> $E$4*F10 + (1-$E$4)*(E6+H6)</f>
        <v>37</v>
      </c>
      <c r="H10" s="19">
        <f>$H$4*(G10-E6)+(1-$H$4)*H6</f>
        <v>0</v>
      </c>
      <c r="I10" s="33">
        <f>E6+H6</f>
        <v>37</v>
      </c>
      <c r="K10" s="38">
        <f t="shared" ref="K10:K19" si="0">ABS(I10-F10)</f>
        <v>0</v>
      </c>
      <c r="L10" s="33">
        <f>K10^2</f>
        <v>0</v>
      </c>
      <c r="M10" s="19">
        <f t="shared" ref="M10:M19" si="1">ABS(K10/F10)*100</f>
        <v>0</v>
      </c>
    </row>
    <row r="11" spans="1:13" ht="25.5" x14ac:dyDescent="0.35">
      <c r="B11" s="22" t="s">
        <v>5</v>
      </c>
      <c r="D11" s="19">
        <v>2</v>
      </c>
      <c r="E11" s="19" t="s">
        <v>23</v>
      </c>
      <c r="F11" s="30">
        <v>40</v>
      </c>
      <c r="G11" s="45">
        <f xml:space="preserve"> $E$4*F11 + (1-$E$4)*(G10+H10)</f>
        <v>38.5</v>
      </c>
      <c r="H11" s="19">
        <f>$H$4*(G11-G10)+(1-$H$4)*H10</f>
        <v>0.44999999999999996</v>
      </c>
      <c r="I11" s="33">
        <f>G10+H10</f>
        <v>37</v>
      </c>
      <c r="K11" s="38">
        <f t="shared" si="0"/>
        <v>3</v>
      </c>
      <c r="L11" s="33">
        <f t="shared" ref="L11:L19" si="2">K11^2</f>
        <v>9</v>
      </c>
      <c r="M11" s="19">
        <f t="shared" si="1"/>
        <v>7.5</v>
      </c>
    </row>
    <row r="12" spans="1:13" x14ac:dyDescent="0.2">
      <c r="B12" s="19"/>
      <c r="D12" s="19">
        <v>3</v>
      </c>
      <c r="E12" s="19" t="s">
        <v>24</v>
      </c>
      <c r="F12" s="30">
        <v>41</v>
      </c>
      <c r="G12" s="45">
        <f xml:space="preserve"> $E$4*F12 + (1-$E$4)*(G11+H11)</f>
        <v>39.975000000000001</v>
      </c>
      <c r="H12" s="19">
        <f t="shared" ref="H12:H19" si="3">$H$4*(G12-G11)+(1-$H$4)*H11</f>
        <v>0.75750000000000028</v>
      </c>
      <c r="I12" s="33">
        <f>G11+H11</f>
        <v>38.950000000000003</v>
      </c>
      <c r="K12" s="38">
        <f t="shared" si="0"/>
        <v>2.0499999999999972</v>
      </c>
      <c r="L12" s="33">
        <f t="shared" si="2"/>
        <v>4.2024999999999881</v>
      </c>
      <c r="M12" s="19">
        <f t="shared" si="1"/>
        <v>4.9999999999999929</v>
      </c>
    </row>
    <row r="13" spans="1:13" ht="15" thickBot="1" x14ac:dyDescent="0.25">
      <c r="B13" s="20"/>
      <c r="D13" s="19">
        <v>4</v>
      </c>
      <c r="E13" s="19" t="s">
        <v>25</v>
      </c>
      <c r="F13" s="30">
        <v>37</v>
      </c>
      <c r="G13" s="45">
        <f xml:space="preserve"> ($E$4*F13) +((1-$E$4)*(G12+H12))</f>
        <v>38.866250000000001</v>
      </c>
      <c r="H13" s="19">
        <f>($H$4*(G13-G12))+((1-$H$4)*H12)</f>
        <v>0.19762499999999994</v>
      </c>
      <c r="I13" s="33">
        <f t="shared" ref="I13:I19" si="4">G12+H12</f>
        <v>40.732500000000002</v>
      </c>
      <c r="K13" s="38">
        <f t="shared" si="0"/>
        <v>3.7325000000000017</v>
      </c>
      <c r="L13" s="33">
        <f t="shared" si="2"/>
        <v>13.931556250000012</v>
      </c>
      <c r="M13" s="19">
        <f t="shared" si="1"/>
        <v>10.087837837837842</v>
      </c>
    </row>
    <row r="14" spans="1:13" x14ac:dyDescent="0.2">
      <c r="D14" s="26">
        <v>5</v>
      </c>
      <c r="E14" s="19" t="s">
        <v>26</v>
      </c>
      <c r="F14" s="30">
        <v>45</v>
      </c>
      <c r="G14" s="45">
        <f t="shared" ref="G14:G19" si="5" xml:space="preserve"> ($E$4*F14) +((1-$E$4)*(G13+H13))</f>
        <v>42.031937499999998</v>
      </c>
      <c r="H14" s="19">
        <f t="shared" si="3"/>
        <v>1.0880437499999991</v>
      </c>
      <c r="I14" s="33">
        <f t="shared" si="4"/>
        <v>39.063875000000003</v>
      </c>
      <c r="K14" s="38">
        <f t="shared" si="0"/>
        <v>5.936124999999997</v>
      </c>
      <c r="L14" s="33">
        <f t="shared" si="2"/>
        <v>35.237580015624964</v>
      </c>
      <c r="M14" s="19">
        <f t="shared" si="1"/>
        <v>13.191388888888882</v>
      </c>
    </row>
    <row r="15" spans="1:13" x14ac:dyDescent="0.2">
      <c r="D15" s="19">
        <v>6</v>
      </c>
      <c r="E15" s="19" t="s">
        <v>27</v>
      </c>
      <c r="F15" s="30">
        <v>50</v>
      </c>
      <c r="G15" s="45">
        <f t="shared" si="5"/>
        <v>46.559990624999998</v>
      </c>
      <c r="H15" s="19">
        <f t="shared" si="3"/>
        <v>2.1200465624999989</v>
      </c>
      <c r="I15" s="33">
        <f t="shared" si="4"/>
        <v>43.119981249999995</v>
      </c>
      <c r="K15" s="38">
        <f t="shared" si="0"/>
        <v>6.880018750000005</v>
      </c>
      <c r="L15" s="33">
        <f t="shared" si="2"/>
        <v>47.334658000351631</v>
      </c>
      <c r="M15" s="19">
        <f t="shared" si="1"/>
        <v>13.76003750000001</v>
      </c>
    </row>
    <row r="16" spans="1:13" x14ac:dyDescent="0.2">
      <c r="D16" s="19">
        <v>7</v>
      </c>
      <c r="E16" s="19" t="s">
        <v>28</v>
      </c>
      <c r="F16" s="30">
        <v>43</v>
      </c>
      <c r="G16" s="45">
        <f t="shared" si="5"/>
        <v>45.840018593750003</v>
      </c>
      <c r="H16" s="19">
        <f t="shared" si="3"/>
        <v>1.2680409843750007</v>
      </c>
      <c r="I16" s="33">
        <f t="shared" si="4"/>
        <v>48.680037187499998</v>
      </c>
      <c r="K16" s="38">
        <f t="shared" si="0"/>
        <v>5.6800371874999982</v>
      </c>
      <c r="L16" s="33">
        <f t="shared" si="2"/>
        <v>32.262822451382888</v>
      </c>
      <c r="M16" s="19">
        <f t="shared" si="1"/>
        <v>13.209388808139529</v>
      </c>
    </row>
    <row r="17" spans="2:13" x14ac:dyDescent="0.2">
      <c r="D17" s="19">
        <v>8</v>
      </c>
      <c r="E17" s="19" t="s">
        <v>29</v>
      </c>
      <c r="F17" s="30">
        <v>47</v>
      </c>
      <c r="G17" s="45">
        <f t="shared" si="5"/>
        <v>47.054029789062497</v>
      </c>
      <c r="H17" s="19">
        <f t="shared" si="3"/>
        <v>1.2518320476562486</v>
      </c>
      <c r="I17" s="33">
        <f t="shared" si="4"/>
        <v>47.108059578125001</v>
      </c>
      <c r="K17" s="38">
        <f t="shared" si="0"/>
        <v>0.10805957812500111</v>
      </c>
      <c r="L17" s="33">
        <f t="shared" si="2"/>
        <v>1.1676872424553219E-2</v>
      </c>
      <c r="M17" s="19">
        <f t="shared" si="1"/>
        <v>0.22991399601064066</v>
      </c>
    </row>
    <row r="18" spans="2:13" x14ac:dyDescent="0.2">
      <c r="D18" s="19">
        <v>9</v>
      </c>
      <c r="E18" s="19" t="s">
        <v>30</v>
      </c>
      <c r="F18" s="30">
        <v>56</v>
      </c>
      <c r="G18" s="45">
        <f t="shared" si="5"/>
        <v>52.152930918359374</v>
      </c>
      <c r="H18" s="19">
        <f t="shared" si="3"/>
        <v>2.4059527721484368</v>
      </c>
      <c r="I18" s="33">
        <f t="shared" si="4"/>
        <v>48.305861836718748</v>
      </c>
      <c r="K18" s="38">
        <f t="shared" si="0"/>
        <v>7.6941381632812522</v>
      </c>
      <c r="L18" s="33">
        <f t="shared" si="2"/>
        <v>59.199762075660999</v>
      </c>
      <c r="M18" s="19">
        <f t="shared" si="1"/>
        <v>13.739532434430807</v>
      </c>
    </row>
    <row r="19" spans="2:13" ht="15" thickBot="1" x14ac:dyDescent="0.25">
      <c r="D19" s="20">
        <v>10</v>
      </c>
      <c r="E19" s="20" t="s">
        <v>31</v>
      </c>
      <c r="F19" s="31">
        <v>52</v>
      </c>
      <c r="G19" s="46">
        <f t="shared" si="5"/>
        <v>53.279441845253906</v>
      </c>
      <c r="H19" s="20">
        <f t="shared" si="3"/>
        <v>2.0221202185722653</v>
      </c>
      <c r="I19" s="48">
        <f t="shared" si="4"/>
        <v>54.558883690507813</v>
      </c>
      <c r="K19" s="39">
        <f t="shared" si="0"/>
        <v>2.5588836905078125</v>
      </c>
      <c r="L19" s="40">
        <f t="shared" si="2"/>
        <v>6.5478857415468825</v>
      </c>
      <c r="M19" s="27">
        <f t="shared" si="1"/>
        <v>4.9209301740534857</v>
      </c>
    </row>
    <row r="20" spans="2:13" ht="15" thickBot="1" x14ac:dyDescent="0.25">
      <c r="D20" s="19">
        <v>11</v>
      </c>
      <c r="E20" s="19" t="s">
        <v>32</v>
      </c>
      <c r="F20" s="19"/>
      <c r="G20" s="9"/>
      <c r="H20" s="19"/>
      <c r="I20" s="48">
        <f>$G$19+$H$19</f>
        <v>55.301562063826168</v>
      </c>
      <c r="K20" s="41"/>
      <c r="L20" s="41"/>
      <c r="M20" s="4"/>
    </row>
    <row r="21" spans="2:13" ht="15" thickBot="1" x14ac:dyDescent="0.25">
      <c r="D21" s="19">
        <v>12</v>
      </c>
      <c r="E21" s="19" t="s">
        <v>33</v>
      </c>
      <c r="F21" s="19"/>
      <c r="G21" s="9"/>
      <c r="H21" s="19"/>
      <c r="I21" s="48">
        <f>$G$19+2*$H$19</f>
        <v>57.323682282398437</v>
      </c>
      <c r="K21" s="41"/>
      <c r="L21" s="41"/>
      <c r="M21" s="4"/>
    </row>
    <row r="22" spans="2:13" ht="15" thickBot="1" x14ac:dyDescent="0.25">
      <c r="D22" s="20">
        <v>13</v>
      </c>
      <c r="E22" s="20" t="s">
        <v>22</v>
      </c>
      <c r="F22" s="20"/>
      <c r="G22" s="11"/>
      <c r="H22" s="20"/>
      <c r="I22" s="48">
        <f>$G$19+3*$H$19</f>
        <v>59.345802500970706</v>
      </c>
      <c r="K22" s="41"/>
      <c r="L22" s="41"/>
      <c r="M22" s="4"/>
    </row>
    <row r="24" spans="2:13" ht="15" thickBot="1" x14ac:dyDescent="0.25"/>
    <row r="25" spans="2:13" ht="15" thickBot="1" x14ac:dyDescent="0.25">
      <c r="B25" s="5" t="s">
        <v>37</v>
      </c>
      <c r="D25" s="18" t="s">
        <v>10</v>
      </c>
      <c r="E25" s="8">
        <f>SUM(K10:K19)/COUNT(K10:K19)</f>
        <v>3.7639762369414065</v>
      </c>
    </row>
    <row r="26" spans="2:13" ht="19.5" x14ac:dyDescent="0.25">
      <c r="B26" s="21" t="s">
        <v>38</v>
      </c>
      <c r="D26" s="19" t="s">
        <v>11</v>
      </c>
      <c r="E26" s="10">
        <f>SUM(L10:L19)/COUNT(L10:L19)</f>
        <v>20.772844140699192</v>
      </c>
    </row>
    <row r="27" spans="2:13" ht="26.25" thickBot="1" x14ac:dyDescent="0.4">
      <c r="B27" s="22" t="s">
        <v>39</v>
      </c>
      <c r="D27" s="20" t="s">
        <v>43</v>
      </c>
      <c r="E27" s="13">
        <f>SUM(M10:M19)/COUNT(M9:M18)</f>
        <v>9.0710032932623541</v>
      </c>
    </row>
    <row r="28" spans="2:13" x14ac:dyDescent="0.2">
      <c r="B28" s="19"/>
    </row>
    <row r="29" spans="2:13" ht="15" thickBot="1" x14ac:dyDescent="0.25">
      <c r="B29" s="20"/>
    </row>
    <row r="30" spans="2:13" x14ac:dyDescent="0.2">
      <c r="B30" s="4"/>
    </row>
    <row r="31" spans="2:13" ht="15" thickBot="1" x14ac:dyDescent="0.25"/>
    <row r="32" spans="2:13" ht="15" thickBot="1" x14ac:dyDescent="0.25">
      <c r="B32" s="5" t="s">
        <v>44</v>
      </c>
    </row>
    <row r="33" spans="2:2" ht="19.5" x14ac:dyDescent="0.25">
      <c r="B33" s="21" t="s">
        <v>45</v>
      </c>
    </row>
    <row r="34" spans="2:2" ht="25.5" x14ac:dyDescent="0.35">
      <c r="B34" s="22" t="s">
        <v>46</v>
      </c>
    </row>
    <row r="35" spans="2:2" x14ac:dyDescent="0.2">
      <c r="B35" s="19" t="s">
        <v>47</v>
      </c>
    </row>
    <row r="36" spans="2:2" ht="15" thickBot="1" x14ac:dyDescent="0.25">
      <c r="B3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B63D-2F15-4160-9F82-EC9B28450BF6}">
  <dimension ref="A1:T38"/>
  <sheetViews>
    <sheetView workbookViewId="0">
      <selection activeCell="N12" sqref="N12"/>
    </sheetView>
  </sheetViews>
  <sheetFormatPr defaultRowHeight="14.25" x14ac:dyDescent="0.2"/>
  <cols>
    <col min="2" max="2" width="19" customWidth="1"/>
    <col min="3" max="3" width="9.875" customWidth="1"/>
    <col min="7" max="7" width="16.25" customWidth="1"/>
    <col min="10" max="10" width="11" customWidth="1"/>
    <col min="13" max="13" width="14.5" customWidth="1"/>
    <col min="14" max="14" width="20.875" customWidth="1"/>
  </cols>
  <sheetData>
    <row r="1" spans="1:16" x14ac:dyDescent="0.2">
      <c r="A1" s="16" t="s">
        <v>13</v>
      </c>
      <c r="B1" s="16"/>
      <c r="C1" s="16"/>
      <c r="D1" s="16"/>
    </row>
    <row r="2" spans="1:16" ht="15" thickBot="1" x14ac:dyDescent="0.25"/>
    <row r="3" spans="1:16" ht="15" thickBot="1" x14ac:dyDescent="0.25">
      <c r="B3" s="5" t="s">
        <v>14</v>
      </c>
      <c r="C3" s="7"/>
      <c r="D3" s="7"/>
      <c r="E3" s="7"/>
      <c r="F3" s="7"/>
      <c r="G3" s="7"/>
      <c r="H3" s="7"/>
      <c r="I3" s="7"/>
      <c r="J3" s="7"/>
      <c r="K3" s="7"/>
      <c r="L3" s="8"/>
      <c r="M3" s="4"/>
      <c r="N3" s="18"/>
      <c r="O3" s="1" t="s">
        <v>3</v>
      </c>
      <c r="P3" s="57" t="s">
        <v>53</v>
      </c>
    </row>
    <row r="4" spans="1:16" ht="25.5" x14ac:dyDescent="0.35">
      <c r="B4" s="21" t="s">
        <v>16</v>
      </c>
      <c r="C4" s="4"/>
      <c r="D4" s="23" t="s">
        <v>17</v>
      </c>
      <c r="E4" s="24">
        <v>0.1</v>
      </c>
      <c r="F4" s="4"/>
      <c r="G4" s="43" t="s">
        <v>1</v>
      </c>
      <c r="H4" s="42">
        <v>0.2</v>
      </c>
      <c r="I4" s="4"/>
      <c r="J4" s="52" t="s">
        <v>0</v>
      </c>
      <c r="K4" s="54">
        <v>0.1</v>
      </c>
      <c r="L4" s="53"/>
      <c r="M4" s="52"/>
      <c r="N4" s="55" t="s">
        <v>50</v>
      </c>
      <c r="O4" s="6">
        <v>1</v>
      </c>
      <c r="P4" s="8">
        <v>0.93</v>
      </c>
    </row>
    <row r="5" spans="1:16" ht="25.5" x14ac:dyDescent="0.35">
      <c r="B5" s="22" t="s">
        <v>15</v>
      </c>
      <c r="C5" s="4"/>
      <c r="D5" s="4"/>
      <c r="E5" s="4"/>
      <c r="F5" s="4"/>
      <c r="G5" s="4"/>
      <c r="H5" s="4"/>
      <c r="I5" s="4"/>
      <c r="J5" s="4"/>
      <c r="K5" s="4"/>
      <c r="L5" s="10"/>
      <c r="M5" s="4"/>
      <c r="N5" s="56" t="s">
        <v>52</v>
      </c>
      <c r="O5" s="9">
        <v>2</v>
      </c>
      <c r="P5" s="10">
        <v>1.05</v>
      </c>
    </row>
    <row r="6" spans="1:16" ht="25.5" x14ac:dyDescent="0.35">
      <c r="B6" s="19"/>
      <c r="C6" s="4"/>
      <c r="D6" s="25" t="s">
        <v>34</v>
      </c>
      <c r="E6" s="24">
        <v>222.14</v>
      </c>
      <c r="F6" s="4"/>
      <c r="G6" s="50" t="s">
        <v>49</v>
      </c>
      <c r="H6" s="42">
        <v>27</v>
      </c>
      <c r="I6" s="4"/>
      <c r="J6" s="4"/>
      <c r="K6" s="4"/>
      <c r="L6" s="10"/>
      <c r="M6" s="4"/>
      <c r="N6" s="19" t="s">
        <v>51</v>
      </c>
      <c r="O6" s="9">
        <v>3</v>
      </c>
      <c r="P6" s="10">
        <v>0.95</v>
      </c>
    </row>
    <row r="7" spans="1:16" ht="15" thickBot="1" x14ac:dyDescent="0.25">
      <c r="B7" s="20"/>
      <c r="C7" s="12"/>
      <c r="D7" s="12"/>
      <c r="E7" s="12"/>
      <c r="F7" s="12"/>
      <c r="G7" s="12"/>
      <c r="H7" s="12"/>
      <c r="I7" s="12"/>
      <c r="J7" s="12"/>
      <c r="K7" s="12"/>
      <c r="L7" s="13"/>
      <c r="M7" s="4"/>
      <c r="N7" s="20"/>
      <c r="O7" s="11">
        <v>4</v>
      </c>
      <c r="P7" s="13">
        <v>1.08</v>
      </c>
    </row>
    <row r="8" spans="1:16" x14ac:dyDescent="0.2">
      <c r="L8" s="4"/>
      <c r="M8" s="4"/>
      <c r="N8" s="4"/>
    </row>
    <row r="9" spans="1:16" x14ac:dyDescent="0.2">
      <c r="L9" s="4"/>
      <c r="M9" s="4"/>
    </row>
    <row r="10" spans="1:16" x14ac:dyDescent="0.2">
      <c r="L10" s="4"/>
      <c r="M10" s="4"/>
    </row>
    <row r="11" spans="1:16" ht="15" thickBot="1" x14ac:dyDescent="0.25"/>
    <row r="12" spans="1:16" ht="15" thickBot="1" x14ac:dyDescent="0.25">
      <c r="B12" s="5" t="s">
        <v>36</v>
      </c>
      <c r="D12" s="1" t="s">
        <v>2</v>
      </c>
      <c r="E12" s="3" t="s">
        <v>3</v>
      </c>
      <c r="F12" s="37" t="s">
        <v>5</v>
      </c>
      <c r="G12" s="3" t="s">
        <v>4</v>
      </c>
      <c r="H12" s="3" t="s">
        <v>6</v>
      </c>
      <c r="I12" s="3" t="s">
        <v>7</v>
      </c>
      <c r="J12" s="2" t="s">
        <v>8</v>
      </c>
      <c r="K12" s="15" t="s">
        <v>18</v>
      </c>
      <c r="L12" s="3" t="s">
        <v>19</v>
      </c>
      <c r="M12" s="2" t="s">
        <v>9</v>
      </c>
    </row>
    <row r="13" spans="1:16" ht="19.5" x14ac:dyDescent="0.25">
      <c r="B13" s="21" t="s">
        <v>35</v>
      </c>
      <c r="D13" s="9">
        <v>1</v>
      </c>
      <c r="E13" s="4">
        <v>1</v>
      </c>
      <c r="F13" s="4">
        <v>270</v>
      </c>
      <c r="G13" s="4">
        <f>$E$4*(F13/I13)+(1-$E$4)*(E6+H6)</f>
        <v>253.25825806451613</v>
      </c>
      <c r="H13" s="4">
        <f>$H$4*(G13-E6)+(1-$H$4)*H6</f>
        <v>27.82365161290323</v>
      </c>
      <c r="I13" s="4">
        <f>P4</f>
        <v>0.93</v>
      </c>
      <c r="J13" s="10">
        <f>(E6+H6)*I13</f>
        <v>231.7002</v>
      </c>
      <c r="K13" s="9">
        <f>ABS(F13-J13)</f>
        <v>38.299800000000005</v>
      </c>
      <c r="L13" s="4">
        <f>K13^2</f>
        <v>1466.8746800400004</v>
      </c>
      <c r="M13" s="10">
        <f>SimpleExponentialSmoothing!L12</f>
        <v>0</v>
      </c>
    </row>
    <row r="14" spans="1:16" ht="25.5" x14ac:dyDescent="0.35">
      <c r="B14" s="22" t="s">
        <v>5</v>
      </c>
      <c r="D14" s="9"/>
      <c r="E14" s="4">
        <v>2</v>
      </c>
      <c r="F14" s="4">
        <v>310</v>
      </c>
      <c r="G14" s="4">
        <f>$E$4*(F14/I14)+(1-$E$4)*(G13+H13)</f>
        <v>282.49752823348695</v>
      </c>
      <c r="H14" s="4">
        <f>$H$4*(G14-G13)+(1-$H$4)*H13</f>
        <v>28.10677532411675</v>
      </c>
      <c r="I14" s="4">
        <f>P5</f>
        <v>1.05</v>
      </c>
      <c r="J14" s="10">
        <f>(G13+H13)*I14</f>
        <v>295.13600516129031</v>
      </c>
      <c r="K14" s="9">
        <f t="shared" ref="K14:K20" si="0">ABS(F14-J14)</f>
        <v>14.863994838709687</v>
      </c>
      <c r="L14" s="4">
        <f t="shared" ref="L14:L20" si="1">K14^2</f>
        <v>220.93834256518821</v>
      </c>
      <c r="M14" s="10">
        <f t="shared" ref="M14:M20" si="2">ABS(K14/F14)*100</f>
        <v>4.7948370447450603</v>
      </c>
    </row>
    <row r="15" spans="1:16" x14ac:dyDescent="0.2">
      <c r="B15" s="19"/>
      <c r="D15" s="9"/>
      <c r="E15" s="4">
        <v>3</v>
      </c>
      <c r="F15" s="4">
        <v>250</v>
      </c>
      <c r="G15" s="4">
        <f t="shared" ref="G15:G20" si="3">$E$4*(F15/I15)+(1-$E$4)*(G14+H14)</f>
        <v>305.85966267552755</v>
      </c>
      <c r="H15" s="4">
        <f t="shared" ref="H15:H20" si="4">$H$4*(G15-G14)+(1-$H$4)*H14</f>
        <v>27.157847147701524</v>
      </c>
      <c r="I15" s="4">
        <f>P6</f>
        <v>0.95</v>
      </c>
      <c r="J15" s="10">
        <f t="shared" ref="J15:J20" si="5">(G14+H14)*I15</f>
        <v>295.07408837972349</v>
      </c>
      <c r="K15" s="9">
        <f t="shared" si="0"/>
        <v>45.074088379723491</v>
      </c>
      <c r="L15" s="4">
        <f t="shared" si="1"/>
        <v>2031.6734432631242</v>
      </c>
      <c r="M15" s="10">
        <f t="shared" si="2"/>
        <v>18.029635351889397</v>
      </c>
    </row>
    <row r="16" spans="1:16" ht="15" thickBot="1" x14ac:dyDescent="0.25">
      <c r="B16" s="20"/>
      <c r="D16" s="9"/>
      <c r="E16" s="4">
        <v>4</v>
      </c>
      <c r="F16" s="4">
        <v>290</v>
      </c>
      <c r="G16" s="4">
        <f t="shared" si="3"/>
        <v>326.56761069275802</v>
      </c>
      <c r="H16" s="4">
        <f t="shared" si="4"/>
        <v>25.867867321607317</v>
      </c>
      <c r="I16" s="4">
        <f>P7</f>
        <v>1.08</v>
      </c>
      <c r="J16" s="10">
        <f t="shared" si="5"/>
        <v>359.65891060908746</v>
      </c>
      <c r="K16" s="9">
        <f t="shared" si="0"/>
        <v>69.658910609087457</v>
      </c>
      <c r="L16" s="4">
        <f t="shared" si="1"/>
        <v>4852.363827244837</v>
      </c>
      <c r="M16" s="10">
        <f t="shared" si="2"/>
        <v>24.020314003133606</v>
      </c>
    </row>
    <row r="17" spans="2:13" x14ac:dyDescent="0.2">
      <c r="D17" s="9">
        <v>2</v>
      </c>
      <c r="E17" s="4">
        <v>1</v>
      </c>
      <c r="F17" s="4">
        <v>370</v>
      </c>
      <c r="G17" s="4">
        <f t="shared" si="3"/>
        <v>356.40302247783359</v>
      </c>
      <c r="H17" s="4">
        <f t="shared" si="4"/>
        <v>26.661376214300969</v>
      </c>
      <c r="I17" s="14">
        <f>$K$4*(F13/G13)+(1-$K$4)*I13</f>
        <v>0.94361054137520728</v>
      </c>
      <c r="J17" s="10">
        <f t="shared" si="5"/>
        <v>332.56183220896526</v>
      </c>
      <c r="K17" s="9">
        <f t="shared" si="0"/>
        <v>37.438167791034743</v>
      </c>
      <c r="L17" s="4">
        <f t="shared" si="1"/>
        <v>1401.6164075496713</v>
      </c>
      <c r="M17" s="10">
        <f t="shared" si="2"/>
        <v>10.118423727306688</v>
      </c>
    </row>
    <row r="18" spans="2:13" x14ac:dyDescent="0.2">
      <c r="D18" s="9"/>
      <c r="E18" s="4">
        <v>2</v>
      </c>
      <c r="F18" s="4">
        <v>410</v>
      </c>
      <c r="G18" s="4">
        <f t="shared" si="3"/>
        <v>383.63026475490091</v>
      </c>
      <c r="H18" s="4">
        <f t="shared" si="4"/>
        <v>26.774549426854243</v>
      </c>
      <c r="I18" s="14">
        <f t="shared" ref="I18:I20" si="6">$K$4*(F14/G14)+(1-$K$4)*I14</f>
        <v>1.0547354734175876</v>
      </c>
      <c r="J18" s="10">
        <f t="shared" si="5"/>
        <v>404.03160990397203</v>
      </c>
      <c r="K18" s="9">
        <f t="shared" si="0"/>
        <v>5.9683900960279743</v>
      </c>
      <c r="L18" s="4">
        <f t="shared" si="1"/>
        <v>35.621680338364811</v>
      </c>
      <c r="M18" s="10">
        <f t="shared" si="2"/>
        <v>1.4557049014702377</v>
      </c>
    </row>
    <row r="19" spans="2:13" x14ac:dyDescent="0.2">
      <c r="D19" s="9"/>
      <c r="E19" s="4">
        <v>3</v>
      </c>
      <c r="F19" s="4">
        <v>400</v>
      </c>
      <c r="G19" s="4">
        <f t="shared" si="3"/>
        <v>412.06576033055836</v>
      </c>
      <c r="H19" s="4">
        <f t="shared" si="4"/>
        <v>27.106738656614887</v>
      </c>
      <c r="I19" s="14">
        <f t="shared" si="6"/>
        <v>0.93673683244567407</v>
      </c>
      <c r="J19" s="10">
        <f>(G18+H18)*I19</f>
        <v>384.4413056570728</v>
      </c>
      <c r="K19" s="9">
        <f t="shared" si="0"/>
        <v>15.558694342927197</v>
      </c>
      <c r="L19" s="4">
        <f t="shared" si="1"/>
        <v>242.07296965663477</v>
      </c>
      <c r="M19" s="10">
        <f t="shared" si="2"/>
        <v>3.8896735857317988</v>
      </c>
    </row>
    <row r="20" spans="2:13" x14ac:dyDescent="0.2">
      <c r="D20" s="9"/>
      <c r="E20" s="4">
        <v>4</v>
      </c>
      <c r="F20" s="4">
        <v>450</v>
      </c>
      <c r="G20" s="4">
        <f t="shared" si="3"/>
        <v>437.6759660741908</v>
      </c>
      <c r="H20" s="4">
        <f t="shared" si="4"/>
        <v>26.807432074018401</v>
      </c>
      <c r="I20" s="14">
        <f t="shared" si="6"/>
        <v>1.0608024379958607</v>
      </c>
      <c r="J20" s="10">
        <f t="shared" si="5"/>
        <v>465.87525762632805</v>
      </c>
      <c r="K20" s="9">
        <f t="shared" si="0"/>
        <v>15.87525762632805</v>
      </c>
      <c r="L20" s="4">
        <f t="shared" si="1"/>
        <v>252.02380470228692</v>
      </c>
      <c r="M20" s="10">
        <f t="shared" si="2"/>
        <v>3.5278350280729001</v>
      </c>
    </row>
    <row r="21" spans="2:13" x14ac:dyDescent="0.2">
      <c r="D21" s="9">
        <v>3</v>
      </c>
      <c r="E21" s="4">
        <v>1</v>
      </c>
      <c r="F21" s="4"/>
      <c r="G21" s="4"/>
      <c r="H21" s="4"/>
      <c r="I21" s="14">
        <f>$I$7*(F17/G17)+(1-$I$7)*I17</f>
        <v>0.94361054137520728</v>
      </c>
      <c r="J21" s="10">
        <f>($G$20+$H$20)*I21</f>
        <v>438.29143078642761</v>
      </c>
      <c r="K21" s="9"/>
      <c r="L21" s="4"/>
      <c r="M21" s="10"/>
    </row>
    <row r="22" spans="2:13" x14ac:dyDescent="0.2">
      <c r="D22" s="9"/>
      <c r="E22" s="4">
        <v>2</v>
      </c>
      <c r="F22" s="4"/>
      <c r="G22" s="4"/>
      <c r="H22" s="4"/>
      <c r="I22" s="14">
        <f t="shared" ref="I22:I24" si="7">$I$7*(F18/G18)+(1-$I$7)*I18</f>
        <v>1.0547354734175876</v>
      </c>
      <c r="J22" s="10">
        <f>($G$20+2*$H$20)*I22</f>
        <v>518.18186640016086</v>
      </c>
      <c r="K22" s="9"/>
      <c r="L22" s="4"/>
      <c r="M22" s="10"/>
    </row>
    <row r="23" spans="2:13" x14ac:dyDescent="0.2">
      <c r="D23" s="9"/>
      <c r="E23" s="4">
        <v>3</v>
      </c>
      <c r="F23" s="4"/>
      <c r="G23" s="4"/>
      <c r="H23" s="4"/>
      <c r="I23" s="14">
        <f t="shared" si="7"/>
        <v>0.93673683244567407</v>
      </c>
      <c r="J23" s="10">
        <f>($G$20+3*$H$20)*I23</f>
        <v>485.32172511899353</v>
      </c>
      <c r="K23" s="9"/>
      <c r="L23" s="4"/>
      <c r="M23" s="10"/>
    </row>
    <row r="24" spans="2:13" ht="15" thickBot="1" x14ac:dyDescent="0.25">
      <c r="D24" s="11"/>
      <c r="E24" s="12">
        <v>4</v>
      </c>
      <c r="F24" s="12"/>
      <c r="G24" s="12"/>
      <c r="H24" s="12"/>
      <c r="I24" s="51">
        <f t="shared" si="7"/>
        <v>1.0608024379958607</v>
      </c>
      <c r="J24" s="13">
        <f>($G$20+4*$H$20)*I24</f>
        <v>578.03728906580386</v>
      </c>
      <c r="K24" s="11"/>
      <c r="L24" s="12"/>
      <c r="M24" s="13"/>
    </row>
    <row r="26" spans="2:13" ht="15" thickBot="1" x14ac:dyDescent="0.25"/>
    <row r="27" spans="2:13" ht="15" thickBot="1" x14ac:dyDescent="0.25">
      <c r="B27" s="5" t="s">
        <v>37</v>
      </c>
      <c r="D27" s="18" t="s">
        <v>10</v>
      </c>
      <c r="E27" s="8">
        <f>SUM(K12:K21)/COUNT(K12:K21)</f>
        <v>30.342162960479826</v>
      </c>
    </row>
    <row r="28" spans="2:13" ht="19.5" x14ac:dyDescent="0.25">
      <c r="B28" s="21" t="s">
        <v>38</v>
      </c>
      <c r="D28" s="19" t="s">
        <v>11</v>
      </c>
      <c r="E28" s="10">
        <f>SUM(L12:L21)/COUNT(L12:L21)</f>
        <v>1312.8981444200133</v>
      </c>
    </row>
    <row r="29" spans="2:13" ht="26.25" thickBot="1" x14ac:dyDescent="0.4">
      <c r="B29" s="22" t="s">
        <v>39</v>
      </c>
      <c r="D29" s="20" t="s">
        <v>43</v>
      </c>
      <c r="E29" s="13">
        <f>SUM(M12:M21)/COUNT(M11:M20)</f>
        <v>8.229552955293709</v>
      </c>
    </row>
    <row r="30" spans="2:13" x14ac:dyDescent="0.2">
      <c r="B30" s="19"/>
    </row>
    <row r="31" spans="2:13" ht="15" thickBot="1" x14ac:dyDescent="0.25">
      <c r="B31" s="20"/>
    </row>
    <row r="33" spans="2:20" ht="15" thickBot="1" x14ac:dyDescent="0.25"/>
    <row r="34" spans="2:20" ht="15" thickBot="1" x14ac:dyDescent="0.25">
      <c r="B34" s="5" t="s">
        <v>44</v>
      </c>
    </row>
    <row r="35" spans="2:20" ht="19.5" x14ac:dyDescent="0.25">
      <c r="B35" s="21" t="s">
        <v>45</v>
      </c>
    </row>
    <row r="36" spans="2:20" ht="25.5" x14ac:dyDescent="0.35">
      <c r="B36" s="22" t="s">
        <v>46</v>
      </c>
    </row>
    <row r="37" spans="2:20" x14ac:dyDescent="0.2">
      <c r="B37" s="19" t="s">
        <v>47</v>
      </c>
    </row>
    <row r="38" spans="2:20" ht="15" thickBot="1" x14ac:dyDescent="0.25">
      <c r="B38" s="20"/>
      <c r="T38">
        <v>0.1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SimpleExponentialSmoothing</vt:lpstr>
      <vt:lpstr>HoltExponentialSmoothing</vt:lpstr>
      <vt:lpstr>WinterExponentialSmoothing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Kampcom</dc:creator>
  <cp:lastModifiedBy>Kampcom</cp:lastModifiedBy>
  <dcterms:created xsi:type="dcterms:W3CDTF">2021-01-25T08:07:29Z</dcterms:created>
  <dcterms:modified xsi:type="dcterms:W3CDTF">2021-01-26T12:41:26Z</dcterms:modified>
</cp:coreProperties>
</file>