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mpcom\Desktop\"/>
    </mc:Choice>
  </mc:AlternateContent>
  <xr:revisionPtr revIDLastSave="0" documentId="13_ncr:1_{A8585B4C-046D-4211-95BE-C8D4EA9CDCF3}" xr6:coauthVersionLast="46" xr6:coauthVersionMax="46" xr10:uidLastSave="{00000000-0000-0000-0000-000000000000}"/>
  <bookViews>
    <workbookView xWindow="-120" yWindow="-120" windowWidth="29040" windowHeight="15840" tabRatio="754" firstSheet="2" activeTab="7" xr2:uid="{AC641695-ACBB-444B-A5A9-3A7F2BFDF7BC}"/>
  </bookViews>
  <sheets>
    <sheet name="Moving Average method" sheetId="4" r:id="rId1"/>
    <sheet name="SimpleExponentialSmoothing" sheetId="2" r:id="rId2"/>
    <sheet name="HoltExponentialSmoothing" sheetId="3" r:id="rId3"/>
    <sheet name="WinterExponentialSmoothing" sheetId="1" r:id="rId4"/>
    <sheet name="Initial Level and Trend" sheetId="6" r:id="rId5"/>
    <sheet name="Initial Seasonal Index" sheetId="7" r:id="rId6"/>
    <sheet name="Decomposition Method" sheetId="8" r:id="rId7"/>
    <sheet name="Sheet1" sheetId="10" r:id="rId8"/>
  </sheets>
  <definedNames>
    <definedName name="solver_adj" localSheetId="1" hidden="1">SimpleExponentialSmoothing!$E$4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SimpleExponentialSmoothing!$E$4</definedName>
    <definedName name="solver_lhs2" localSheetId="1" hidden="1">SimpleExponentialSmoothing!$E$4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SimpleExponentialSmoothing!$H$31</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0" l="1"/>
  <c r="L43" i="10" s="1"/>
  <c r="G39" i="10"/>
  <c r="H43" i="10" s="1"/>
  <c r="H63" i="10"/>
  <c r="F39" i="10"/>
  <c r="J40" i="10"/>
  <c r="J41" i="10"/>
  <c r="J42" i="10"/>
  <c r="J43" i="10"/>
  <c r="J44" i="10"/>
  <c r="J45" i="10"/>
  <c r="J46" i="10"/>
  <c r="J47" i="10"/>
  <c r="J48" i="10"/>
  <c r="J49" i="10"/>
  <c r="J50" i="10"/>
  <c r="J39" i="10"/>
  <c r="G24" i="10"/>
  <c r="G25" i="10"/>
  <c r="G26" i="10"/>
  <c r="G27" i="10"/>
  <c r="G28" i="10"/>
  <c r="G29" i="10"/>
  <c r="F45" i="10" s="1"/>
  <c r="G30" i="10"/>
  <c r="G31" i="10"/>
  <c r="G32" i="10"/>
  <c r="G33" i="10"/>
  <c r="G34" i="10"/>
  <c r="G23" i="10"/>
  <c r="F33" i="10"/>
  <c r="F49" i="10" s="1"/>
  <c r="F34" i="10"/>
  <c r="F24" i="10"/>
  <c r="F25" i="10"/>
  <c r="F41" i="10" s="1"/>
  <c r="F26" i="10"/>
  <c r="F42" i="10" s="1"/>
  <c r="F27" i="10"/>
  <c r="F43" i="10" s="1"/>
  <c r="F28" i="10"/>
  <c r="F29" i="10"/>
  <c r="F30" i="10"/>
  <c r="F31" i="10"/>
  <c r="F47" i="10" s="1"/>
  <c r="F32" i="10"/>
  <c r="F48" i="10" s="1"/>
  <c r="F23" i="10"/>
  <c r="E28" i="1"/>
  <c r="E27" i="1"/>
  <c r="M14" i="1"/>
  <c r="M13" i="1"/>
  <c r="E50" i="8"/>
  <c r="E51" i="8"/>
  <c r="E52" i="8"/>
  <c r="E53" i="8"/>
  <c r="E54" i="8"/>
  <c r="E55" i="8"/>
  <c r="E56" i="8"/>
  <c r="E57" i="8"/>
  <c r="E58" i="8"/>
  <c r="E59" i="8"/>
  <c r="E60" i="8"/>
  <c r="E49" i="8"/>
  <c r="H99" i="7"/>
  <c r="I99" i="7"/>
  <c r="H86" i="7"/>
  <c r="H87" i="7"/>
  <c r="H88" i="7"/>
  <c r="H89" i="7"/>
  <c r="H90" i="7"/>
  <c r="H91" i="7"/>
  <c r="H92" i="7"/>
  <c r="H93" i="7"/>
  <c r="H94" i="7"/>
  <c r="H95" i="7"/>
  <c r="H96" i="7"/>
  <c r="H97" i="7"/>
  <c r="H98" i="7"/>
  <c r="H85" i="7"/>
  <c r="H44" i="7"/>
  <c r="H36" i="7"/>
  <c r="H41" i="7"/>
  <c r="E63" i="7"/>
  <c r="I5" i="8"/>
  <c r="G28" i="7"/>
  <c r="G75" i="7"/>
  <c r="E85" i="8"/>
  <c r="E91" i="8"/>
  <c r="H119" i="8" s="1"/>
  <c r="E92" i="8"/>
  <c r="H120" i="8" s="1"/>
  <c r="E93" i="8"/>
  <c r="H121" i="8" s="1"/>
  <c r="E90" i="8"/>
  <c r="H118" i="8" s="1"/>
  <c r="J21" i="8"/>
  <c r="J20" i="8"/>
  <c r="J19" i="8"/>
  <c r="J18" i="8"/>
  <c r="J17" i="8"/>
  <c r="J16" i="8"/>
  <c r="J15" i="8"/>
  <c r="J14" i="8"/>
  <c r="J13" i="8"/>
  <c r="H54" i="4"/>
  <c r="H55" i="4"/>
  <c r="H56" i="4"/>
  <c r="H53" i="4"/>
  <c r="H52" i="4"/>
  <c r="H47" i="4"/>
  <c r="H48" i="4"/>
  <c r="H49" i="4"/>
  <c r="H50" i="4"/>
  <c r="H51" i="4"/>
  <c r="H46" i="4"/>
  <c r="H45" i="4"/>
  <c r="H44" i="4"/>
  <c r="H37" i="7"/>
  <c r="H38" i="7"/>
  <c r="H39" i="7"/>
  <c r="H40" i="7"/>
  <c r="H42" i="7"/>
  <c r="H43" i="7"/>
  <c r="G17" i="7"/>
  <c r="H17" i="7"/>
  <c r="I17" i="7"/>
  <c r="F17" i="7"/>
  <c r="L45" i="10" l="1"/>
  <c r="L39" i="10"/>
  <c r="L41" i="10"/>
  <c r="L40" i="10"/>
  <c r="L50" i="10"/>
  <c r="L44" i="10"/>
  <c r="L48" i="10"/>
  <c r="L42" i="10"/>
  <c r="L47" i="10"/>
  <c r="L46" i="10"/>
  <c r="L49" i="10"/>
  <c r="H49" i="10"/>
  <c r="H42" i="10"/>
  <c r="H48" i="10"/>
  <c r="H44" i="10"/>
  <c r="H41" i="10"/>
  <c r="H47" i="10"/>
  <c r="H39" i="10"/>
  <c r="H46" i="10"/>
  <c r="H40" i="10"/>
  <c r="H45" i="10"/>
  <c r="H50" i="10"/>
  <c r="F46" i="10"/>
  <c r="F50" i="10"/>
  <c r="C41" i="10"/>
  <c r="F40" i="10"/>
  <c r="F44" i="10"/>
  <c r="I97" i="7"/>
  <c r="J97" i="7" s="1"/>
  <c r="E112" i="7" s="1"/>
  <c r="I96" i="7"/>
  <c r="J96" i="7" s="1"/>
  <c r="K111" i="7" s="1"/>
  <c r="I94" i="7"/>
  <c r="J94" i="7" s="1"/>
  <c r="I111" i="7" s="1"/>
  <c r="I95" i="7"/>
  <c r="J95" i="7" s="1"/>
  <c r="J111" i="7" s="1"/>
  <c r="J99" i="7"/>
  <c r="G112" i="7" s="1"/>
  <c r="I93" i="7"/>
  <c r="J93" i="7" s="1"/>
  <c r="H111" i="7" s="1"/>
  <c r="I98" i="7"/>
  <c r="J98" i="7" s="1"/>
  <c r="F112" i="7" s="1"/>
  <c r="K16" i="8"/>
  <c r="L16" i="8" s="1"/>
  <c r="G34" i="8" s="1"/>
  <c r="K17" i="8"/>
  <c r="L17" i="8" s="1"/>
  <c r="H34" i="8" s="1"/>
  <c r="K15" i="8"/>
  <c r="L15" i="8" s="1"/>
  <c r="J33" i="8" s="1"/>
  <c r="K21" i="8"/>
  <c r="L21" i="8" s="1"/>
  <c r="H35" i="8" s="1"/>
  <c r="I92" i="7"/>
  <c r="J92" i="7" s="1"/>
  <c r="G111" i="7" s="1"/>
  <c r="G118" i="7" s="1"/>
  <c r="I87" i="7"/>
  <c r="J87" i="7" s="1"/>
  <c r="I110" i="7" s="1"/>
  <c r="I89" i="7"/>
  <c r="J89" i="7" s="1"/>
  <c r="K110" i="7" s="1"/>
  <c r="K118" i="7" s="1"/>
  <c r="I91" i="7"/>
  <c r="J91" i="7" s="1"/>
  <c r="F111" i="7" s="1"/>
  <c r="F118" i="7" s="1"/>
  <c r="K18" i="8"/>
  <c r="L18" i="8" s="1"/>
  <c r="I34" i="8" s="1"/>
  <c r="K14" i="8"/>
  <c r="L14" i="8" s="1"/>
  <c r="I33" i="8" s="1"/>
  <c r="K20" i="8"/>
  <c r="L20" i="8" s="1"/>
  <c r="G35" i="8" s="1"/>
  <c r="K19" i="8"/>
  <c r="L19" i="8" s="1"/>
  <c r="J34" i="8" s="1"/>
  <c r="I86" i="7"/>
  <c r="J86" i="7" s="1"/>
  <c r="H110" i="7" s="1"/>
  <c r="I88" i="7"/>
  <c r="J88" i="7" s="1"/>
  <c r="J110" i="7" s="1"/>
  <c r="I90" i="7"/>
  <c r="J90" i="7" s="1"/>
  <c r="E111" i="7" s="1"/>
  <c r="E118" i="7" s="1"/>
  <c r="I41" i="7"/>
  <c r="J41" i="7" s="1"/>
  <c r="G57" i="7" s="1"/>
  <c r="I40" i="7"/>
  <c r="J40" i="7" s="1"/>
  <c r="F57" i="7" s="1"/>
  <c r="I39" i="7"/>
  <c r="J39" i="7" s="1"/>
  <c r="E57" i="7" s="1"/>
  <c r="I44" i="7"/>
  <c r="J44" i="7" s="1"/>
  <c r="F58" i="7" s="1"/>
  <c r="I38" i="7"/>
  <c r="J38" i="7" s="1"/>
  <c r="H56" i="7" s="1"/>
  <c r="I43" i="7"/>
  <c r="J43" i="7" s="1"/>
  <c r="E58" i="7" s="1"/>
  <c r="I42" i="7"/>
  <c r="J42" i="7" s="1"/>
  <c r="H57" i="7" s="1"/>
  <c r="I37" i="7"/>
  <c r="J37" i="7" s="1"/>
  <c r="G56" i="7" s="1"/>
  <c r="K17" i="7"/>
  <c r="I20" i="7" s="1"/>
  <c r="R17" i="7" s="1"/>
  <c r="I60" i="10" l="1"/>
  <c r="H60" i="10"/>
  <c r="J118" i="7"/>
  <c r="H118" i="7"/>
  <c r="I118" i="7"/>
  <c r="M118" i="7"/>
  <c r="E119" i="7" s="1"/>
  <c r="G40" i="8"/>
  <c r="H40" i="8"/>
  <c r="I40" i="8"/>
  <c r="J40" i="8"/>
  <c r="G63" i="7"/>
  <c r="H63" i="7"/>
  <c r="F63" i="7"/>
  <c r="G20" i="7"/>
  <c r="R15" i="7" s="1"/>
  <c r="H20" i="7"/>
  <c r="R16" i="7" s="1"/>
  <c r="F20" i="7"/>
  <c r="R14" i="7" s="1"/>
  <c r="H43" i="4"/>
  <c r="I45" i="4"/>
  <c r="I44" i="4"/>
  <c r="I46" i="4"/>
  <c r="I52" i="4"/>
  <c r="I51" i="4"/>
  <c r="I50" i="4"/>
  <c r="I49" i="4"/>
  <c r="I48" i="4"/>
  <c r="I47" i="4"/>
  <c r="H16" i="4"/>
  <c r="I17" i="4" s="1"/>
  <c r="H19" i="4"/>
  <c r="I20" i="4" s="1"/>
  <c r="H20" i="4"/>
  <c r="I21" i="4" s="1"/>
  <c r="H21" i="4"/>
  <c r="I22" i="4" s="1"/>
  <c r="H22" i="4"/>
  <c r="I23" i="4" s="1"/>
  <c r="H23" i="4"/>
  <c r="I24" i="4" s="1"/>
  <c r="H24" i="4"/>
  <c r="I25" i="4" s="1"/>
  <c r="H25" i="4"/>
  <c r="I28" i="4" s="1"/>
  <c r="H18" i="4"/>
  <c r="I19" i="4" s="1"/>
  <c r="H17" i="4"/>
  <c r="I18" i="4" s="1"/>
  <c r="Q30" i="2"/>
  <c r="Q29" i="2"/>
  <c r="Q28" i="2"/>
  <c r="V13" i="2"/>
  <c r="W13" i="2" s="1"/>
  <c r="T12" i="2"/>
  <c r="X21" i="2"/>
  <c r="W21" i="2"/>
  <c r="V21" i="2"/>
  <c r="X20" i="2"/>
  <c r="W20" i="2"/>
  <c r="V20" i="2"/>
  <c r="X19" i="2"/>
  <c r="W19" i="2"/>
  <c r="V19" i="2"/>
  <c r="X18" i="2"/>
  <c r="W18" i="2"/>
  <c r="V18" i="2"/>
  <c r="X17" i="2"/>
  <c r="W17" i="2"/>
  <c r="V17" i="2"/>
  <c r="X16" i="2"/>
  <c r="W16" i="2"/>
  <c r="V16" i="2"/>
  <c r="X15" i="2"/>
  <c r="W15" i="2"/>
  <c r="V15" i="2"/>
  <c r="X14" i="2"/>
  <c r="W14" i="2"/>
  <c r="V14" i="2"/>
  <c r="X13" i="2"/>
  <c r="V12" i="2"/>
  <c r="X12" i="2" s="1"/>
  <c r="T23" i="2"/>
  <c r="T24" i="2"/>
  <c r="T22" i="2"/>
  <c r="T13" i="2"/>
  <c r="T14" i="2"/>
  <c r="T15" i="2"/>
  <c r="T16" i="2"/>
  <c r="T17" i="2"/>
  <c r="T18" i="2"/>
  <c r="T19" i="2"/>
  <c r="T20" i="2"/>
  <c r="T21" i="2"/>
  <c r="S14" i="2"/>
  <c r="S15" i="2" s="1"/>
  <c r="S16" i="2" s="1"/>
  <c r="S17" i="2" s="1"/>
  <c r="S18" i="2" s="1"/>
  <c r="S19" i="2" s="1"/>
  <c r="S20" i="2" s="1"/>
  <c r="S21" i="2" s="1"/>
  <c r="S13" i="2"/>
  <c r="S12" i="2"/>
  <c r="G12" i="2"/>
  <c r="G13" i="2" s="1"/>
  <c r="R14" i="2"/>
  <c r="R15" i="2"/>
  <c r="R16" i="2"/>
  <c r="R17" i="2"/>
  <c r="R18" i="2"/>
  <c r="R19" i="2"/>
  <c r="R20" i="2"/>
  <c r="R21" i="2"/>
  <c r="R13" i="2"/>
  <c r="R12" i="2"/>
  <c r="I10" i="3"/>
  <c r="K10" i="3" s="1"/>
  <c r="H10" i="3"/>
  <c r="G11" i="3" s="1"/>
  <c r="G10" i="3"/>
  <c r="I11" i="3" s="1"/>
  <c r="K11" i="3" s="1"/>
  <c r="L12" i="2"/>
  <c r="K12" i="2"/>
  <c r="J12" i="2"/>
  <c r="H12" i="2"/>
  <c r="I15" i="1"/>
  <c r="I16" i="1"/>
  <c r="I14" i="1"/>
  <c r="I13" i="1"/>
  <c r="J13" i="1" s="1"/>
  <c r="J60" i="10" l="1"/>
  <c r="J119" i="7"/>
  <c r="H119" i="7"/>
  <c r="K119" i="7"/>
  <c r="F119" i="7"/>
  <c r="G119" i="7"/>
  <c r="I119" i="7"/>
  <c r="L40" i="8"/>
  <c r="I41" i="8" s="1"/>
  <c r="F120" i="8" s="1"/>
  <c r="I120" i="8" s="1"/>
  <c r="J63" i="7"/>
  <c r="K20" i="7"/>
  <c r="I26" i="4"/>
  <c r="I29" i="4"/>
  <c r="I53" i="4"/>
  <c r="I54" i="4"/>
  <c r="I55" i="4"/>
  <c r="I56" i="4"/>
  <c r="I27" i="4"/>
  <c r="W12" i="2"/>
  <c r="H13" i="2"/>
  <c r="J13" i="2" s="1"/>
  <c r="L13" i="2" s="1"/>
  <c r="H14" i="2"/>
  <c r="J14" i="2" s="1"/>
  <c r="G14" i="2"/>
  <c r="G13" i="1"/>
  <c r="K13" i="1"/>
  <c r="H11" i="3"/>
  <c r="G12" i="3" s="1"/>
  <c r="M10" i="3"/>
  <c r="L10" i="3"/>
  <c r="M11" i="3"/>
  <c r="L11" i="3"/>
  <c r="M119" i="7" l="1"/>
  <c r="F108" i="8"/>
  <c r="G108" i="8" s="1"/>
  <c r="F116" i="8"/>
  <c r="G116" i="8" s="1"/>
  <c r="F112" i="8"/>
  <c r="G112" i="8" s="1"/>
  <c r="F55" i="8"/>
  <c r="G55" i="8" s="1"/>
  <c r="F59" i="8"/>
  <c r="G59" i="8" s="1"/>
  <c r="J41" i="8"/>
  <c r="F121" i="8" s="1"/>
  <c r="I121" i="8" s="1"/>
  <c r="G41" i="8"/>
  <c r="F118" i="8" s="1"/>
  <c r="I118" i="8" s="1"/>
  <c r="H41" i="8"/>
  <c r="F119" i="8" s="1"/>
  <c r="I119" i="8" s="1"/>
  <c r="F51" i="8"/>
  <c r="G51" i="8" s="1"/>
  <c r="H64" i="7"/>
  <c r="R34" i="7" s="1"/>
  <c r="G64" i="7"/>
  <c r="R33" i="7" s="1"/>
  <c r="F64" i="7"/>
  <c r="R32" i="7" s="1"/>
  <c r="E64" i="7"/>
  <c r="R31" i="7" s="1"/>
  <c r="K13" i="2"/>
  <c r="G15" i="2"/>
  <c r="H15" i="2"/>
  <c r="J15" i="2" s="1"/>
  <c r="L14" i="2"/>
  <c r="K14" i="2"/>
  <c r="L13" i="1"/>
  <c r="H13" i="1"/>
  <c r="G14" i="1" s="1"/>
  <c r="I17" i="1"/>
  <c r="H12" i="3"/>
  <c r="I13" i="3"/>
  <c r="G13" i="3"/>
  <c r="I12" i="3"/>
  <c r="K12" i="3"/>
  <c r="F50" i="8" l="1"/>
  <c r="G50" i="8" s="1"/>
  <c r="F111" i="8"/>
  <c r="G111" i="8" s="1"/>
  <c r="F115" i="8"/>
  <c r="G115" i="8" s="1"/>
  <c r="F107" i="8"/>
  <c r="G107" i="8" s="1"/>
  <c r="L41" i="8"/>
  <c r="F114" i="8"/>
  <c r="G114" i="8" s="1"/>
  <c r="F106" i="8"/>
  <c r="G106" i="8" s="1"/>
  <c r="F110" i="8"/>
  <c r="G110" i="8" s="1"/>
  <c r="F52" i="8"/>
  <c r="G52" i="8" s="1"/>
  <c r="F117" i="8"/>
  <c r="G117" i="8" s="1"/>
  <c r="F109" i="8"/>
  <c r="G109" i="8" s="1"/>
  <c r="F113" i="8"/>
  <c r="G113" i="8" s="1"/>
  <c r="F49" i="8"/>
  <c r="G49" i="8" s="1"/>
  <c r="F54" i="8"/>
  <c r="G54" i="8" s="1"/>
  <c r="F58" i="8"/>
  <c r="G58" i="8" s="1"/>
  <c r="F57" i="8"/>
  <c r="G57" i="8" s="1"/>
  <c r="F53" i="8"/>
  <c r="G53" i="8" s="1"/>
  <c r="F60" i="8"/>
  <c r="G60" i="8" s="1"/>
  <c r="F56" i="8"/>
  <c r="G56" i="8" s="1"/>
  <c r="J64" i="7"/>
  <c r="L15" i="2"/>
  <c r="K15" i="2"/>
  <c r="G16" i="2"/>
  <c r="H16" i="2"/>
  <c r="J16" i="2" s="1"/>
  <c r="I18" i="1"/>
  <c r="H14" i="1"/>
  <c r="G15" i="1" s="1"/>
  <c r="J14" i="1"/>
  <c r="K14" i="1" s="1"/>
  <c r="H13" i="3"/>
  <c r="I14" i="3"/>
  <c r="G14" i="3"/>
  <c r="M12" i="3"/>
  <c r="L12" i="3"/>
  <c r="K13" i="3"/>
  <c r="G17" i="2" l="1"/>
  <c r="H17" i="2"/>
  <c r="J17" i="2" s="1"/>
  <c r="L16" i="2"/>
  <c r="K16" i="2"/>
  <c r="L14" i="1"/>
  <c r="H15" i="1"/>
  <c r="I19" i="1"/>
  <c r="J15" i="1"/>
  <c r="K15" i="1" s="1"/>
  <c r="L15" i="1" s="1"/>
  <c r="K14" i="3"/>
  <c r="L13" i="3"/>
  <c r="M13" i="3"/>
  <c r="K17" i="2" l="1"/>
  <c r="L17" i="2"/>
  <c r="G18" i="2"/>
  <c r="H18" i="2"/>
  <c r="J18" i="2" s="1"/>
  <c r="J16" i="1"/>
  <c r="K16" i="1" s="1"/>
  <c r="L16" i="1" s="1"/>
  <c r="G16" i="1"/>
  <c r="M15" i="1"/>
  <c r="H14" i="3"/>
  <c r="I15" i="3" s="1"/>
  <c r="L14" i="3"/>
  <c r="M14" i="3"/>
  <c r="K18" i="2" l="1"/>
  <c r="L18" i="2"/>
  <c r="G19" i="2"/>
  <c r="H19" i="2"/>
  <c r="J19" i="2" s="1"/>
  <c r="H16" i="1"/>
  <c r="G17" i="1" s="1"/>
  <c r="H17" i="1" s="1"/>
  <c r="I20" i="1"/>
  <c r="M16" i="1"/>
  <c r="K15" i="3"/>
  <c r="M15" i="3" s="1"/>
  <c r="G15" i="3"/>
  <c r="H15" i="3"/>
  <c r="K19" i="2" l="1"/>
  <c r="L19" i="2"/>
  <c r="G20" i="2"/>
  <c r="H20" i="2"/>
  <c r="J20" i="2" s="1"/>
  <c r="J18" i="1"/>
  <c r="K18" i="1" s="1"/>
  <c r="L18" i="1" s="1"/>
  <c r="I21" i="1"/>
  <c r="I16" i="3"/>
  <c r="K16" i="3" s="1"/>
  <c r="L15" i="3"/>
  <c r="G16" i="3"/>
  <c r="M16" i="3"/>
  <c r="L16" i="3"/>
  <c r="J17" i="1"/>
  <c r="K17" i="1" s="1"/>
  <c r="K20" i="2" l="1"/>
  <c r="L20" i="2"/>
  <c r="G21" i="2"/>
  <c r="H21" i="2"/>
  <c r="J21" i="2" s="1"/>
  <c r="L17" i="1"/>
  <c r="G18" i="1"/>
  <c r="M18" i="1"/>
  <c r="H16" i="3"/>
  <c r="M17" i="1"/>
  <c r="L21" i="2" l="1"/>
  <c r="E30" i="2" s="1"/>
  <c r="K21" i="2"/>
  <c r="E29" i="2" s="1"/>
  <c r="E28" i="2"/>
  <c r="H22" i="2"/>
  <c r="H23" i="2"/>
  <c r="H24" i="2"/>
  <c r="I22" i="1"/>
  <c r="H18" i="1"/>
  <c r="G17" i="3"/>
  <c r="I17" i="3"/>
  <c r="K17" i="3" s="1"/>
  <c r="J19" i="1" l="1"/>
  <c r="K19" i="1" s="1"/>
  <c r="G19" i="1"/>
  <c r="H19" i="1" s="1"/>
  <c r="L17" i="3"/>
  <c r="M17" i="3"/>
  <c r="H17" i="3"/>
  <c r="G18" i="3" s="1"/>
  <c r="M19" i="1" l="1"/>
  <c r="L19" i="1"/>
  <c r="G20" i="1"/>
  <c r="I23" i="1"/>
  <c r="J20" i="1"/>
  <c r="K20" i="1" s="1"/>
  <c r="H18" i="3"/>
  <c r="G19" i="3" s="1"/>
  <c r="I18" i="3"/>
  <c r="K18" i="3" s="1"/>
  <c r="H20" i="1" l="1"/>
  <c r="J22" i="1" s="1"/>
  <c r="I24" i="1"/>
  <c r="M20" i="1"/>
  <c r="E29" i="1" s="1"/>
  <c r="L20" i="1"/>
  <c r="H19" i="3"/>
  <c r="I21" i="3"/>
  <c r="I20" i="3"/>
  <c r="I22" i="3"/>
  <c r="M18" i="3"/>
  <c r="L18" i="3"/>
  <c r="I19" i="3"/>
  <c r="K19" i="3" s="1"/>
  <c r="J21" i="1" l="1"/>
  <c r="J23" i="1"/>
  <c r="J24" i="1"/>
  <c r="E25" i="3"/>
  <c r="L19" i="3"/>
  <c r="E26" i="3" s="1"/>
  <c r="M19" i="3"/>
  <c r="E27" i="3" s="1"/>
</calcChain>
</file>

<file path=xl/sharedStrings.xml><?xml version="1.0" encoding="utf-8"?>
<sst xmlns="http://schemas.openxmlformats.org/spreadsheetml/2006/main" count="379" uniqueCount="167">
  <si>
    <t>γ</t>
  </si>
  <si>
    <t>β</t>
  </si>
  <si>
    <t>Year</t>
  </si>
  <si>
    <t>Quarter</t>
  </si>
  <si>
    <t>Level</t>
  </si>
  <si>
    <t>Demand</t>
  </si>
  <si>
    <t>Trend</t>
  </si>
  <si>
    <t>Seasonal</t>
  </si>
  <si>
    <t>Forecast</t>
  </si>
  <si>
    <t>Percentage error</t>
  </si>
  <si>
    <t xml:space="preserve">MAD   = </t>
  </si>
  <si>
    <t xml:space="preserve">MSE   = </t>
  </si>
  <si>
    <t>Simple Exponentially smoothed forecast</t>
  </si>
  <si>
    <t>Winter's Exponentially smoothing forecast</t>
  </si>
  <si>
    <t>Step 1)</t>
  </si>
  <si>
    <t>Parameter</t>
  </si>
  <si>
    <t xml:space="preserve">      Set </t>
  </si>
  <si>
    <r>
      <rPr>
        <b/>
        <sz val="20"/>
        <color theme="1"/>
        <rFont val="Tahoma"/>
        <family val="2"/>
        <scheme val="minor"/>
      </rPr>
      <t>α</t>
    </r>
    <r>
      <rPr>
        <b/>
        <sz val="11"/>
        <color theme="1"/>
        <rFont val="Tahoma"/>
        <family val="2"/>
        <scheme val="minor"/>
      </rPr>
      <t xml:space="preserve"> </t>
    </r>
  </si>
  <si>
    <r>
      <t xml:space="preserve"> |</t>
    </r>
    <r>
      <rPr>
        <sz val="11"/>
        <color theme="1"/>
        <rFont val="Tahoma"/>
        <family val="2"/>
      </rPr>
      <t>Ɛₙ</t>
    </r>
    <r>
      <rPr>
        <sz val="11"/>
        <color theme="1"/>
        <rFont val="Tahoma"/>
        <family val="2"/>
        <charset val="222"/>
        <scheme val="minor"/>
      </rPr>
      <t>|</t>
    </r>
  </si>
  <si>
    <r>
      <t>Ɛ</t>
    </r>
    <r>
      <rPr>
        <sz val="11"/>
        <color theme="1"/>
        <rFont val="Tahoma"/>
        <family val="2"/>
      </rPr>
      <t>²</t>
    </r>
  </si>
  <si>
    <t>Period</t>
  </si>
  <si>
    <t>Month</t>
  </si>
  <si>
    <t>Jan</t>
  </si>
  <si>
    <t>Feb</t>
  </si>
  <si>
    <t>Mar</t>
  </si>
  <si>
    <t>Apr</t>
  </si>
  <si>
    <t>May</t>
  </si>
  <si>
    <t>Jun</t>
  </si>
  <si>
    <t>Jul</t>
  </si>
  <si>
    <t>Aug</t>
  </si>
  <si>
    <t>Sep</t>
  </si>
  <si>
    <t>Oct</t>
  </si>
  <si>
    <t>Nov</t>
  </si>
  <si>
    <t>Dec</t>
  </si>
  <si>
    <r>
      <t>L</t>
    </r>
    <r>
      <rPr>
        <b/>
        <sz val="20"/>
        <color theme="1"/>
        <rFont val="Tahoma"/>
        <family val="2"/>
      </rPr>
      <t>₀</t>
    </r>
  </si>
  <si>
    <t xml:space="preserve">    fullFill</t>
  </si>
  <si>
    <t>Step 2)</t>
  </si>
  <si>
    <t>Step 3)</t>
  </si>
  <si>
    <t xml:space="preserve"> Evaluation </t>
  </si>
  <si>
    <t>ERROR</t>
  </si>
  <si>
    <t xml:space="preserve"> |Ɛₙ|</t>
  </si>
  <si>
    <t>Ɛ²</t>
  </si>
  <si>
    <t>Percentage error (%)</t>
  </si>
  <si>
    <t>MAPE(%)  =</t>
  </si>
  <si>
    <t>Step 4)</t>
  </si>
  <si>
    <t>Visualize</t>
  </si>
  <si>
    <t>Time-Series</t>
  </si>
  <si>
    <t>Forecast-Demand</t>
  </si>
  <si>
    <t>Holt's Exponentially smoothed forecast</t>
  </si>
  <si>
    <t>T₀</t>
  </si>
  <si>
    <t>Set</t>
  </si>
  <si>
    <t xml:space="preserve">    Seasonal Index</t>
  </si>
  <si>
    <t xml:space="preserve">      Initial </t>
  </si>
  <si>
    <t>Index</t>
  </si>
  <si>
    <t>OPTIONAL:</t>
  </si>
  <si>
    <r>
      <rPr>
        <b/>
        <sz val="20"/>
        <color theme="1"/>
        <rFont val="Tahoma"/>
        <family val="2"/>
        <scheme val="minor"/>
      </rPr>
      <t>α</t>
    </r>
    <r>
      <rPr>
        <b/>
        <sz val="11"/>
        <color theme="1"/>
        <rFont val="Tahoma"/>
        <family val="2"/>
      </rPr>
      <t>₀</t>
    </r>
  </si>
  <si>
    <r>
      <t>α</t>
    </r>
    <r>
      <rPr>
        <b/>
        <sz val="20"/>
        <color theme="1"/>
        <rFont val="Tahoma"/>
        <family val="2"/>
      </rPr>
      <t>₁</t>
    </r>
  </si>
  <si>
    <t>Optional (For compare the performance with your first α₀)</t>
  </si>
  <si>
    <r>
      <t>Forecast (α₀</t>
    </r>
    <r>
      <rPr>
        <sz val="11"/>
        <color theme="1"/>
        <rFont val="Tahoma"/>
        <family val="2"/>
      </rPr>
      <t>)</t>
    </r>
  </si>
  <si>
    <r>
      <t>Forecast (α₁</t>
    </r>
    <r>
      <rPr>
        <sz val="11"/>
        <color theme="1"/>
        <rFont val="Tahoma"/>
        <family val="2"/>
      </rPr>
      <t>)</t>
    </r>
  </si>
  <si>
    <t>Moving Average model</t>
  </si>
  <si>
    <t>Order</t>
  </si>
  <si>
    <t>How many months?</t>
  </si>
  <si>
    <t>Type 1: Simple Moving Average Method</t>
  </si>
  <si>
    <t xml:space="preserve"> Type 2: Weighted Moving Average Method</t>
  </si>
  <si>
    <t xml:space="preserve">Use this to find the </t>
  </si>
  <si>
    <t xml:space="preserve">optimized the </t>
  </si>
  <si>
    <t>parameter that</t>
  </si>
  <si>
    <t xml:space="preserve">minimize MAD </t>
  </si>
  <si>
    <t xml:space="preserve">   ---&gt;</t>
  </si>
  <si>
    <t>Estimating the Initial Level &amp; Trend</t>
  </si>
  <si>
    <t>Using only your demand history</t>
  </si>
  <si>
    <t>Initial Trend : 1.8182</t>
  </si>
  <si>
    <t>Initial Level : 34.8</t>
  </si>
  <si>
    <t>Estimating the Initial Seasonal Index</t>
  </si>
  <si>
    <t>2 Alternatives to estimate</t>
  </si>
  <si>
    <t>2) Ratio to Moving Average</t>
  </si>
  <si>
    <t>1) Simple Moving Average</t>
  </si>
  <si>
    <t>Quarter 1</t>
  </si>
  <si>
    <t>Quarter 2</t>
  </si>
  <si>
    <t>Quarter 3</t>
  </si>
  <si>
    <t>Quarter 4</t>
  </si>
  <si>
    <t xml:space="preserve">Year 1 </t>
  </si>
  <si>
    <t>Year 2</t>
  </si>
  <si>
    <t>Year 3</t>
  </si>
  <si>
    <t>Average :</t>
  </si>
  <si>
    <t>Seasonal Index</t>
  </si>
  <si>
    <t>Alternative 1 : Simple Moving Average</t>
  </si>
  <si>
    <t>CMA</t>
  </si>
  <si>
    <t>Ratio</t>
  </si>
  <si>
    <t>Sum</t>
  </si>
  <si>
    <t>Average</t>
  </si>
  <si>
    <t>4-MA</t>
  </si>
  <si>
    <t xml:space="preserve">Year / Quarter </t>
  </si>
  <si>
    <t>You must select one for x and one for y</t>
  </si>
  <si>
    <t>Unnormalized Season index</t>
  </si>
  <si>
    <t>Normalized Season index</t>
  </si>
  <si>
    <t xml:space="preserve">     Conclusion :</t>
  </si>
  <si>
    <t>Initial Seasonal index</t>
  </si>
  <si>
    <t xml:space="preserve"> Quarter</t>
  </si>
  <si>
    <t>Weight of Month 1</t>
  </si>
  <si>
    <t>Weight of Month 3</t>
  </si>
  <si>
    <t>Weight of Month 2</t>
  </si>
  <si>
    <t>Alternative 2.1 : Ratio to Moving Average</t>
  </si>
  <si>
    <t>Step 0)</t>
  </si>
  <si>
    <t xml:space="preserve">  Number of </t>
  </si>
  <si>
    <t xml:space="preserve">  period</t>
  </si>
  <si>
    <t xml:space="preserve">       (p)</t>
  </si>
  <si>
    <t>Alternative 2.2 : Ratio to Moving Average</t>
  </si>
  <si>
    <t>Week</t>
  </si>
  <si>
    <t>Day</t>
  </si>
  <si>
    <t>Decomposition Method</t>
  </si>
  <si>
    <t>Find</t>
  </si>
  <si>
    <t>Seasonality</t>
  </si>
  <si>
    <t xml:space="preserve">       (p=even)</t>
  </si>
  <si>
    <t>Step 1.1)</t>
  </si>
  <si>
    <t>Step 1.2)</t>
  </si>
  <si>
    <t>Deseasonalize</t>
  </si>
  <si>
    <t>data</t>
  </si>
  <si>
    <t>by Y/S = (T+L)</t>
  </si>
  <si>
    <t>Deseasonalized Data</t>
  </si>
  <si>
    <t>* Note: you could try update Seasonal Index year by year using Winter Exponential Smoothing, however, In this case, we just to make it simply using all the same seasonality indexs for every year</t>
  </si>
  <si>
    <r>
      <rPr>
        <b/>
        <sz val="11"/>
        <color theme="9" tint="-0.249977111117893"/>
        <rFont val="Tahoma"/>
        <family val="2"/>
        <scheme val="minor"/>
      </rPr>
      <t>Real world Application</t>
    </r>
    <r>
      <rPr>
        <sz val="11"/>
        <color theme="9" tint="-0.249977111117893"/>
        <rFont val="Tahoma"/>
        <family val="2"/>
        <scheme val="minor"/>
      </rPr>
      <t xml:space="preserve"> </t>
    </r>
    <r>
      <rPr>
        <sz val="11"/>
        <color theme="1"/>
        <rFont val="Tahoma"/>
        <family val="2"/>
        <charset val="222"/>
        <scheme val="minor"/>
      </rPr>
      <t>: To give the customer discount on the right day which is the day that has the low seasonality index that we are trying to lift it up, In the opposite, For the day that has very high seasonality index, we might need to increase price</t>
    </r>
  </si>
  <si>
    <t>Find the trend Line</t>
  </si>
  <si>
    <t>y = 2.9317x+104.9</t>
  </si>
  <si>
    <t>Trend Line :</t>
  </si>
  <si>
    <t xml:space="preserve">Forcast for  </t>
  </si>
  <si>
    <t>future periods</t>
  </si>
  <si>
    <t>using the Trend line</t>
  </si>
  <si>
    <t>Suppose we want to forecast for Period 13 to 16</t>
  </si>
  <si>
    <t>Our Trend Line :</t>
  </si>
  <si>
    <t>Step 5)</t>
  </si>
  <si>
    <t xml:space="preserve">Adjust forecast </t>
  </si>
  <si>
    <t>by multiply by</t>
  </si>
  <si>
    <t>Seasonal Index (SI)</t>
  </si>
  <si>
    <t>Note: Try not to forecast a lot of next periods, In this case we predict only just for  next 4 periods</t>
  </si>
  <si>
    <t>Adjusted Forecast</t>
  </si>
  <si>
    <t>So, our forecast values for the next 4 months are Adjusted forecast!!</t>
  </si>
  <si>
    <t>Using Decomposition Method is good, since you don't have to find the forecast for the historical data, but only just the month that you want to forecast</t>
  </si>
  <si>
    <t xml:space="preserve">In this case, we choose using </t>
  </si>
  <si>
    <t>Ratio-moving Average</t>
  </si>
  <si>
    <t>P     =</t>
  </si>
  <si>
    <r>
      <t xml:space="preserve">(for period number is </t>
    </r>
    <r>
      <rPr>
        <sz val="18"/>
        <color rgb="FFFF0000"/>
        <rFont val="Tahoma"/>
        <family val="2"/>
        <scheme val="minor"/>
      </rPr>
      <t>odd</t>
    </r>
    <r>
      <rPr>
        <sz val="18"/>
        <color theme="1"/>
        <rFont val="Tahoma"/>
        <family val="2"/>
        <scheme val="minor"/>
      </rPr>
      <t>)</t>
    </r>
  </si>
  <si>
    <r>
      <t xml:space="preserve">(for period number is </t>
    </r>
    <r>
      <rPr>
        <sz val="18"/>
        <color rgb="FFFF0000"/>
        <rFont val="Tahoma"/>
        <family val="2"/>
        <scheme val="minor"/>
      </rPr>
      <t>even</t>
    </r>
    <r>
      <rPr>
        <sz val="18"/>
        <color theme="1"/>
        <rFont val="Tahoma"/>
        <family val="2"/>
        <scheme val="minor"/>
      </rPr>
      <t>)</t>
    </r>
  </si>
  <si>
    <t># If odd, then start 4-MA at the third period</t>
  </si>
  <si>
    <t># If p=odd, then start 4-MA at the third period</t>
  </si>
  <si>
    <r>
      <rPr>
        <b/>
        <sz val="11"/>
        <color theme="1"/>
        <rFont val="Tahoma"/>
        <family val="2"/>
        <scheme val="minor"/>
      </rPr>
      <t>Interpretation:</t>
    </r>
    <r>
      <rPr>
        <sz val="11"/>
        <color theme="1"/>
        <rFont val="Tahoma"/>
        <family val="2"/>
        <charset val="222"/>
        <scheme val="minor"/>
      </rPr>
      <t xml:space="preserve"> Day 1 represents Monday, and so on Day7 represents Sunday, as you can see In Sunday has very high seasonality index, while Friday has extremely low</t>
    </r>
  </si>
  <si>
    <r>
      <rPr>
        <b/>
        <sz val="11"/>
        <color rgb="FFFF0000"/>
        <rFont val="Tahoma"/>
        <family val="2"/>
        <scheme val="minor"/>
      </rPr>
      <t>Example:</t>
    </r>
    <r>
      <rPr>
        <sz val="11"/>
        <color theme="1"/>
        <rFont val="Tahoma"/>
        <family val="2"/>
        <charset val="222"/>
        <scheme val="minor"/>
      </rPr>
      <t xml:space="preserve"> In the normal day (from Monday to Friday) has the normal price, except the Friday that has the lower price due to the discount on that day. While the Saturday and Sunday has higher price than the normal price. The reason behind that is because Saturday and Sunday has the high seasonality index compared to the normal day, In the same way, the wednesday has really low seasonlity index, that why's they specifically give the discount on Friday to life the seasonal index up</t>
    </r>
  </si>
  <si>
    <t>So, we might need to launch our product more low in Friday, while prepare the product in high amounts in Saturday, and especially Sunday to serve the demand</t>
  </si>
  <si>
    <t>Linear Regression</t>
  </si>
  <si>
    <t>Step 1 : Forming Data</t>
  </si>
  <si>
    <t>Step 0 : Fulfill the demand</t>
  </si>
  <si>
    <t xml:space="preserve">x </t>
  </si>
  <si>
    <t>Let x be the period</t>
  </si>
  <si>
    <t>xy</t>
  </si>
  <si>
    <t>to estimate b and a (weight of x and y-intercept)</t>
  </si>
  <si>
    <t>n</t>
  </si>
  <si>
    <t>b</t>
  </si>
  <si>
    <t>Step 2 : Prepare Ingredients for Linear regression</t>
  </si>
  <si>
    <t>Step 3 : Estimate b &amp; a</t>
  </si>
  <si>
    <t>y</t>
  </si>
  <si>
    <t>nx̄ȳ</t>
  </si>
  <si>
    <r>
      <t>x</t>
    </r>
    <r>
      <rPr>
        <vertAlign val="superscript"/>
        <sz val="12"/>
        <color rgb="FF202124"/>
        <rFont val="Arial"/>
        <family val="2"/>
      </rPr>
      <t>2</t>
    </r>
  </si>
  <si>
    <r>
      <t>nx̄</t>
    </r>
    <r>
      <rPr>
        <sz val="11"/>
        <color theme="1"/>
        <rFont val="Tahoma"/>
        <family val="2"/>
      </rPr>
      <t>²</t>
    </r>
  </si>
  <si>
    <t>x²- nx̄²</t>
  </si>
  <si>
    <t>=</t>
  </si>
  <si>
    <t>xy-nx̄*ȳ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</si>
</sst>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7" formatCode="0.0000"/>
    <numFmt numFmtId="188" formatCode="0.00000"/>
    <numFmt numFmtId="189" formatCode="0.000"/>
    <numFmt numFmtId="190" formatCode="0.00000000000000"/>
  </numFmts>
  <fonts count="38" x14ac:knownFonts="1">
    <font>
      <sz val="11"/>
      <color theme="1"/>
      <name val="Tahoma"/>
      <family val="2"/>
      <charset val="222"/>
      <scheme val="minor"/>
    </font>
    <font>
      <b/>
      <sz val="11"/>
      <color theme="1"/>
      <name val="Tahoma"/>
      <family val="2"/>
      <scheme val="minor"/>
    </font>
    <font>
      <sz val="11"/>
      <color theme="0"/>
      <name val="Tahoma"/>
      <family val="2"/>
      <charset val="222"/>
      <scheme val="minor"/>
    </font>
    <font>
      <sz val="16"/>
      <color theme="1"/>
      <name val="Tahoma"/>
      <family val="2"/>
      <charset val="222"/>
      <scheme val="minor"/>
    </font>
    <font>
      <sz val="20"/>
      <color theme="1"/>
      <name val="Tahoma"/>
      <family val="2"/>
      <charset val="222"/>
      <scheme val="minor"/>
    </font>
    <font>
      <sz val="11"/>
      <color theme="1"/>
      <name val="Tahoma"/>
      <family val="2"/>
      <scheme val="minor"/>
    </font>
    <font>
      <b/>
      <sz val="20"/>
      <color theme="1"/>
      <name val="Tahoma"/>
      <family val="2"/>
      <scheme val="minor"/>
    </font>
    <font>
      <b/>
      <sz val="11"/>
      <color theme="0"/>
      <name val="Tahoma"/>
      <family val="2"/>
      <scheme val="minor"/>
    </font>
    <font>
      <sz val="11"/>
      <color theme="1"/>
      <name val="Tahoma"/>
      <family val="2"/>
    </font>
    <font>
      <b/>
      <sz val="20"/>
      <color theme="1"/>
      <name val="Tahoma"/>
      <family val="2"/>
    </font>
    <font>
      <sz val="8"/>
      <name val="Tahoma"/>
      <family val="2"/>
      <charset val="222"/>
      <scheme val="minor"/>
    </font>
    <font>
      <u/>
      <sz val="11"/>
      <color theme="1"/>
      <name val="Tahoma"/>
      <family val="2"/>
      <charset val="222"/>
      <scheme val="minor"/>
    </font>
    <font>
      <b/>
      <sz val="16"/>
      <color theme="1"/>
      <name val="Tahoma"/>
      <family val="2"/>
      <scheme val="minor"/>
    </font>
    <font>
      <b/>
      <sz val="16"/>
      <color theme="1"/>
      <name val="Tahoma"/>
      <family val="2"/>
    </font>
    <font>
      <b/>
      <sz val="16"/>
      <color theme="0"/>
      <name val="Tahoma"/>
      <family val="2"/>
    </font>
    <font>
      <sz val="20"/>
      <color theme="1"/>
      <name val="Tahoma"/>
      <family val="2"/>
      <scheme val="minor"/>
    </font>
    <font>
      <sz val="9"/>
      <color theme="1"/>
      <name val="Tahoma"/>
      <family val="2"/>
      <charset val="222"/>
      <scheme val="minor"/>
    </font>
    <font>
      <sz val="14"/>
      <color theme="0"/>
      <name val="Tahoma"/>
      <family val="2"/>
      <charset val="222"/>
      <scheme val="minor"/>
    </font>
    <font>
      <b/>
      <sz val="11"/>
      <color theme="1"/>
      <name val="Tahoma"/>
      <family val="2"/>
    </font>
    <font>
      <sz val="11"/>
      <color theme="2"/>
      <name val="Tahoma"/>
      <family val="2"/>
      <charset val="222"/>
      <scheme val="minor"/>
    </font>
    <font>
      <sz val="18"/>
      <color theme="1"/>
      <name val="Tahoma"/>
      <family val="2"/>
      <charset val="222"/>
      <scheme val="minor"/>
    </font>
    <font>
      <sz val="18"/>
      <color theme="1"/>
      <name val="Tahoma"/>
      <family val="2"/>
      <scheme val="minor"/>
    </font>
    <font>
      <sz val="11"/>
      <color theme="2"/>
      <name val="Tahoma"/>
      <family val="2"/>
      <scheme val="minor"/>
    </font>
    <font>
      <sz val="16"/>
      <color theme="1"/>
      <name val="Tahoma"/>
      <family val="2"/>
      <scheme val="minor"/>
    </font>
    <font>
      <sz val="11"/>
      <color rgb="FF7030A0"/>
      <name val="Tahoma"/>
      <family val="2"/>
      <charset val="222"/>
      <scheme val="minor"/>
    </font>
    <font>
      <b/>
      <sz val="18"/>
      <color theme="1"/>
      <name val="Tahoma"/>
      <family val="2"/>
      <scheme val="minor"/>
    </font>
    <font>
      <b/>
      <sz val="11"/>
      <color theme="9" tint="-0.249977111117893"/>
      <name val="Tahoma"/>
      <family val="2"/>
      <scheme val="minor"/>
    </font>
    <font>
      <sz val="11"/>
      <color theme="9" tint="-0.249977111117893"/>
      <name val="Tahoma"/>
      <family val="2"/>
      <scheme val="minor"/>
    </font>
    <font>
      <b/>
      <sz val="11"/>
      <color rgb="FFFF0000"/>
      <name val="Tahoma"/>
      <family val="2"/>
      <scheme val="minor"/>
    </font>
    <font>
      <sz val="22"/>
      <color theme="1"/>
      <name val="Tahoma"/>
      <family val="2"/>
      <charset val="222"/>
      <scheme val="minor"/>
    </font>
    <font>
      <sz val="11"/>
      <color theme="0" tint="-0.14999847407452621"/>
      <name val="Tahoma"/>
      <family val="2"/>
      <charset val="222"/>
      <scheme val="minor"/>
    </font>
    <font>
      <b/>
      <sz val="11"/>
      <color theme="0" tint="-0.14999847407452621"/>
      <name val="Tahoma"/>
      <family val="2"/>
      <scheme val="minor"/>
    </font>
    <font>
      <sz val="18"/>
      <color rgb="FFFF0000"/>
      <name val="Tahoma"/>
      <family val="2"/>
      <scheme val="minor"/>
    </font>
    <font>
      <sz val="11"/>
      <name val="Tahoma"/>
      <family val="2"/>
      <charset val="222"/>
      <scheme val="minor"/>
    </font>
    <font>
      <b/>
      <sz val="16"/>
      <color rgb="FF202124"/>
      <name val="Tahoma"/>
      <family val="2"/>
      <scheme val="major"/>
    </font>
    <font>
      <b/>
      <sz val="9"/>
      <color theme="1"/>
      <name val="Tahoma"/>
      <family val="2"/>
      <scheme val="minor"/>
    </font>
    <font>
      <sz val="12"/>
      <color rgb="FF202124"/>
      <name val="Arial"/>
      <family val="2"/>
    </font>
    <font>
      <vertAlign val="superscript"/>
      <sz val="12"/>
      <color rgb="FF202124"/>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5" tint="0.3999755851924192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7"/>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rgb="FFD18585"/>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0" tint="-0.34998626667073579"/>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right>
      <top/>
      <bottom/>
      <diagonal/>
    </border>
    <border>
      <left/>
      <right/>
      <top/>
      <bottom style="medium">
        <color theme="0"/>
      </bottom>
      <diagonal/>
    </border>
    <border>
      <left style="thin">
        <color indexed="64"/>
      </left>
      <right style="thin">
        <color indexed="64"/>
      </right>
      <top/>
      <bottom style="thin">
        <color indexed="64"/>
      </bottom>
      <diagonal/>
    </border>
  </borders>
  <cellStyleXfs count="1">
    <xf numFmtId="0" fontId="0" fillId="0" borderId="0"/>
  </cellStyleXfs>
  <cellXfs count="160">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applyBorder="1"/>
    <xf numFmtId="0" fontId="0" fillId="0" borderId="2" xfId="0" applyFill="1" applyBorder="1"/>
    <xf numFmtId="0" fontId="0" fillId="2" borderId="0" xfId="0" applyFill="1"/>
    <xf numFmtId="0" fontId="0" fillId="3" borderId="0" xfId="0" applyFill="1"/>
    <xf numFmtId="0" fontId="0" fillId="0" borderId="13" xfId="0" applyBorder="1"/>
    <xf numFmtId="0" fontId="0" fillId="0" borderId="14" xfId="0" applyBorder="1"/>
    <xf numFmtId="0" fontId="0" fillId="0" borderId="15" xfId="0" applyBorder="1"/>
    <xf numFmtId="0" fontId="3" fillId="0" borderId="14" xfId="0" applyFont="1" applyBorder="1"/>
    <xf numFmtId="0" fontId="4" fillId="0" borderId="14" xfId="0" applyFont="1" applyBorder="1"/>
    <xf numFmtId="0" fontId="1" fillId="0" borderId="16" xfId="0" applyFont="1" applyBorder="1"/>
    <xf numFmtId="0" fontId="7" fillId="4" borderId="17" xfId="0" applyFont="1" applyFill="1" applyBorder="1"/>
    <xf numFmtId="0" fontId="6" fillId="0" borderId="16" xfId="0" applyFont="1" applyBorder="1"/>
    <xf numFmtId="0" fontId="11" fillId="0" borderId="14" xfId="0" applyFont="1" applyBorder="1"/>
    <xf numFmtId="0" fontId="0" fillId="0" borderId="18" xfId="0" applyBorder="1"/>
    <xf numFmtId="0" fontId="0" fillId="0" borderId="1" xfId="0" applyFill="1" applyBorder="1"/>
    <xf numFmtId="0" fontId="0" fillId="0" borderId="19" xfId="0" applyBorder="1"/>
    <xf numFmtId="0" fontId="0" fillId="0" borderId="20" xfId="0" applyBorder="1"/>
    <xf numFmtId="0" fontId="0" fillId="0" borderId="21" xfId="0" applyBorder="1"/>
    <xf numFmtId="187" fontId="5" fillId="0" borderId="22" xfId="0" applyNumberFormat="1" applyFont="1" applyBorder="1"/>
    <xf numFmtId="188" fontId="0" fillId="0" borderId="9" xfId="0" applyNumberFormat="1" applyBorder="1"/>
    <xf numFmtId="188" fontId="0" fillId="0" borderId="23" xfId="0" applyNumberFormat="1" applyBorder="1"/>
    <xf numFmtId="187" fontId="5" fillId="0" borderId="24" xfId="0" applyNumberFormat="1" applyFont="1" applyBorder="1"/>
    <xf numFmtId="0" fontId="5" fillId="0" borderId="22" xfId="0" applyFont="1" applyBorder="1"/>
    <xf numFmtId="0" fontId="2" fillId="4" borderId="4" xfId="0" applyFont="1" applyFill="1" applyBorder="1"/>
    <xf numFmtId="188" fontId="0" fillId="0" borderId="8" xfId="0" applyNumberFormat="1" applyBorder="1"/>
    <xf numFmtId="188" fontId="0" fillId="0" borderId="25" xfId="0" applyNumberFormat="1" applyBorder="1"/>
    <xf numFmtId="188" fontId="0" fillId="0" borderId="26" xfId="0" applyNumberFormat="1" applyBorder="1"/>
    <xf numFmtId="188" fontId="0" fillId="0" borderId="0" xfId="0" applyNumberFormat="1" applyBorder="1"/>
    <xf numFmtId="0" fontId="7" fillId="4" borderId="0" xfId="0" applyFont="1" applyFill="1" applyBorder="1"/>
    <xf numFmtId="0" fontId="12" fillId="0" borderId="0" xfId="0" applyFont="1" applyBorder="1"/>
    <xf numFmtId="0" fontId="5" fillId="0" borderId="27" xfId="0" applyFont="1" applyBorder="1"/>
    <xf numFmtId="187" fontId="5" fillId="0" borderId="27" xfId="0" applyNumberFormat="1" applyFont="1" applyBorder="1"/>
    <xf numFmtId="187" fontId="5" fillId="0" borderId="28" xfId="0" applyNumberFormat="1" applyFont="1" applyBorder="1"/>
    <xf numFmtId="0" fontId="0" fillId="0" borderId="3" xfId="0" applyFill="1" applyBorder="1"/>
    <xf numFmtId="188" fontId="0" fillId="0" borderId="12" xfId="0" applyNumberFormat="1" applyBorder="1"/>
    <xf numFmtId="0" fontId="0" fillId="5" borderId="0" xfId="0" applyFill="1"/>
    <xf numFmtId="0" fontId="6" fillId="0" borderId="0" xfId="0" applyFont="1" applyBorder="1"/>
    <xf numFmtId="0" fontId="0" fillId="0" borderId="11" xfId="0" applyFill="1" applyBorder="1"/>
    <xf numFmtId="0" fontId="13" fillId="0" borderId="0" xfId="0" applyFont="1" applyBorder="1"/>
    <xf numFmtId="0" fontId="13" fillId="0" borderId="9" xfId="0" applyFont="1" applyBorder="1"/>
    <xf numFmtId="0" fontId="14" fillId="4" borderId="0" xfId="0" applyFont="1" applyFill="1" applyBorder="1"/>
    <xf numFmtId="0" fontId="3" fillId="0" borderId="14" xfId="0" applyFont="1" applyBorder="1" applyAlignment="1">
      <alignment horizontal="center"/>
    </xf>
    <xf numFmtId="0" fontId="15" fillId="0" borderId="14" xfId="0" applyFont="1" applyBorder="1"/>
    <xf numFmtId="0" fontId="2" fillId="4" borderId="3" xfId="0" applyFont="1" applyFill="1" applyBorder="1"/>
    <xf numFmtId="0" fontId="0" fillId="6" borderId="0" xfId="0" applyFill="1"/>
    <xf numFmtId="0" fontId="2" fillId="6" borderId="0" xfId="0" applyFont="1" applyFill="1"/>
    <xf numFmtId="0" fontId="16" fillId="0" borderId="0" xfId="0" applyFont="1"/>
    <xf numFmtId="0" fontId="5" fillId="0" borderId="21" xfId="0" applyFont="1" applyBorder="1"/>
    <xf numFmtId="0" fontId="6" fillId="0" borderId="29" xfId="0" applyFont="1" applyBorder="1"/>
    <xf numFmtId="0" fontId="17" fillId="6" borderId="6" xfId="0" applyFont="1" applyFill="1" applyBorder="1"/>
    <xf numFmtId="0" fontId="0" fillId="7" borderId="0" xfId="0" applyFill="1"/>
    <xf numFmtId="0" fontId="7" fillId="8" borderId="17" xfId="0" applyFont="1" applyFill="1" applyBorder="1"/>
    <xf numFmtId="0" fontId="0" fillId="8" borderId="0" xfId="0" applyFill="1" applyBorder="1"/>
    <xf numFmtId="0" fontId="0" fillId="9" borderId="0" xfId="0" applyFill="1"/>
    <xf numFmtId="0" fontId="19" fillId="9" borderId="0" xfId="0" applyFont="1" applyFill="1"/>
    <xf numFmtId="0" fontId="20" fillId="0" borderId="0" xfId="0" applyFont="1"/>
    <xf numFmtId="0" fontId="0" fillId="10" borderId="0" xfId="0" applyFill="1"/>
    <xf numFmtId="0" fontId="20" fillId="10" borderId="0" xfId="0" applyFont="1" applyFill="1"/>
    <xf numFmtId="0" fontId="1" fillId="11" borderId="5" xfId="0" applyFont="1" applyFill="1" applyBorder="1"/>
    <xf numFmtId="0" fontId="1" fillId="11" borderId="6" xfId="0" applyFont="1" applyFill="1" applyBorder="1"/>
    <xf numFmtId="0" fontId="1" fillId="11" borderId="7" xfId="0" applyFont="1" applyFill="1" applyBorder="1"/>
    <xf numFmtId="0" fontId="5" fillId="0" borderId="8" xfId="0" applyFont="1" applyBorder="1"/>
    <xf numFmtId="0" fontId="5" fillId="0" borderId="0"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0" fillId="0" borderId="14" xfId="0" applyFill="1" applyBorder="1"/>
    <xf numFmtId="0" fontId="0" fillId="11" borderId="0" xfId="0" applyFill="1"/>
    <xf numFmtId="0" fontId="20" fillId="11" borderId="0" xfId="0" applyFont="1" applyFill="1"/>
    <xf numFmtId="0" fontId="21" fillId="11" borderId="0" xfId="0" applyFont="1" applyFill="1"/>
    <xf numFmtId="0" fontId="0" fillId="0" borderId="15" xfId="0" applyFill="1" applyBorder="1"/>
    <xf numFmtId="0" fontId="0" fillId="0" borderId="30" xfId="0" applyBorder="1"/>
    <xf numFmtId="0" fontId="22" fillId="4" borderId="0" xfId="0" applyFont="1" applyFill="1"/>
    <xf numFmtId="0" fontId="0" fillId="8" borderId="0" xfId="0" applyFill="1"/>
    <xf numFmtId="189" fontId="0" fillId="12" borderId="4" xfId="0" applyNumberFormat="1" applyFill="1" applyBorder="1"/>
    <xf numFmtId="189" fontId="0" fillId="12" borderId="3" xfId="0" applyNumberFormat="1" applyFill="1" applyBorder="1"/>
    <xf numFmtId="189" fontId="0" fillId="0" borderId="3" xfId="0" applyNumberFormat="1" applyBorder="1"/>
    <xf numFmtId="0" fontId="0" fillId="0" borderId="31" xfId="0" applyBorder="1"/>
    <xf numFmtId="0" fontId="0" fillId="0" borderId="22" xfId="0" applyBorder="1"/>
    <xf numFmtId="0" fontId="0" fillId="0" borderId="24" xfId="0" applyBorder="1"/>
    <xf numFmtId="0" fontId="0" fillId="0" borderId="7" xfId="0" applyFill="1" applyBorder="1"/>
    <xf numFmtId="0" fontId="0" fillId="0" borderId="12" xfId="0" applyFill="1" applyBorder="1"/>
    <xf numFmtId="0" fontId="1" fillId="0" borderId="13" xfId="0" applyFont="1" applyBorder="1"/>
    <xf numFmtId="0" fontId="0" fillId="12" borderId="10" xfId="0" applyFill="1" applyBorder="1"/>
    <xf numFmtId="0" fontId="0" fillId="0" borderId="0" xfId="0" applyFill="1"/>
    <xf numFmtId="0" fontId="15" fillId="0" borderId="0" xfId="0" applyFont="1" applyFill="1"/>
    <xf numFmtId="189" fontId="19" fillId="13" borderId="7" xfId="0" applyNumberFormat="1" applyFont="1" applyFill="1" applyBorder="1"/>
    <xf numFmtId="189" fontId="19" fillId="13" borderId="9" xfId="0" applyNumberFormat="1" applyFont="1" applyFill="1" applyBorder="1"/>
    <xf numFmtId="189" fontId="19" fillId="13" borderId="12" xfId="0" applyNumberFormat="1" applyFont="1" applyFill="1" applyBorder="1"/>
    <xf numFmtId="190" fontId="19" fillId="13" borderId="7" xfId="0" applyNumberFormat="1" applyFont="1" applyFill="1" applyBorder="1"/>
    <xf numFmtId="190" fontId="19" fillId="13" borderId="9" xfId="0" applyNumberFormat="1" applyFont="1" applyFill="1" applyBorder="1"/>
    <xf numFmtId="190" fontId="19" fillId="13" borderId="12" xfId="0" applyNumberFormat="1" applyFont="1" applyFill="1" applyBorder="1"/>
    <xf numFmtId="0" fontId="2" fillId="6" borderId="32" xfId="0" applyFont="1" applyFill="1" applyBorder="1"/>
    <xf numFmtId="0" fontId="0" fillId="0" borderId="33" xfId="0" applyFill="1" applyBorder="1"/>
    <xf numFmtId="0" fontId="0" fillId="3" borderId="13" xfId="0" applyFill="1" applyBorder="1"/>
    <xf numFmtId="0" fontId="0" fillId="3" borderId="14" xfId="0" applyFill="1" applyBorder="1"/>
    <xf numFmtId="0" fontId="0" fillId="3" borderId="9" xfId="0" applyFill="1" applyBorder="1"/>
    <xf numFmtId="0" fontId="21" fillId="0" borderId="0" xfId="0" applyFont="1" applyFill="1"/>
    <xf numFmtId="0" fontId="23" fillId="0" borderId="14" xfId="0" applyFont="1" applyBorder="1"/>
    <xf numFmtId="0" fontId="0" fillId="14" borderId="0" xfId="0" applyFill="1"/>
    <xf numFmtId="0" fontId="24" fillId="0" borderId="0" xfId="0" applyFont="1"/>
    <xf numFmtId="0" fontId="25" fillId="14" borderId="0" xfId="0" applyFont="1" applyFill="1"/>
    <xf numFmtId="0" fontId="0" fillId="10" borderId="14" xfId="0" applyFill="1" applyBorder="1"/>
    <xf numFmtId="0" fontId="0" fillId="10" borderId="15" xfId="0" applyFill="1" applyBorder="1"/>
    <xf numFmtId="0" fontId="0" fillId="15" borderId="0" xfId="0" applyFill="1"/>
    <xf numFmtId="0" fontId="5" fillId="0" borderId="0" xfId="0" applyFont="1"/>
    <xf numFmtId="0" fontId="3" fillId="0" borderId="1" xfId="0" applyFont="1" applyBorder="1"/>
    <xf numFmtId="0" fontId="3" fillId="0" borderId="0" xfId="0" applyFont="1" applyBorder="1"/>
    <xf numFmtId="0" fontId="4" fillId="0" borderId="0" xfId="0" applyFont="1" applyBorder="1"/>
    <xf numFmtId="0" fontId="15" fillId="0" borderId="0" xfId="0" applyFont="1" applyBorder="1"/>
    <xf numFmtId="0" fontId="2" fillId="16" borderId="0" xfId="0" applyFont="1" applyFill="1"/>
    <xf numFmtId="0" fontId="3" fillId="0" borderId="13" xfId="0" applyFont="1" applyBorder="1"/>
    <xf numFmtId="0" fontId="0" fillId="10" borderId="13" xfId="0" applyFill="1" applyBorder="1"/>
    <xf numFmtId="0" fontId="0" fillId="10" borderId="1" xfId="0" applyFill="1" applyBorder="1"/>
    <xf numFmtId="0" fontId="0" fillId="0" borderId="30" xfId="0" applyFill="1" applyBorder="1"/>
    <xf numFmtId="0" fontId="0" fillId="17" borderId="0" xfId="0" applyFill="1"/>
    <xf numFmtId="0" fontId="29" fillId="17" borderId="0" xfId="0" applyFont="1" applyFill="1"/>
    <xf numFmtId="0" fontId="0" fillId="18" borderId="0" xfId="0" applyFill="1"/>
    <xf numFmtId="0" fontId="24" fillId="0" borderId="0" xfId="0" applyFont="1" applyFill="1"/>
    <xf numFmtId="0" fontId="30" fillId="13" borderId="0" xfId="0" applyFont="1" applyFill="1"/>
    <xf numFmtId="0" fontId="31" fillId="13" borderId="32" xfId="0" applyFont="1" applyFill="1" applyBorder="1"/>
    <xf numFmtId="0" fontId="0" fillId="0" borderId="34" xfId="0" applyBorder="1"/>
    <xf numFmtId="0" fontId="1" fillId="0" borderId="0" xfId="0" applyFont="1" applyBorder="1"/>
    <xf numFmtId="0" fontId="33" fillId="0" borderId="3" xfId="0" applyFont="1" applyBorder="1"/>
    <xf numFmtId="0" fontId="0" fillId="17" borderId="0" xfId="0" applyFill="1" applyBorder="1"/>
    <xf numFmtId="0" fontId="5" fillId="17" borderId="0" xfId="0" applyFont="1" applyFill="1"/>
    <xf numFmtId="0" fontId="0" fillId="0" borderId="2" xfId="0" applyBorder="1" applyAlignment="1">
      <alignment horizontal="right"/>
    </xf>
    <xf numFmtId="0" fontId="25" fillId="2" borderId="2" xfId="0" applyFont="1" applyFill="1" applyBorder="1"/>
    <xf numFmtId="0" fontId="0" fillId="2" borderId="4" xfId="0" applyFill="1" applyBorder="1"/>
    <xf numFmtId="0" fontId="0" fillId="2" borderId="3" xfId="0" applyFill="1" applyBorder="1"/>
    <xf numFmtId="0" fontId="22" fillId="4" borderId="13" xfId="0" applyFont="1" applyFill="1" applyBorder="1"/>
    <xf numFmtId="0" fontId="1" fillId="0" borderId="2" xfId="0" applyFont="1" applyBorder="1"/>
    <xf numFmtId="0" fontId="1" fillId="0" borderId="4" xfId="0" applyFont="1" applyBorder="1"/>
    <xf numFmtId="0" fontId="1" fillId="0" borderId="3" xfId="0" applyFont="1" applyBorder="1"/>
    <xf numFmtId="0" fontId="0" fillId="0" borderId="13" xfId="0" applyFill="1" applyBorder="1"/>
    <xf numFmtId="0" fontId="0" fillId="0" borderId="9" xfId="0" applyFill="1" applyBorder="1"/>
    <xf numFmtId="0" fontId="34" fillId="0" borderId="0" xfId="0" applyFont="1"/>
    <xf numFmtId="0" fontId="1" fillId="0" borderId="0" xfId="0" applyFont="1"/>
    <xf numFmtId="0" fontId="35" fillId="0" borderId="2" xfId="0" applyFont="1" applyBorder="1"/>
    <xf numFmtId="0" fontId="0" fillId="0" borderId="8" xfId="0" applyFill="1" applyBorder="1"/>
    <xf numFmtId="0" fontId="0" fillId="0" borderId="10" xfId="0" applyFill="1" applyBorder="1"/>
    <xf numFmtId="0" fontId="2" fillId="13" borderId="1" xfId="0" applyFont="1" applyFill="1" applyBorder="1"/>
    <xf numFmtId="0" fontId="36" fillId="0" borderId="2" xfId="0" applyFont="1" applyBorder="1"/>
    <xf numFmtId="0" fontId="36" fillId="0" borderId="1" xfId="0" applyFont="1" applyBorder="1"/>
    <xf numFmtId="0" fontId="0" fillId="12" borderId="0" xfId="0" applyFill="1"/>
  </cellXfs>
  <cellStyles count="1">
    <cellStyle name="ปกติ" xfId="0" builtinId="0"/>
  </cellStyles>
  <dxfs count="0"/>
  <tableStyles count="0" defaultTableStyle="TableStyleMedium2" defaultPivotStyle="PivotStyleLight16"/>
  <colors>
    <mruColors>
      <color rgb="FFD18585"/>
      <color rgb="FF13E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749F-4AB8-9057-50FDA4B1F367}"/>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SimpleExponentialSmoothing!$H$12:$H$21</c:f>
              <c:numCache>
                <c:formatCode>0.00000</c:formatCode>
                <c:ptCount val="10"/>
                <c:pt idx="0">
                  <c:v>37</c:v>
                </c:pt>
                <c:pt idx="1">
                  <c:v>37</c:v>
                </c:pt>
                <c:pt idx="2">
                  <c:v>38.916621320140656</c:v>
                </c:pt>
                <c:pt idx="3">
                  <c:v>40.247637318722298</c:v>
                </c:pt>
                <c:pt idx="4">
                  <c:v>38.172807010339767</c:v>
                </c:pt>
                <c:pt idx="5">
                  <c:v>42.534521557238975</c:v>
                </c:pt>
                <c:pt idx="6">
                  <c:v>47.304019940054395</c:v>
                </c:pt>
                <c:pt idx="7">
                  <c:v>44.554294480248139</c:v>
                </c:pt>
                <c:pt idx="8">
                  <c:v>46.116791594228843</c:v>
                </c:pt>
                <c:pt idx="9">
                  <c:v>52.430914241526963</c:v>
                </c:pt>
              </c:numCache>
            </c:numRef>
          </c:val>
          <c:smooth val="0"/>
          <c:extLst>
            <c:ext xmlns:c16="http://schemas.microsoft.com/office/drawing/2014/chart" uri="{C3380CC4-5D6E-409C-BE32-E72D297353CC}">
              <c16:uniqueId val="{00000028-749F-4AB8-9057-50FDA4B1F367}"/>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33F7-4309-A2A9-D0F6F008B5DA}"/>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SimpleExponentialSmoothing!$G$12:$G$21</c:f>
              <c:numCache>
                <c:formatCode>0.0000</c:formatCode>
                <c:ptCount val="10"/>
                <c:pt idx="0" formatCode="General">
                  <c:v>37</c:v>
                </c:pt>
                <c:pt idx="1">
                  <c:v>38.916621320140656</c:v>
                </c:pt>
                <c:pt idx="2">
                  <c:v>40.247637318722298</c:v>
                </c:pt>
                <c:pt idx="3">
                  <c:v>38.172807010339767</c:v>
                </c:pt>
                <c:pt idx="4">
                  <c:v>42.534521557238975</c:v>
                </c:pt>
                <c:pt idx="5">
                  <c:v>47.304019940054395</c:v>
                </c:pt>
                <c:pt idx="6">
                  <c:v>44.554294480248139</c:v>
                </c:pt>
                <c:pt idx="7">
                  <c:v>46.116791594228843</c:v>
                </c:pt>
                <c:pt idx="8">
                  <c:v>52.430914241526963</c:v>
                </c:pt>
                <c:pt idx="9">
                  <c:v>52.15561443403935</c:v>
                </c:pt>
              </c:numCache>
            </c:numRef>
          </c:val>
          <c:smooth val="0"/>
          <c:extLst>
            <c:ext xmlns:c16="http://schemas.microsoft.com/office/drawing/2014/chart" uri="{C3380CC4-5D6E-409C-BE32-E72D297353CC}">
              <c16:uniqueId val="{00000001-33F7-4309-A2A9-D0F6F008B5DA}"/>
            </c:ext>
          </c:extLst>
        </c:ser>
        <c:ser>
          <c:idx val="2"/>
          <c:order val="2"/>
          <c:tx>
            <c:v>Forecast (α₁)</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SimpleExponentialSmoothing!$T$12:$T$21</c:f>
              <c:numCache>
                <c:formatCode>0.00000</c:formatCode>
                <c:ptCount val="10"/>
                <c:pt idx="0">
                  <c:v>37</c:v>
                </c:pt>
                <c:pt idx="1">
                  <c:v>37</c:v>
                </c:pt>
                <c:pt idx="2">
                  <c:v>38.5</c:v>
                </c:pt>
                <c:pt idx="3">
                  <c:v>39.75</c:v>
                </c:pt>
                <c:pt idx="4">
                  <c:v>38.375</c:v>
                </c:pt>
                <c:pt idx="5">
                  <c:v>41.6875</c:v>
                </c:pt>
                <c:pt idx="6">
                  <c:v>45.84375</c:v>
                </c:pt>
                <c:pt idx="7">
                  <c:v>44.421875</c:v>
                </c:pt>
                <c:pt idx="8">
                  <c:v>45.7109375</c:v>
                </c:pt>
                <c:pt idx="9">
                  <c:v>50.85546875</c:v>
                </c:pt>
              </c:numCache>
            </c:numRef>
          </c:val>
          <c:smooth val="0"/>
          <c:extLst>
            <c:ext xmlns:c16="http://schemas.microsoft.com/office/drawing/2014/chart" uri="{C3380CC4-5D6E-409C-BE32-E72D297353CC}">
              <c16:uniqueId val="{00000004-33F7-4309-A2A9-D0F6F008B5DA}"/>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HoltExponentialSmoothing!$F$10:$F$19</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4EB9-498C-9396-2F97F43DCC25}"/>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HoltExponentialSmoothing!$I$10:$I$19</c:f>
              <c:numCache>
                <c:formatCode>0.00000</c:formatCode>
                <c:ptCount val="10"/>
                <c:pt idx="0">
                  <c:v>37</c:v>
                </c:pt>
                <c:pt idx="1">
                  <c:v>37</c:v>
                </c:pt>
                <c:pt idx="2">
                  <c:v>38.950000000000003</c:v>
                </c:pt>
                <c:pt idx="3">
                  <c:v>40.732500000000002</c:v>
                </c:pt>
                <c:pt idx="4">
                  <c:v>39.063875000000003</c:v>
                </c:pt>
                <c:pt idx="5">
                  <c:v>43.119981249999995</c:v>
                </c:pt>
                <c:pt idx="6">
                  <c:v>48.680037187499998</c:v>
                </c:pt>
                <c:pt idx="7">
                  <c:v>47.108059578125001</c:v>
                </c:pt>
                <c:pt idx="8">
                  <c:v>48.305861836718748</c:v>
                </c:pt>
                <c:pt idx="9">
                  <c:v>54.558883690507813</c:v>
                </c:pt>
              </c:numCache>
            </c:numRef>
          </c:val>
          <c:smooth val="0"/>
          <c:extLst>
            <c:ext xmlns:c16="http://schemas.microsoft.com/office/drawing/2014/chart" uri="{C3380CC4-5D6E-409C-BE32-E72D297353CC}">
              <c16:uniqueId val="{00000002-4EB9-498C-9396-2F97F43DCC25}"/>
            </c:ext>
          </c:extLst>
        </c:ser>
        <c:dLbls>
          <c:showLegendKey val="0"/>
          <c:showVal val="0"/>
          <c:showCatName val="0"/>
          <c:showSerName val="0"/>
          <c:showPercent val="0"/>
          <c:showBubbleSize val="0"/>
        </c:dLbls>
        <c:marker val="1"/>
        <c:smooth val="0"/>
        <c:axId val="40154063"/>
        <c:axId val="40124527"/>
      </c:lineChart>
      <c:catAx>
        <c:axId val="40154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24527"/>
        <c:crosses val="autoZero"/>
        <c:auto val="1"/>
        <c:lblAlgn val="ctr"/>
        <c:lblOffset val="100"/>
        <c:noMultiLvlLbl val="0"/>
      </c:catAx>
      <c:valAx>
        <c:axId val="4012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WinterExponentialSmoothing!$F$13:$F$20</c:f>
              <c:numCache>
                <c:formatCode>General</c:formatCode>
                <c:ptCount val="8"/>
                <c:pt idx="0">
                  <c:v>270</c:v>
                </c:pt>
                <c:pt idx="1">
                  <c:v>310</c:v>
                </c:pt>
                <c:pt idx="2">
                  <c:v>250</c:v>
                </c:pt>
                <c:pt idx="3">
                  <c:v>290</c:v>
                </c:pt>
                <c:pt idx="4">
                  <c:v>370</c:v>
                </c:pt>
                <c:pt idx="5">
                  <c:v>410</c:v>
                </c:pt>
                <c:pt idx="6">
                  <c:v>400</c:v>
                </c:pt>
                <c:pt idx="7">
                  <c:v>450</c:v>
                </c:pt>
              </c:numCache>
            </c:numRef>
          </c:val>
          <c:smooth val="0"/>
          <c:extLst>
            <c:ext xmlns:c16="http://schemas.microsoft.com/office/drawing/2014/chart" uri="{C3380CC4-5D6E-409C-BE32-E72D297353CC}">
              <c16:uniqueId val="{00000000-5A54-4883-AD63-2C3F2E735482}"/>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WinterExponentialSmoothing!$J$13:$J$20</c:f>
              <c:numCache>
                <c:formatCode>General</c:formatCode>
                <c:ptCount val="8"/>
                <c:pt idx="0">
                  <c:v>231.7002</c:v>
                </c:pt>
                <c:pt idx="1">
                  <c:v>295.13600516129031</c:v>
                </c:pt>
                <c:pt idx="2">
                  <c:v>295.07408837972349</c:v>
                </c:pt>
                <c:pt idx="3">
                  <c:v>359.65891060908746</c:v>
                </c:pt>
                <c:pt idx="4">
                  <c:v>332.56183220896526</c:v>
                </c:pt>
                <c:pt idx="5">
                  <c:v>404.03160990397203</c:v>
                </c:pt>
                <c:pt idx="6">
                  <c:v>384.4413056570728</c:v>
                </c:pt>
                <c:pt idx="7">
                  <c:v>465.87525762632805</c:v>
                </c:pt>
              </c:numCache>
            </c:numRef>
          </c:val>
          <c:smooth val="0"/>
          <c:extLst>
            <c:ext xmlns:c16="http://schemas.microsoft.com/office/drawing/2014/chart" uri="{C3380CC4-5D6E-409C-BE32-E72D297353CC}">
              <c16:uniqueId val="{00000002-5A54-4883-AD63-2C3F2E735482}"/>
            </c:ext>
          </c:extLst>
        </c:ser>
        <c:dLbls>
          <c:showLegendKey val="0"/>
          <c:showVal val="0"/>
          <c:showCatName val="0"/>
          <c:showSerName val="0"/>
          <c:showPercent val="0"/>
          <c:showBubbleSize val="0"/>
        </c:dLbls>
        <c:marker val="1"/>
        <c:smooth val="0"/>
        <c:axId val="1312592063"/>
        <c:axId val="1312607871"/>
      </c:lineChart>
      <c:catAx>
        <c:axId val="1312592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607871"/>
        <c:crosses val="autoZero"/>
        <c:auto val="1"/>
        <c:lblAlgn val="ctr"/>
        <c:lblOffset val="100"/>
        <c:noMultiLvlLbl val="0"/>
      </c:catAx>
      <c:valAx>
        <c:axId val="13126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5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1684164479440069E-4"/>
                  <c:y val="0.49472732575094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val>
            <c:numRef>
              <c:f>'Initial Level and Trend'!$H$12:$H$21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2ED5-4A51-BF43-E0172B0A389C}"/>
            </c:ext>
          </c:extLst>
        </c:ser>
        <c:dLbls>
          <c:showLegendKey val="0"/>
          <c:showVal val="0"/>
          <c:showCatName val="0"/>
          <c:showSerName val="0"/>
          <c:showPercent val="0"/>
          <c:showBubbleSize val="0"/>
        </c:dLbls>
        <c:marker val="1"/>
        <c:smooth val="0"/>
        <c:axId val="466721519"/>
        <c:axId val="466719023"/>
      </c:lineChart>
      <c:catAx>
        <c:axId val="46672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19023"/>
        <c:crosses val="autoZero"/>
        <c:auto val="1"/>
        <c:lblAlgn val="ctr"/>
        <c:lblOffset val="100"/>
        <c:noMultiLvlLbl val="0"/>
      </c:catAx>
      <c:valAx>
        <c:axId val="4667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Trend line</a:t>
            </a:r>
            <a:endParaRPr lang="th-TH"/>
          </a:p>
        </c:rich>
      </c:tx>
      <c:layout>
        <c:manualLayout>
          <c:xMode val="edge"/>
          <c:yMode val="edge"/>
          <c:x val="0.410784558180227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1417932905079269E-2"/>
          <c:y val="0.1661808492119330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202537182852141E-2"/>
                  <c:y val="0.568004884806065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0-3CF9-48CD-B53E-77064395812C}"/>
            </c:ext>
          </c:extLst>
        </c:ser>
        <c:dLbls>
          <c:showLegendKey val="0"/>
          <c:showVal val="0"/>
          <c:showCatName val="0"/>
          <c:showSerName val="0"/>
          <c:showPercent val="0"/>
          <c:showBubbleSize val="0"/>
        </c:dLbls>
        <c:axId val="807730832"/>
        <c:axId val="807734576"/>
      </c:scatterChart>
      <c:valAx>
        <c:axId val="807730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4576"/>
        <c:crosses val="autoZero"/>
        <c:crossBetween val="midCat"/>
      </c:valAx>
      <c:valAx>
        <c:axId val="807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33E-2"/>
          <c:y val="0.19395851560221639"/>
          <c:w val="0.87457195975503066"/>
          <c:h val="0.72179024496937882"/>
        </c:manualLayout>
      </c:layout>
      <c:scatterChart>
        <c:scatterStyle val="lineMarker"/>
        <c:varyColors val="0"/>
        <c:ser>
          <c:idx val="0"/>
          <c:order val="0"/>
          <c:tx>
            <c:v>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Method'!$D$90:$D$93</c:f>
              <c:numCache>
                <c:formatCode>General</c:formatCode>
                <c:ptCount val="4"/>
                <c:pt idx="0">
                  <c:v>13</c:v>
                </c:pt>
                <c:pt idx="1">
                  <c:v>14</c:v>
                </c:pt>
                <c:pt idx="2">
                  <c:v>15</c:v>
                </c:pt>
                <c:pt idx="3">
                  <c:v>16</c:v>
                </c:pt>
              </c:numCache>
            </c:numRef>
          </c:xVal>
          <c:yVal>
            <c:numRef>
              <c:f>'Decomposition Method'!$E$90:$E$93</c:f>
              <c:numCache>
                <c:formatCode>General</c:formatCode>
                <c:ptCount val="4"/>
                <c:pt idx="0">
                  <c:v>143.0121</c:v>
                </c:pt>
                <c:pt idx="1">
                  <c:v>145.94380000000001</c:v>
                </c:pt>
                <c:pt idx="2">
                  <c:v>148.87550000000002</c:v>
                </c:pt>
                <c:pt idx="3">
                  <c:v>151.80720000000002</c:v>
                </c:pt>
              </c:numCache>
            </c:numRef>
          </c:yVal>
          <c:smooth val="0"/>
          <c:extLst>
            <c:ext xmlns:c16="http://schemas.microsoft.com/office/drawing/2014/chart" uri="{C3380CC4-5D6E-409C-BE32-E72D297353CC}">
              <c16:uniqueId val="{00000000-BC0E-41E6-A95D-FB1C5376F834}"/>
            </c:ext>
          </c:extLst>
        </c:ser>
        <c:ser>
          <c:idx val="1"/>
          <c:order val="1"/>
          <c:tx>
            <c:v>Historical deseasonized data</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'Decomposition Method'!$D$49:$D$60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4-BC0E-41E6-A95D-FB1C5376F834}"/>
            </c:ext>
          </c:extLst>
        </c:ser>
        <c:dLbls>
          <c:showLegendKey val="0"/>
          <c:showVal val="0"/>
          <c:showCatName val="0"/>
          <c:showSerName val="0"/>
          <c:showPercent val="0"/>
          <c:showBubbleSize val="0"/>
        </c:dLbls>
        <c:axId val="807749136"/>
        <c:axId val="807755792"/>
      </c:scatterChart>
      <c:valAx>
        <c:axId val="80774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55792"/>
        <c:crosses val="autoZero"/>
        <c:crossBetween val="midCat"/>
      </c:valAx>
      <c:valAx>
        <c:axId val="8077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136"/>
        <c:crosses val="autoZero"/>
        <c:crossBetween val="midCat"/>
      </c:valAx>
      <c:spPr>
        <a:noFill/>
        <a:ln>
          <a:noFill/>
        </a:ln>
        <a:effectLst/>
      </c:spPr>
    </c:plotArea>
    <c:legend>
      <c:legendPos val="b"/>
      <c:layout>
        <c:manualLayout>
          <c:xMode val="edge"/>
          <c:yMode val="edge"/>
          <c:x val="9.5613722112860886E-2"/>
          <c:y val="0.77979739021768546"/>
          <c:w val="0.71424499671916009"/>
          <c:h val="0.1090921585212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46E-2"/>
          <c:y val="0.19395851560221639"/>
          <c:w val="0.87141929133858265"/>
          <c:h val="0.72179024496937882"/>
        </c:manualLayout>
      </c:layout>
      <c:scatterChart>
        <c:scatterStyle val="lineMarker"/>
        <c:varyColors val="0"/>
        <c:ser>
          <c:idx val="0"/>
          <c:order val="0"/>
          <c:tx>
            <c:v>Adjusted 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Method'!$D$118:$D$121</c:f>
              <c:numCache>
                <c:formatCode>General</c:formatCode>
                <c:ptCount val="4"/>
                <c:pt idx="0">
                  <c:v>13</c:v>
                </c:pt>
                <c:pt idx="1">
                  <c:v>14</c:v>
                </c:pt>
                <c:pt idx="2">
                  <c:v>15</c:v>
                </c:pt>
                <c:pt idx="3">
                  <c:v>16</c:v>
                </c:pt>
              </c:numCache>
            </c:numRef>
          </c:xVal>
          <c:yVal>
            <c:numRef>
              <c:f>'Decomposition Method'!$I$118:$I$121</c:f>
              <c:numCache>
                <c:formatCode>General</c:formatCode>
                <c:ptCount val="4"/>
                <c:pt idx="0">
                  <c:v>166.9524167404102</c:v>
                </c:pt>
                <c:pt idx="1">
                  <c:v>118.91239770508048</c:v>
                </c:pt>
                <c:pt idx="2">
                  <c:v>85.043150508748766</c:v>
                </c:pt>
                <c:pt idx="3">
                  <c:v>219.60134160061099</c:v>
                </c:pt>
              </c:numCache>
            </c:numRef>
          </c:yVal>
          <c:smooth val="0"/>
          <c:extLst>
            <c:ext xmlns:c16="http://schemas.microsoft.com/office/drawing/2014/chart" uri="{C3380CC4-5D6E-409C-BE32-E72D297353CC}">
              <c16:uniqueId val="{00000000-C450-4A1E-89D1-48984606FF26}"/>
            </c:ext>
          </c:extLst>
        </c:ser>
        <c:ser>
          <c:idx val="1"/>
          <c:order val="1"/>
          <c:tx>
            <c:v>Historical Demand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'Decomposition Method'!$D$106:$D$117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Method'!$E$106:$E$117</c:f>
              <c:numCache>
                <c:formatCode>General</c:formatCode>
                <c:ptCount val="12"/>
                <c:pt idx="0">
                  <c:v>126</c:v>
                </c:pt>
                <c:pt idx="1">
                  <c:v>86</c:v>
                </c:pt>
                <c:pt idx="2">
                  <c:v>63</c:v>
                </c:pt>
                <c:pt idx="3">
                  <c:v>175</c:v>
                </c:pt>
                <c:pt idx="4">
                  <c:v>141</c:v>
                </c:pt>
                <c:pt idx="5">
                  <c:v>103</c:v>
                </c:pt>
                <c:pt idx="6">
                  <c:v>75</c:v>
                </c:pt>
                <c:pt idx="7">
                  <c:v>182</c:v>
                </c:pt>
                <c:pt idx="8">
                  <c:v>153</c:v>
                </c:pt>
                <c:pt idx="9">
                  <c:v>106</c:v>
                </c:pt>
                <c:pt idx="10">
                  <c:v>81</c:v>
                </c:pt>
                <c:pt idx="11">
                  <c:v>196</c:v>
                </c:pt>
              </c:numCache>
            </c:numRef>
          </c:yVal>
          <c:smooth val="0"/>
          <c:extLst>
            <c:ext xmlns:c16="http://schemas.microsoft.com/office/drawing/2014/chart" uri="{C3380CC4-5D6E-409C-BE32-E72D297353CC}">
              <c16:uniqueId val="{00000003-C450-4A1E-89D1-48984606FF26}"/>
            </c:ext>
          </c:extLst>
        </c:ser>
        <c:dLbls>
          <c:showLegendKey val="0"/>
          <c:showVal val="0"/>
          <c:showCatName val="0"/>
          <c:showSerName val="0"/>
          <c:showPercent val="0"/>
          <c:showBubbleSize val="0"/>
        </c:dLbls>
        <c:axId val="807749968"/>
        <c:axId val="807761200"/>
      </c:scatterChart>
      <c:valAx>
        <c:axId val="80774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61200"/>
        <c:crosses val="autoZero"/>
        <c:crossBetween val="midCat"/>
      </c:valAx>
      <c:valAx>
        <c:axId val="80776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968"/>
        <c:crosses val="autoZero"/>
        <c:crossBetween val="midCat"/>
      </c:valAx>
      <c:spPr>
        <a:noFill/>
        <a:ln>
          <a:noFill/>
        </a:ln>
        <a:effectLst/>
      </c:spPr>
    </c:plotArea>
    <c:legend>
      <c:legendPos val="b"/>
      <c:layout>
        <c:manualLayout>
          <c:xMode val="edge"/>
          <c:yMode val="edge"/>
          <c:x val="0.19261001749781279"/>
          <c:y val="0.81682445474017018"/>
          <c:w val="0.59531200154264963"/>
          <c:h val="7.7804763823692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8.7761373578302715E-2"/>
          <c:y val="0.1708103674540682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020822864725757"/>
                  <c:y val="0.503940874940544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xVal>
            <c:numRef>
              <c:f>Sheet1!$F$23:$F$34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Sheet1!$G$23:$G$34</c:f>
              <c:numCache>
                <c:formatCode>General</c:formatCode>
                <c:ptCount val="12"/>
                <c:pt idx="0">
                  <c:v>270</c:v>
                </c:pt>
                <c:pt idx="1">
                  <c:v>310</c:v>
                </c:pt>
                <c:pt idx="2">
                  <c:v>250</c:v>
                </c:pt>
                <c:pt idx="3">
                  <c:v>290</c:v>
                </c:pt>
                <c:pt idx="4">
                  <c:v>370</c:v>
                </c:pt>
                <c:pt idx="5">
                  <c:v>410</c:v>
                </c:pt>
                <c:pt idx="6">
                  <c:v>400</c:v>
                </c:pt>
                <c:pt idx="7">
                  <c:v>450</c:v>
                </c:pt>
                <c:pt idx="8">
                  <c:v>443</c:v>
                </c:pt>
                <c:pt idx="9">
                  <c:v>519</c:v>
                </c:pt>
                <c:pt idx="10">
                  <c:v>487</c:v>
                </c:pt>
                <c:pt idx="11">
                  <c:v>576</c:v>
                </c:pt>
              </c:numCache>
            </c:numRef>
          </c:yVal>
          <c:smooth val="0"/>
          <c:extLst>
            <c:ext xmlns:c16="http://schemas.microsoft.com/office/drawing/2014/chart" uri="{C3380CC4-5D6E-409C-BE32-E72D297353CC}">
              <c16:uniqueId val="{00000000-B4E1-49A6-8678-EE2BA689D312}"/>
            </c:ext>
          </c:extLst>
        </c:ser>
        <c:dLbls>
          <c:showLegendKey val="0"/>
          <c:showVal val="0"/>
          <c:showCatName val="0"/>
          <c:showSerName val="0"/>
          <c:showPercent val="0"/>
          <c:showBubbleSize val="0"/>
        </c:dLbls>
        <c:axId val="1662228479"/>
        <c:axId val="1662231391"/>
      </c:scatterChart>
      <c:valAx>
        <c:axId val="166222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31391"/>
        <c:crosses val="autoZero"/>
        <c:crossBetween val="midCat"/>
      </c:valAx>
      <c:valAx>
        <c:axId val="16622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28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642938</xdr:colOff>
      <xdr:row>34</xdr:row>
      <xdr:rowOff>19050</xdr:rowOff>
    </xdr:from>
    <xdr:to>
      <xdr:col>5</xdr:col>
      <xdr:colOff>1238251</xdr:colOff>
      <xdr:row>42</xdr:row>
      <xdr:rowOff>152400</xdr:rowOff>
    </xdr:to>
    <xdr:graphicFrame macro="">
      <xdr:nvGraphicFramePr>
        <xdr:cNvPr id="2" name="แผนภูมิ 1">
          <a:extLst>
            <a:ext uri="{FF2B5EF4-FFF2-40B4-BE49-F238E27FC236}">
              <a16:creationId xmlns:a16="http://schemas.microsoft.com/office/drawing/2014/main" id="{3672EBA1-1E72-4BAA-877D-9A297DAC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33</xdr:row>
      <xdr:rowOff>38100</xdr:rowOff>
    </xdr:from>
    <xdr:to>
      <xdr:col>19</xdr:col>
      <xdr:colOff>4763</xdr:colOff>
      <xdr:row>41</xdr:row>
      <xdr:rowOff>161925</xdr:rowOff>
    </xdr:to>
    <xdr:graphicFrame macro="">
      <xdr:nvGraphicFramePr>
        <xdr:cNvPr id="3" name="แผนภูมิ 2">
          <a:extLst>
            <a:ext uri="{FF2B5EF4-FFF2-40B4-BE49-F238E27FC236}">
              <a16:creationId xmlns:a16="http://schemas.microsoft.com/office/drawing/2014/main" id="{B3BC6E24-2BEA-47F6-922F-EB0BB5E25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314325</xdr:colOff>
      <xdr:row>55</xdr:row>
      <xdr:rowOff>133350</xdr:rowOff>
    </xdr:from>
    <xdr:to>
      <xdr:col>8</xdr:col>
      <xdr:colOff>504152</xdr:colOff>
      <xdr:row>87</xdr:row>
      <xdr:rowOff>27864</xdr:rowOff>
    </xdr:to>
    <xdr:pic>
      <xdr:nvPicPr>
        <xdr:cNvPr id="4" name="รูปภาพ 3">
          <a:extLst>
            <a:ext uri="{FF2B5EF4-FFF2-40B4-BE49-F238E27FC236}">
              <a16:creationId xmlns:a16="http://schemas.microsoft.com/office/drawing/2014/main" id="{43CA3237-58A4-41CD-B887-3CB4E4BD7405}"/>
            </a:ext>
          </a:extLst>
        </xdr:cNvPr>
        <xdr:cNvPicPr>
          <a:picLocks noChangeAspect="1"/>
        </xdr:cNvPicPr>
      </xdr:nvPicPr>
      <xdr:blipFill>
        <a:blip xmlns:r="http://schemas.openxmlformats.org/officeDocument/2006/relationships" r:embed="rId3"/>
        <a:stretch>
          <a:fillRect/>
        </a:stretch>
      </xdr:blipFill>
      <xdr:spPr>
        <a:xfrm>
          <a:off x="3181350" y="11363325"/>
          <a:ext cx="5380952" cy="5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31</xdr:row>
      <xdr:rowOff>28575</xdr:rowOff>
    </xdr:from>
    <xdr:to>
      <xdr:col>9</xdr:col>
      <xdr:colOff>476250</xdr:colOff>
      <xdr:row>45</xdr:row>
      <xdr:rowOff>9525</xdr:rowOff>
    </xdr:to>
    <xdr:graphicFrame macro="">
      <xdr:nvGraphicFramePr>
        <xdr:cNvPr id="2" name="แผนภูมิ 1">
          <a:extLst>
            <a:ext uri="{FF2B5EF4-FFF2-40B4-BE49-F238E27FC236}">
              <a16:creationId xmlns:a16="http://schemas.microsoft.com/office/drawing/2014/main" id="{3C664183-72B6-40D7-80E8-51B1B962A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33</xdr:row>
      <xdr:rowOff>28575</xdr:rowOff>
    </xdr:from>
    <xdr:to>
      <xdr:col>8</xdr:col>
      <xdr:colOff>623887</xdr:colOff>
      <xdr:row>47</xdr:row>
      <xdr:rowOff>9525</xdr:rowOff>
    </xdr:to>
    <xdr:graphicFrame macro="">
      <xdr:nvGraphicFramePr>
        <xdr:cNvPr id="4" name="แผนภูมิ 3">
          <a:extLst>
            <a:ext uri="{FF2B5EF4-FFF2-40B4-BE49-F238E27FC236}">
              <a16:creationId xmlns:a16="http://schemas.microsoft.com/office/drawing/2014/main" id="{AC7E8E1F-FAEB-4F56-BD94-D8FFEA61D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29</xdr:row>
      <xdr:rowOff>97448</xdr:rowOff>
    </xdr:from>
    <xdr:to>
      <xdr:col>10</xdr:col>
      <xdr:colOff>36634</xdr:colOff>
      <xdr:row>44</xdr:row>
      <xdr:rowOff>93051</xdr:rowOff>
    </xdr:to>
    <xdr:graphicFrame macro="">
      <xdr:nvGraphicFramePr>
        <xdr:cNvPr id="3" name="แผนภูมิ 2">
          <a:extLst>
            <a:ext uri="{FF2B5EF4-FFF2-40B4-BE49-F238E27FC236}">
              <a16:creationId xmlns:a16="http://schemas.microsoft.com/office/drawing/2014/main" id="{1EC909FD-7845-4643-B9D2-1717DC644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1257300</xdr:colOff>
      <xdr:row>47</xdr:row>
      <xdr:rowOff>19050</xdr:rowOff>
    </xdr:from>
    <xdr:to>
      <xdr:col>7</xdr:col>
      <xdr:colOff>9525</xdr:colOff>
      <xdr:row>52</xdr:row>
      <xdr:rowOff>66675</xdr:rowOff>
    </xdr:to>
    <xdr:cxnSp macro="">
      <xdr:nvCxnSpPr>
        <xdr:cNvPr id="3" name="ลูกศรเชื่อมต่อแบบตรง 2">
          <a:extLst>
            <a:ext uri="{FF2B5EF4-FFF2-40B4-BE49-F238E27FC236}">
              <a16:creationId xmlns:a16="http://schemas.microsoft.com/office/drawing/2014/main" id="{137E9E8D-63F1-49D4-BCD3-8EF0ACF1B9CD}"/>
            </a:ext>
          </a:extLst>
        </xdr:cNvPr>
        <xdr:cNvCxnSpPr/>
      </xdr:nvCxnSpPr>
      <xdr:spPr>
        <a:xfrm>
          <a:off x="8601075" y="10582275"/>
          <a:ext cx="28575"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58</xdr:row>
      <xdr:rowOff>47625</xdr:rowOff>
    </xdr:from>
    <xdr:to>
      <xdr:col>6</xdr:col>
      <xdr:colOff>1266825</xdr:colOff>
      <xdr:row>60</xdr:row>
      <xdr:rowOff>114300</xdr:rowOff>
    </xdr:to>
    <xdr:cxnSp macro="">
      <xdr:nvCxnSpPr>
        <xdr:cNvPr id="5" name="ลูกศรเชื่อมต่อแบบตรง 4">
          <a:extLst>
            <a:ext uri="{FF2B5EF4-FFF2-40B4-BE49-F238E27FC236}">
              <a16:creationId xmlns:a16="http://schemas.microsoft.com/office/drawing/2014/main" id="{E3AE1082-D6E7-428B-8507-B7245DF0DD53}"/>
            </a:ext>
          </a:extLst>
        </xdr:cNvPr>
        <xdr:cNvCxnSpPr/>
      </xdr:nvCxnSpPr>
      <xdr:spPr>
        <a:xfrm>
          <a:off x="8601075" y="12611100"/>
          <a:ext cx="95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1247775</xdr:colOff>
      <xdr:row>103</xdr:row>
      <xdr:rowOff>104775</xdr:rowOff>
    </xdr:from>
    <xdr:to>
      <xdr:col>6</xdr:col>
      <xdr:colOff>1266825</xdr:colOff>
      <xdr:row>107</xdr:row>
      <xdr:rowOff>152400</xdr:rowOff>
    </xdr:to>
    <xdr:cxnSp macro="">
      <xdr:nvCxnSpPr>
        <xdr:cNvPr id="4" name="ลูกศรเชื่อมต่อแบบตรง 3">
          <a:extLst>
            <a:ext uri="{FF2B5EF4-FFF2-40B4-BE49-F238E27FC236}">
              <a16:creationId xmlns:a16="http://schemas.microsoft.com/office/drawing/2014/main" id="{A611CBE7-D913-421E-A1D5-EE8CA242FD61}"/>
            </a:ext>
          </a:extLst>
        </xdr:cNvPr>
        <xdr:cNvCxnSpPr/>
      </xdr:nvCxnSpPr>
      <xdr:spPr>
        <a:xfrm>
          <a:off x="8591550" y="23260050"/>
          <a:ext cx="19050" cy="771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1266825</xdr:colOff>
      <xdr:row>112</xdr:row>
      <xdr:rowOff>9525</xdr:rowOff>
    </xdr:from>
    <xdr:to>
      <xdr:col>7</xdr:col>
      <xdr:colOff>19050</xdr:colOff>
      <xdr:row>115</xdr:row>
      <xdr:rowOff>171450</xdr:rowOff>
    </xdr:to>
    <xdr:cxnSp macro="">
      <xdr:nvCxnSpPr>
        <xdr:cNvPr id="6" name="ลูกศรเชื่อมต่อแบบตรง 5">
          <a:extLst>
            <a:ext uri="{FF2B5EF4-FFF2-40B4-BE49-F238E27FC236}">
              <a16:creationId xmlns:a16="http://schemas.microsoft.com/office/drawing/2014/main" id="{68C10888-6140-4F01-B9FF-0E5646B3E5EB}"/>
            </a:ext>
          </a:extLst>
        </xdr:cNvPr>
        <xdr:cNvCxnSpPr/>
      </xdr:nvCxnSpPr>
      <xdr:spPr>
        <a:xfrm>
          <a:off x="8610600" y="24803100"/>
          <a:ext cx="28575"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1257300</xdr:colOff>
      <xdr:row>24</xdr:row>
      <xdr:rowOff>19050</xdr:rowOff>
    </xdr:from>
    <xdr:to>
      <xdr:col>8</xdr:col>
      <xdr:colOff>1264227</xdr:colOff>
      <xdr:row>29</xdr:row>
      <xdr:rowOff>86591</xdr:rowOff>
    </xdr:to>
    <xdr:cxnSp macro="">
      <xdr:nvCxnSpPr>
        <xdr:cNvPr id="2" name="ลูกศรเชื่อมต่อแบบตรง 1">
          <a:extLst>
            <a:ext uri="{FF2B5EF4-FFF2-40B4-BE49-F238E27FC236}">
              <a16:creationId xmlns:a16="http://schemas.microsoft.com/office/drawing/2014/main" id="{1EBEC962-29EA-47A1-8A48-504C9BDA47EA}"/>
            </a:ext>
          </a:extLst>
        </xdr:cNvPr>
        <xdr:cNvCxnSpPr/>
      </xdr:nvCxnSpPr>
      <xdr:spPr>
        <a:xfrm>
          <a:off x="11613573" y="5768686"/>
          <a:ext cx="6927"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1257300</xdr:colOff>
      <xdr:row>35</xdr:row>
      <xdr:rowOff>47625</xdr:rowOff>
    </xdr:from>
    <xdr:to>
      <xdr:col>8</xdr:col>
      <xdr:colOff>1266825</xdr:colOff>
      <xdr:row>37</xdr:row>
      <xdr:rowOff>114300</xdr:rowOff>
    </xdr:to>
    <xdr:cxnSp macro="">
      <xdr:nvCxnSpPr>
        <xdr:cNvPr id="3" name="ลูกศรเชื่อมต่อแบบตรง 2">
          <a:extLst>
            <a:ext uri="{FF2B5EF4-FFF2-40B4-BE49-F238E27FC236}">
              <a16:creationId xmlns:a16="http://schemas.microsoft.com/office/drawing/2014/main" id="{FCB92C45-AB62-404D-9F34-539F55B94318}"/>
            </a:ext>
          </a:extLst>
        </xdr:cNvPr>
        <xdr:cNvCxnSpPr/>
      </xdr:nvCxnSpPr>
      <xdr:spPr>
        <a:xfrm>
          <a:off x="6391275" y="12258675"/>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78797</xdr:colOff>
      <xdr:row>64</xdr:row>
      <xdr:rowOff>74900</xdr:rowOff>
    </xdr:from>
    <xdr:to>
      <xdr:col>13</xdr:col>
      <xdr:colOff>193963</xdr:colOff>
      <xdr:row>76</xdr:row>
      <xdr:rowOff>98713</xdr:rowOff>
    </xdr:to>
    <xdr:graphicFrame macro="">
      <xdr:nvGraphicFramePr>
        <xdr:cNvPr id="6" name="แผนภูมิ 5">
          <a:extLst>
            <a:ext uri="{FF2B5EF4-FFF2-40B4-BE49-F238E27FC236}">
              <a16:creationId xmlns:a16="http://schemas.microsoft.com/office/drawing/2014/main" id="{1AC60C7E-EE0B-44F7-9124-0D9945FB9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690130</xdr:colOff>
      <xdr:row>84</xdr:row>
      <xdr:rowOff>26409</xdr:rowOff>
    </xdr:from>
    <xdr:to>
      <xdr:col>14</xdr:col>
      <xdr:colOff>83993</xdr:colOff>
      <xdr:row>96</xdr:row>
      <xdr:rowOff>78797</xdr:rowOff>
    </xdr:to>
    <xdr:graphicFrame macro="">
      <xdr:nvGraphicFramePr>
        <xdr:cNvPr id="7" name="แผนภูมิ 6">
          <a:extLst>
            <a:ext uri="{FF2B5EF4-FFF2-40B4-BE49-F238E27FC236}">
              <a16:creationId xmlns:a16="http://schemas.microsoft.com/office/drawing/2014/main" id="{5DEB360A-B000-42F3-8339-C2D27F6E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465043</xdr:colOff>
      <xdr:row>105</xdr:row>
      <xdr:rowOff>34737</xdr:rowOff>
    </xdr:from>
    <xdr:to>
      <xdr:col>17</xdr:col>
      <xdr:colOff>252131</xdr:colOff>
      <xdr:row>120</xdr:row>
      <xdr:rowOff>156883</xdr:rowOff>
    </xdr:to>
    <xdr:graphicFrame macro="">
      <xdr:nvGraphicFramePr>
        <xdr:cNvPr id="9" name="แผนภูมิ 8">
          <a:extLst>
            <a:ext uri="{FF2B5EF4-FFF2-40B4-BE49-F238E27FC236}">
              <a16:creationId xmlns:a16="http://schemas.microsoft.com/office/drawing/2014/main" id="{57FC83CC-6D60-4099-A6D1-09802847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300036</xdr:colOff>
      <xdr:row>21</xdr:row>
      <xdr:rowOff>4762</xdr:rowOff>
    </xdr:from>
    <xdr:to>
      <xdr:col>13</xdr:col>
      <xdr:colOff>180974</xdr:colOff>
      <xdr:row>33</xdr:row>
      <xdr:rowOff>85725</xdr:rowOff>
    </xdr:to>
    <xdr:graphicFrame macro="">
      <xdr:nvGraphicFramePr>
        <xdr:cNvPr id="6" name="แผนภูมิ 5">
          <a:extLst>
            <a:ext uri="{FF2B5EF4-FFF2-40B4-BE49-F238E27FC236}">
              <a16:creationId xmlns:a16="http://schemas.microsoft.com/office/drawing/2014/main" id="{D9E0E848-5326-43E0-B0C4-BB32B2AE6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08B3-30E1-4218-8C18-B6D209C09395}">
  <dimension ref="A1:I56"/>
  <sheetViews>
    <sheetView topLeftCell="A19" workbookViewId="0">
      <selection activeCell="L55" sqref="L55"/>
    </sheetView>
  </sheetViews>
  <sheetFormatPr defaultRowHeight="14.25" x14ac:dyDescent="0.2"/>
  <cols>
    <col min="2" max="3" width="18.25" customWidth="1"/>
    <col min="4" max="4" width="35.75" customWidth="1"/>
  </cols>
  <sheetData>
    <row r="1" spans="1:9" x14ac:dyDescent="0.2">
      <c r="A1" s="64" t="s">
        <v>60</v>
      </c>
      <c r="B1" s="64"/>
      <c r="C1" s="64"/>
    </row>
    <row r="2" spans="1:9" x14ac:dyDescent="0.2">
      <c r="A2" s="66"/>
      <c r="B2" s="66"/>
      <c r="C2" s="66"/>
    </row>
    <row r="3" spans="1:9" x14ac:dyDescent="0.2">
      <c r="A3" s="66"/>
      <c r="B3" s="66"/>
      <c r="C3" s="66"/>
    </row>
    <row r="4" spans="1:9" x14ac:dyDescent="0.2">
      <c r="A4" s="66"/>
      <c r="B4" s="66"/>
      <c r="C4" s="66"/>
    </row>
    <row r="5" spans="1:9" x14ac:dyDescent="0.2">
      <c r="A5" s="66"/>
      <c r="B5" s="66" t="s">
        <v>63</v>
      </c>
      <c r="C5" s="66"/>
    </row>
    <row r="6" spans="1:9" x14ac:dyDescent="0.2">
      <c r="A6" s="66"/>
      <c r="B6" s="66"/>
      <c r="C6" s="66"/>
    </row>
    <row r="7" spans="1:9" ht="15" thickBot="1" x14ac:dyDescent="0.25"/>
    <row r="8" spans="1:9" ht="15" thickBot="1" x14ac:dyDescent="0.25">
      <c r="B8" s="5" t="s">
        <v>14</v>
      </c>
      <c r="C8" s="7"/>
      <c r="D8" s="7"/>
      <c r="E8" s="7"/>
      <c r="F8" s="7"/>
      <c r="G8" s="7"/>
      <c r="H8" s="7"/>
      <c r="I8" s="8"/>
    </row>
    <row r="9" spans="1:9" ht="25.5" x14ac:dyDescent="0.35">
      <c r="B9" s="21" t="s">
        <v>16</v>
      </c>
      <c r="C9" s="4"/>
      <c r="D9" s="25" t="s">
        <v>62</v>
      </c>
      <c r="E9" s="24">
        <v>3</v>
      </c>
      <c r="F9" s="4"/>
      <c r="G9" s="4"/>
      <c r="H9" s="4"/>
      <c r="I9" s="10"/>
    </row>
    <row r="10" spans="1:9" ht="25.5" x14ac:dyDescent="0.35">
      <c r="B10" s="22" t="s">
        <v>15</v>
      </c>
      <c r="C10" s="4"/>
      <c r="D10" s="4"/>
      <c r="E10" s="4"/>
      <c r="F10" s="4"/>
      <c r="G10" s="4"/>
      <c r="H10" s="4"/>
      <c r="I10" s="10"/>
    </row>
    <row r="11" spans="1:9" ht="25.5" x14ac:dyDescent="0.35">
      <c r="B11" s="19"/>
      <c r="C11" s="4"/>
      <c r="D11" s="25"/>
      <c r="E11" s="65"/>
      <c r="F11" s="4"/>
      <c r="G11" s="4"/>
      <c r="H11" s="4"/>
      <c r="I11" s="10"/>
    </row>
    <row r="12" spans="1:9" ht="15" thickBot="1" x14ac:dyDescent="0.25">
      <c r="B12" s="20"/>
      <c r="C12" s="12"/>
      <c r="D12" s="12"/>
      <c r="E12" s="12"/>
      <c r="F12" s="12"/>
      <c r="G12" s="12"/>
      <c r="H12" s="12"/>
      <c r="I12" s="13"/>
    </row>
    <row r="14" spans="1:9" ht="15" thickBot="1" x14ac:dyDescent="0.25"/>
    <row r="15" spans="1:9" ht="15" thickBot="1" x14ac:dyDescent="0.25">
      <c r="E15" s="1" t="s">
        <v>20</v>
      </c>
      <c r="F15" s="3" t="s">
        <v>21</v>
      </c>
      <c r="G15" s="3" t="s">
        <v>61</v>
      </c>
      <c r="H15" s="3" t="s">
        <v>4</v>
      </c>
      <c r="I15" s="2" t="s">
        <v>8</v>
      </c>
    </row>
    <row r="16" spans="1:9" x14ac:dyDescent="0.2">
      <c r="E16" s="9">
        <v>1</v>
      </c>
      <c r="F16" s="4" t="s">
        <v>22</v>
      </c>
      <c r="G16" s="4">
        <v>120</v>
      </c>
      <c r="H16" s="4">
        <f>G16</f>
        <v>120</v>
      </c>
      <c r="I16" s="10"/>
    </row>
    <row r="17" spans="5:9" x14ac:dyDescent="0.2">
      <c r="E17" s="9">
        <v>2</v>
      </c>
      <c r="F17" s="4" t="s">
        <v>23</v>
      </c>
      <c r="G17" s="4">
        <v>90</v>
      </c>
      <c r="H17" s="4">
        <f>(G16+G17)/2</f>
        <v>105</v>
      </c>
      <c r="I17" s="10">
        <f>H16</f>
        <v>120</v>
      </c>
    </row>
    <row r="18" spans="5:9" x14ac:dyDescent="0.2">
      <c r="E18" s="9">
        <v>3</v>
      </c>
      <c r="F18" s="4" t="s">
        <v>24</v>
      </c>
      <c r="G18" s="4">
        <v>100</v>
      </c>
      <c r="H18" s="4">
        <f>(G16+G17+G18)/3</f>
        <v>103.33333333333333</v>
      </c>
      <c r="I18" s="10">
        <f t="shared" ref="I18:I25" si="0">H17</f>
        <v>105</v>
      </c>
    </row>
    <row r="19" spans="5:9" x14ac:dyDescent="0.2">
      <c r="E19" s="9">
        <v>4</v>
      </c>
      <c r="F19" s="4" t="s">
        <v>25</v>
      </c>
      <c r="G19" s="4">
        <v>75</v>
      </c>
      <c r="H19" s="4">
        <f t="shared" ref="H19:H25" si="1">(G17+G18+G19)/3</f>
        <v>88.333333333333329</v>
      </c>
      <c r="I19" s="10">
        <f t="shared" si="0"/>
        <v>103.33333333333333</v>
      </c>
    </row>
    <row r="20" spans="5:9" x14ac:dyDescent="0.2">
      <c r="E20" s="9">
        <v>5</v>
      </c>
      <c r="F20" s="4" t="s">
        <v>26</v>
      </c>
      <c r="G20" s="4">
        <v>110</v>
      </c>
      <c r="H20" s="4">
        <f t="shared" si="1"/>
        <v>95</v>
      </c>
      <c r="I20" s="10">
        <f t="shared" si="0"/>
        <v>88.333333333333329</v>
      </c>
    </row>
    <row r="21" spans="5:9" x14ac:dyDescent="0.2">
      <c r="E21" s="9">
        <v>6</v>
      </c>
      <c r="F21" s="4" t="s">
        <v>27</v>
      </c>
      <c r="G21" s="4">
        <v>50</v>
      </c>
      <c r="H21" s="4">
        <f t="shared" si="1"/>
        <v>78.333333333333329</v>
      </c>
      <c r="I21" s="10">
        <f t="shared" si="0"/>
        <v>95</v>
      </c>
    </row>
    <row r="22" spans="5:9" x14ac:dyDescent="0.2">
      <c r="E22" s="9">
        <v>7</v>
      </c>
      <c r="F22" s="4" t="s">
        <v>28</v>
      </c>
      <c r="G22" s="4">
        <v>75</v>
      </c>
      <c r="H22" s="4">
        <f t="shared" si="1"/>
        <v>78.333333333333329</v>
      </c>
      <c r="I22" s="10">
        <f t="shared" si="0"/>
        <v>78.333333333333329</v>
      </c>
    </row>
    <row r="23" spans="5:9" x14ac:dyDescent="0.2">
      <c r="E23" s="9">
        <v>8</v>
      </c>
      <c r="F23" s="4" t="s">
        <v>29</v>
      </c>
      <c r="G23" s="4">
        <v>130</v>
      </c>
      <c r="H23" s="4">
        <f t="shared" si="1"/>
        <v>85</v>
      </c>
      <c r="I23" s="10">
        <f t="shared" si="0"/>
        <v>78.333333333333329</v>
      </c>
    </row>
    <row r="24" spans="5:9" x14ac:dyDescent="0.2">
      <c r="E24" s="9">
        <v>9</v>
      </c>
      <c r="F24" s="4" t="s">
        <v>30</v>
      </c>
      <c r="G24" s="4">
        <v>110</v>
      </c>
      <c r="H24" s="4">
        <f t="shared" si="1"/>
        <v>105</v>
      </c>
      <c r="I24" s="10">
        <f t="shared" si="0"/>
        <v>85</v>
      </c>
    </row>
    <row r="25" spans="5:9" x14ac:dyDescent="0.2">
      <c r="E25" s="9">
        <v>10</v>
      </c>
      <c r="F25" s="4" t="s">
        <v>31</v>
      </c>
      <c r="G25" s="4">
        <v>90</v>
      </c>
      <c r="H25" s="4">
        <f t="shared" si="1"/>
        <v>110</v>
      </c>
      <c r="I25" s="10">
        <f t="shared" si="0"/>
        <v>105</v>
      </c>
    </row>
    <row r="26" spans="5:9" x14ac:dyDescent="0.2">
      <c r="E26" s="9">
        <v>11</v>
      </c>
      <c r="F26" s="4" t="s">
        <v>32</v>
      </c>
      <c r="G26" s="4"/>
      <c r="H26" s="4"/>
      <c r="I26" s="10">
        <f>$H$25</f>
        <v>110</v>
      </c>
    </row>
    <row r="27" spans="5:9" x14ac:dyDescent="0.2">
      <c r="E27" s="9">
        <v>12</v>
      </c>
      <c r="F27" s="4" t="s">
        <v>33</v>
      </c>
      <c r="G27" s="4"/>
      <c r="H27" s="4"/>
      <c r="I27" s="10">
        <f t="shared" ref="I27:I29" si="2">$H$25</f>
        <v>110</v>
      </c>
    </row>
    <row r="28" spans="5:9" x14ac:dyDescent="0.2">
      <c r="E28" s="9">
        <v>13</v>
      </c>
      <c r="F28" s="4" t="s">
        <v>22</v>
      </c>
      <c r="G28" s="4"/>
      <c r="H28" s="4"/>
      <c r="I28" s="10">
        <f t="shared" si="2"/>
        <v>110</v>
      </c>
    </row>
    <row r="29" spans="5:9" ht="15" thickBot="1" x14ac:dyDescent="0.25">
      <c r="E29" s="11">
        <v>14</v>
      </c>
      <c r="F29" s="12" t="s">
        <v>23</v>
      </c>
      <c r="G29" s="12"/>
      <c r="H29" s="12"/>
      <c r="I29" s="13">
        <f t="shared" si="2"/>
        <v>110</v>
      </c>
    </row>
    <row r="35" spans="2:9" x14ac:dyDescent="0.2">
      <c r="B35" t="s">
        <v>64</v>
      </c>
    </row>
    <row r="37" spans="2:9" x14ac:dyDescent="0.2">
      <c r="C37" s="107" t="s">
        <v>100</v>
      </c>
      <c r="D37" s="59">
        <v>0.5</v>
      </c>
    </row>
    <row r="38" spans="2:9" x14ac:dyDescent="0.2">
      <c r="C38" s="107" t="s">
        <v>102</v>
      </c>
      <c r="D38" s="59">
        <v>0.33</v>
      </c>
    </row>
    <row r="39" spans="2:9" x14ac:dyDescent="0.2">
      <c r="C39" s="107" t="s">
        <v>101</v>
      </c>
      <c r="D39" s="59">
        <v>0.17</v>
      </c>
    </row>
    <row r="41" spans="2:9" ht="15" thickBot="1" x14ac:dyDescent="0.25"/>
    <row r="42" spans="2:9" ht="15" thickBot="1" x14ac:dyDescent="0.25">
      <c r="E42" s="1" t="s">
        <v>20</v>
      </c>
      <c r="F42" s="3" t="s">
        <v>21</v>
      </c>
      <c r="G42" s="3" t="s">
        <v>61</v>
      </c>
      <c r="H42" s="3" t="s">
        <v>4</v>
      </c>
      <c r="I42" s="2" t="s">
        <v>8</v>
      </c>
    </row>
    <row r="43" spans="2:9" x14ac:dyDescent="0.2">
      <c r="E43" s="9">
        <v>1</v>
      </c>
      <c r="F43" s="4" t="s">
        <v>22</v>
      </c>
      <c r="G43" s="4">
        <v>120</v>
      </c>
      <c r="H43" s="4">
        <f>G43</f>
        <v>120</v>
      </c>
      <c r="I43" s="10"/>
    </row>
    <row r="44" spans="2:9" x14ac:dyDescent="0.2">
      <c r="E44" s="9">
        <v>2</v>
      </c>
      <c r="F44" s="4" t="s">
        <v>23</v>
      </c>
      <c r="G44" s="4">
        <v>90</v>
      </c>
      <c r="H44" s="4">
        <f>(G43+G44)/2</f>
        <v>105</v>
      </c>
      <c r="I44" s="10">
        <f>H43</f>
        <v>120</v>
      </c>
    </row>
    <row r="45" spans="2:9" x14ac:dyDescent="0.2">
      <c r="E45" s="9">
        <v>3</v>
      </c>
      <c r="F45" s="4" t="s">
        <v>24</v>
      </c>
      <c r="G45" s="4">
        <v>100</v>
      </c>
      <c r="H45" s="4">
        <f>(G43*$D$39)+(G44*$D$38)+(G45*$D$37)</f>
        <v>100.10000000000001</v>
      </c>
      <c r="I45" s="10">
        <f t="shared" ref="I45:I52" si="3">H44</f>
        <v>105</v>
      </c>
    </row>
    <row r="46" spans="2:9" x14ac:dyDescent="0.2">
      <c r="E46" s="9">
        <v>4</v>
      </c>
      <c r="F46" s="4" t="s">
        <v>25</v>
      </c>
      <c r="G46" s="4">
        <v>75</v>
      </c>
      <c r="H46" s="4">
        <f>(G44*$D$39)+(G45*$D$38)+(G46*$D$37)</f>
        <v>85.8</v>
      </c>
      <c r="I46" s="10">
        <f t="shared" si="3"/>
        <v>100.10000000000001</v>
      </c>
    </row>
    <row r="47" spans="2:9" x14ac:dyDescent="0.2">
      <c r="E47" s="9">
        <v>5</v>
      </c>
      <c r="F47" s="4" t="s">
        <v>26</v>
      </c>
      <c r="G47" s="4">
        <v>110</v>
      </c>
      <c r="H47" s="4">
        <f t="shared" ref="H47:H51" si="4">(G45*$D$39)+(G46*$D$38)+(G47*$D$37)</f>
        <v>96.75</v>
      </c>
      <c r="I47" s="10">
        <f t="shared" si="3"/>
        <v>85.8</v>
      </c>
    </row>
    <row r="48" spans="2:9" x14ac:dyDescent="0.2">
      <c r="E48" s="9">
        <v>6</v>
      </c>
      <c r="F48" s="4" t="s">
        <v>27</v>
      </c>
      <c r="G48" s="4">
        <v>50</v>
      </c>
      <c r="H48" s="4">
        <f t="shared" si="4"/>
        <v>74.050000000000011</v>
      </c>
      <c r="I48" s="10">
        <f t="shared" si="3"/>
        <v>96.75</v>
      </c>
    </row>
    <row r="49" spans="5:9" x14ac:dyDescent="0.2">
      <c r="E49" s="9">
        <v>7</v>
      </c>
      <c r="F49" s="4" t="s">
        <v>28</v>
      </c>
      <c r="G49" s="4">
        <v>75</v>
      </c>
      <c r="H49" s="4">
        <f t="shared" si="4"/>
        <v>72.7</v>
      </c>
      <c r="I49" s="10">
        <f t="shared" si="3"/>
        <v>74.050000000000011</v>
      </c>
    </row>
    <row r="50" spans="5:9" x14ac:dyDescent="0.2">
      <c r="E50" s="9">
        <v>8</v>
      </c>
      <c r="F50" s="4" t="s">
        <v>29</v>
      </c>
      <c r="G50" s="4">
        <v>130</v>
      </c>
      <c r="H50" s="4">
        <f t="shared" si="4"/>
        <v>98.25</v>
      </c>
      <c r="I50" s="10">
        <f t="shared" si="3"/>
        <v>72.7</v>
      </c>
    </row>
    <row r="51" spans="5:9" x14ac:dyDescent="0.2">
      <c r="E51" s="9">
        <v>9</v>
      </c>
      <c r="F51" s="4" t="s">
        <v>30</v>
      </c>
      <c r="G51" s="4">
        <v>110</v>
      </c>
      <c r="H51" s="4">
        <f t="shared" si="4"/>
        <v>110.65</v>
      </c>
      <c r="I51" s="10">
        <f t="shared" si="3"/>
        <v>98.25</v>
      </c>
    </row>
    <row r="52" spans="5:9" x14ac:dyDescent="0.2">
      <c r="E52" s="9">
        <v>10</v>
      </c>
      <c r="F52" s="4" t="s">
        <v>31</v>
      </c>
      <c r="G52" s="4">
        <v>90</v>
      </c>
      <c r="H52" s="4">
        <f>(G50*$D$39)+(G51*$D$38)+(G52*$D$37)</f>
        <v>103.4</v>
      </c>
      <c r="I52" s="10">
        <f t="shared" si="3"/>
        <v>110.65</v>
      </c>
    </row>
    <row r="53" spans="5:9" x14ac:dyDescent="0.2">
      <c r="E53" s="9">
        <v>11</v>
      </c>
      <c r="F53" s="4" t="s">
        <v>32</v>
      </c>
      <c r="G53" s="4"/>
      <c r="H53" s="14">
        <f>H52</f>
        <v>103.4</v>
      </c>
      <c r="I53" s="10">
        <f>$H$25</f>
        <v>110</v>
      </c>
    </row>
    <row r="54" spans="5:9" x14ac:dyDescent="0.2">
      <c r="E54" s="9">
        <v>12</v>
      </c>
      <c r="F54" s="4" t="s">
        <v>33</v>
      </c>
      <c r="G54" s="4"/>
      <c r="H54" s="14">
        <f t="shared" ref="H54:H56" si="5">H53</f>
        <v>103.4</v>
      </c>
      <c r="I54" s="10">
        <f t="shared" ref="I54:I56" si="6">$H$25</f>
        <v>110</v>
      </c>
    </row>
    <row r="55" spans="5:9" x14ac:dyDescent="0.2">
      <c r="E55" s="9">
        <v>13</v>
      </c>
      <c r="F55" s="4" t="s">
        <v>22</v>
      </c>
      <c r="G55" s="4"/>
      <c r="H55" s="14">
        <f t="shared" si="5"/>
        <v>103.4</v>
      </c>
      <c r="I55" s="10">
        <f t="shared" si="6"/>
        <v>110</v>
      </c>
    </row>
    <row r="56" spans="5:9" ht="15" thickBot="1" x14ac:dyDescent="0.25">
      <c r="E56" s="11">
        <v>14</v>
      </c>
      <c r="F56" s="12" t="s">
        <v>23</v>
      </c>
      <c r="G56" s="12"/>
      <c r="H56" s="108">
        <f t="shared" si="5"/>
        <v>103.4</v>
      </c>
      <c r="I56" s="13">
        <f t="shared" si="6"/>
        <v>110</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8498-6741-4B7D-909F-48C7213B1D83}">
  <dimension ref="A1:X294"/>
  <sheetViews>
    <sheetView workbookViewId="0">
      <selection activeCell="L55" sqref="L55"/>
    </sheetView>
  </sheetViews>
  <sheetFormatPr defaultRowHeight="14.25" x14ac:dyDescent="0.2"/>
  <cols>
    <col min="2" max="2" width="19.625" customWidth="1"/>
    <col min="5" max="5" width="12.125" customWidth="1"/>
    <col min="6" max="6" width="16.375" customWidth="1"/>
    <col min="7" max="7" width="13.875" customWidth="1"/>
    <col min="8" max="8" width="16.75" customWidth="1"/>
    <col min="10" max="10" width="11.5" customWidth="1"/>
    <col min="11" max="11" width="12.625" customWidth="1"/>
    <col min="12" max="12" width="18.75" customWidth="1"/>
    <col min="14" max="14" width="11.5" customWidth="1"/>
    <col min="15" max="15" width="44.875" customWidth="1"/>
    <col min="16" max="16" width="11.25" customWidth="1"/>
    <col min="19" max="19" width="9" customWidth="1"/>
    <col min="20" max="20" width="14.75" customWidth="1"/>
    <col min="24" max="24" width="18.625" customWidth="1"/>
  </cols>
  <sheetData>
    <row r="1" spans="1:24" x14ac:dyDescent="0.2">
      <c r="A1" s="17" t="s">
        <v>12</v>
      </c>
      <c r="B1" s="17"/>
      <c r="C1" s="17"/>
      <c r="D1" s="17"/>
      <c r="N1" s="58"/>
    </row>
    <row r="2" spans="1:24" ht="15" thickBot="1" x14ac:dyDescent="0.25">
      <c r="N2" s="58"/>
    </row>
    <row r="3" spans="1:24" ht="15" thickBot="1" x14ac:dyDescent="0.25">
      <c r="B3" s="5" t="s">
        <v>14</v>
      </c>
      <c r="C3" s="7"/>
      <c r="D3" s="7"/>
      <c r="E3" s="7"/>
      <c r="F3" s="7"/>
      <c r="G3" s="7"/>
      <c r="H3" s="7"/>
      <c r="I3" s="8"/>
      <c r="N3" s="58"/>
    </row>
    <row r="4" spans="1:24" ht="25.5" x14ac:dyDescent="0.35">
      <c r="B4" s="21" t="s">
        <v>16</v>
      </c>
      <c r="C4" s="4"/>
      <c r="D4" s="23" t="s">
        <v>55</v>
      </c>
      <c r="E4" s="24">
        <v>0.63887377338021911</v>
      </c>
      <c r="F4" s="4"/>
      <c r="G4" s="4"/>
      <c r="H4" s="4"/>
      <c r="I4" s="10"/>
      <c r="N4" s="58"/>
      <c r="O4" s="60" t="s">
        <v>57</v>
      </c>
      <c r="P4" s="62" t="s">
        <v>56</v>
      </c>
      <c r="Q4" s="63">
        <v>0.5</v>
      </c>
      <c r="R4" s="8"/>
    </row>
    <row r="5" spans="1:24" ht="25.5" x14ac:dyDescent="0.35">
      <c r="B5" s="22" t="s">
        <v>15</v>
      </c>
      <c r="C5" s="4"/>
      <c r="D5" s="4"/>
      <c r="E5" s="4"/>
      <c r="F5" s="4"/>
      <c r="G5" s="4"/>
      <c r="H5" s="4"/>
      <c r="I5" s="10"/>
      <c r="N5" s="59" t="s">
        <v>54</v>
      </c>
      <c r="O5" s="23"/>
      <c r="P5" s="9"/>
      <c r="Q5" s="4"/>
      <c r="R5" s="10"/>
    </row>
    <row r="6" spans="1:24" ht="29.25" customHeight="1" x14ac:dyDescent="0.35">
      <c r="B6" s="19"/>
      <c r="C6" s="4"/>
      <c r="D6" s="25" t="s">
        <v>34</v>
      </c>
      <c r="E6" s="24">
        <v>37</v>
      </c>
      <c r="F6" s="4"/>
      <c r="G6" s="4"/>
      <c r="H6" s="4"/>
      <c r="I6" s="10"/>
      <c r="N6" s="58"/>
      <c r="P6" s="9"/>
      <c r="Q6" s="4"/>
      <c r="R6" s="10"/>
    </row>
    <row r="7" spans="1:24" ht="15" thickBot="1" x14ac:dyDescent="0.25">
      <c r="B7" s="20"/>
      <c r="C7" s="12"/>
      <c r="D7" s="12"/>
      <c r="E7" s="12"/>
      <c r="F7" s="12"/>
      <c r="G7" s="12"/>
      <c r="H7" s="12"/>
      <c r="I7" s="13"/>
      <c r="N7" s="58"/>
      <c r="P7" s="11"/>
      <c r="Q7" s="12"/>
      <c r="R7" s="13"/>
    </row>
    <row r="8" spans="1:24" x14ac:dyDescent="0.2">
      <c r="N8" s="58"/>
    </row>
    <row r="9" spans="1:24" x14ac:dyDescent="0.2">
      <c r="N9" s="58"/>
    </row>
    <row r="10" spans="1:24" ht="15" thickBot="1" x14ac:dyDescent="0.25">
      <c r="N10" s="58"/>
    </row>
    <row r="11" spans="1:24" ht="15" thickBot="1" x14ac:dyDescent="0.25">
      <c r="B11" s="5" t="s">
        <v>36</v>
      </c>
      <c r="D11" s="5" t="s">
        <v>20</v>
      </c>
      <c r="E11" s="3" t="s">
        <v>21</v>
      </c>
      <c r="F11" s="37" t="s">
        <v>5</v>
      </c>
      <c r="G11" s="2" t="s">
        <v>4</v>
      </c>
      <c r="H11" s="28" t="s">
        <v>58</v>
      </c>
      <c r="J11" s="1" t="s">
        <v>40</v>
      </c>
      <c r="K11" s="2" t="s">
        <v>41</v>
      </c>
      <c r="L11" s="5" t="s">
        <v>42</v>
      </c>
      <c r="N11" s="58"/>
      <c r="P11" s="5" t="s">
        <v>20</v>
      </c>
      <c r="Q11" s="3" t="s">
        <v>21</v>
      </c>
      <c r="R11" s="37" t="s">
        <v>5</v>
      </c>
      <c r="S11" s="2" t="s">
        <v>4</v>
      </c>
      <c r="T11" s="28" t="s">
        <v>59</v>
      </c>
      <c r="V11" s="1" t="s">
        <v>40</v>
      </c>
      <c r="W11" s="2" t="s">
        <v>41</v>
      </c>
      <c r="X11" s="5" t="s">
        <v>42</v>
      </c>
    </row>
    <row r="12" spans="1:24" ht="19.5" x14ac:dyDescent="0.25">
      <c r="B12" s="21" t="s">
        <v>35</v>
      </c>
      <c r="D12" s="18">
        <v>1</v>
      </c>
      <c r="E12" s="18" t="s">
        <v>22</v>
      </c>
      <c r="F12" s="29">
        <v>37</v>
      </c>
      <c r="G12" s="36">
        <f xml:space="preserve"> $E$4*F12 + (1-$E$4)*E6</f>
        <v>37</v>
      </c>
      <c r="H12" s="33">
        <f>E6</f>
        <v>37</v>
      </c>
      <c r="J12" s="38">
        <f>ABS(H12-F12)</f>
        <v>0</v>
      </c>
      <c r="K12" s="33">
        <f>J12^2</f>
        <v>0</v>
      </c>
      <c r="L12" s="19">
        <f>ABS(J12/F12)*100</f>
        <v>0</v>
      </c>
      <c r="N12" s="58"/>
      <c r="P12" s="18">
        <v>1</v>
      </c>
      <c r="Q12" s="18" t="s">
        <v>22</v>
      </c>
      <c r="R12" s="29">
        <f xml:space="preserve"> F12</f>
        <v>37</v>
      </c>
      <c r="S12" s="36">
        <f xml:space="preserve"> $Q$4*F12 + (1-$Q$4)*E6</f>
        <v>37</v>
      </c>
      <c r="T12" s="33">
        <f>E6</f>
        <v>37</v>
      </c>
      <c r="V12" s="38">
        <f>ABS(T12-R12)</f>
        <v>0</v>
      </c>
      <c r="W12" s="33">
        <f>V12^2</f>
        <v>0</v>
      </c>
      <c r="X12" s="19">
        <f>ABS(V12/R12)*100</f>
        <v>0</v>
      </c>
    </row>
    <row r="13" spans="1:24" ht="25.5" x14ac:dyDescent="0.35">
      <c r="B13" s="22" t="s">
        <v>5</v>
      </c>
      <c r="D13" s="19">
        <v>2</v>
      </c>
      <c r="E13" s="19" t="s">
        <v>23</v>
      </c>
      <c r="F13" s="30">
        <v>40</v>
      </c>
      <c r="G13" s="32">
        <f xml:space="preserve"> $E$4*F13 + (1-$E$4)*G12</f>
        <v>38.916621320140656</v>
      </c>
      <c r="H13" s="33">
        <f>G12</f>
        <v>37</v>
      </c>
      <c r="J13" s="38">
        <f t="shared" ref="J13:J21" si="0">ABS(H13-F13)</f>
        <v>3</v>
      </c>
      <c r="K13" s="33">
        <f t="shared" ref="K13:K21" si="1">J13^2</f>
        <v>9</v>
      </c>
      <c r="L13" s="19">
        <f t="shared" ref="L13:L21" si="2">ABS(J13/F13)*100</f>
        <v>7.5</v>
      </c>
      <c r="N13" s="58"/>
      <c r="P13" s="19">
        <v>2</v>
      </c>
      <c r="Q13" s="19" t="s">
        <v>23</v>
      </c>
      <c r="R13" s="30">
        <f xml:space="preserve"> F13</f>
        <v>40</v>
      </c>
      <c r="S13" s="36">
        <f xml:space="preserve"> $Q$4*F13 + (1-$Q$4)*S12</f>
        <v>38.5</v>
      </c>
      <c r="T13" s="33">
        <f>S12</f>
        <v>37</v>
      </c>
      <c r="V13" s="38">
        <f>ABS(T13-R13)</f>
        <v>3</v>
      </c>
      <c r="W13" s="33">
        <f t="shared" ref="W13:W21" si="3">V13^2</f>
        <v>9</v>
      </c>
      <c r="X13" s="19">
        <f t="shared" ref="X13:X21" si="4">ABS(V13/R13)*100</f>
        <v>7.5</v>
      </c>
    </row>
    <row r="14" spans="1:24" x14ac:dyDescent="0.2">
      <c r="B14" s="19"/>
      <c r="D14" s="19">
        <v>3</v>
      </c>
      <c r="E14" s="19" t="s">
        <v>24</v>
      </c>
      <c r="F14" s="30">
        <v>41</v>
      </c>
      <c r="G14" s="32">
        <f t="shared" ref="G14:G21" si="5" xml:space="preserve"> $E$4*F14 + (1-$E$4)*G13</f>
        <v>40.247637318722298</v>
      </c>
      <c r="H14" s="33">
        <f t="shared" ref="H14:H21" si="6">G13</f>
        <v>38.916621320140656</v>
      </c>
      <c r="J14" s="38">
        <f t="shared" si="0"/>
        <v>2.0833786798593437</v>
      </c>
      <c r="K14" s="33">
        <f t="shared" si="1"/>
        <v>4.3404667236924617</v>
      </c>
      <c r="L14" s="19">
        <f t="shared" si="2"/>
        <v>5.0814114142910825</v>
      </c>
      <c r="N14" s="58"/>
      <c r="P14" s="19">
        <v>3</v>
      </c>
      <c r="Q14" s="19" t="s">
        <v>24</v>
      </c>
      <c r="R14" s="30">
        <f t="shared" ref="R14:R21" si="7" xml:space="preserve"> F14</f>
        <v>41</v>
      </c>
      <c r="S14" s="36">
        <f t="shared" ref="S14:S21" si="8" xml:space="preserve"> $Q$4*F14 + (1-$Q$4)*S13</f>
        <v>39.75</v>
      </c>
      <c r="T14" s="33">
        <f t="shared" ref="T14:T21" si="9">S13</f>
        <v>38.5</v>
      </c>
      <c r="V14" s="38">
        <f t="shared" ref="V14:V21" si="10">ABS(T14-R14)</f>
        <v>2.5</v>
      </c>
      <c r="W14" s="33">
        <f t="shared" si="3"/>
        <v>6.25</v>
      </c>
      <c r="X14" s="19">
        <f t="shared" si="4"/>
        <v>6.0975609756097562</v>
      </c>
    </row>
    <row r="15" spans="1:24" ht="15" thickBot="1" x14ac:dyDescent="0.25">
      <c r="B15" s="20"/>
      <c r="D15" s="19">
        <v>4</v>
      </c>
      <c r="E15" s="19" t="s">
        <v>25</v>
      </c>
      <c r="F15" s="30">
        <v>37</v>
      </c>
      <c r="G15" s="32">
        <f t="shared" si="5"/>
        <v>38.172807010339767</v>
      </c>
      <c r="H15" s="33">
        <f t="shared" si="6"/>
        <v>40.247637318722298</v>
      </c>
      <c r="J15" s="38">
        <f t="shared" si="0"/>
        <v>3.2476373187222976</v>
      </c>
      <c r="K15" s="33">
        <f t="shared" si="1"/>
        <v>10.547148153957755</v>
      </c>
      <c r="L15" s="19">
        <f t="shared" si="2"/>
        <v>8.7773981587089125</v>
      </c>
      <c r="N15" s="58"/>
      <c r="P15" s="19">
        <v>4</v>
      </c>
      <c r="Q15" s="19" t="s">
        <v>25</v>
      </c>
      <c r="R15" s="30">
        <f t="shared" si="7"/>
        <v>37</v>
      </c>
      <c r="S15" s="36">
        <f t="shared" si="8"/>
        <v>38.375</v>
      </c>
      <c r="T15" s="33">
        <f t="shared" si="9"/>
        <v>39.75</v>
      </c>
      <c r="V15" s="38">
        <f t="shared" si="10"/>
        <v>2.75</v>
      </c>
      <c r="W15" s="33">
        <f t="shared" si="3"/>
        <v>7.5625</v>
      </c>
      <c r="X15" s="19">
        <f t="shared" si="4"/>
        <v>7.4324324324324325</v>
      </c>
    </row>
    <row r="16" spans="1:24" x14ac:dyDescent="0.2">
      <c r="D16" s="26">
        <v>5</v>
      </c>
      <c r="E16" s="19" t="s">
        <v>26</v>
      </c>
      <c r="F16" s="30">
        <v>45</v>
      </c>
      <c r="G16" s="32">
        <f t="shared" si="5"/>
        <v>42.534521557238975</v>
      </c>
      <c r="H16" s="33">
        <f t="shared" si="6"/>
        <v>38.172807010339767</v>
      </c>
      <c r="J16" s="38">
        <f t="shared" si="0"/>
        <v>6.827192989660233</v>
      </c>
      <c r="K16" s="33">
        <f t="shared" si="1"/>
        <v>46.610564118065831</v>
      </c>
      <c r="L16" s="19">
        <f t="shared" si="2"/>
        <v>15.171539977022741</v>
      </c>
      <c r="N16" s="58"/>
      <c r="P16" s="26">
        <v>5</v>
      </c>
      <c r="Q16" s="19" t="s">
        <v>26</v>
      </c>
      <c r="R16" s="30">
        <f t="shared" si="7"/>
        <v>45</v>
      </c>
      <c r="S16" s="36">
        <f t="shared" si="8"/>
        <v>41.6875</v>
      </c>
      <c r="T16" s="33">
        <f t="shared" si="9"/>
        <v>38.375</v>
      </c>
      <c r="V16" s="38">
        <f t="shared" si="10"/>
        <v>6.625</v>
      </c>
      <c r="W16" s="33">
        <f t="shared" si="3"/>
        <v>43.890625</v>
      </c>
      <c r="X16" s="19">
        <f t="shared" si="4"/>
        <v>14.722222222222223</v>
      </c>
    </row>
    <row r="17" spans="2:24" x14ac:dyDescent="0.2">
      <c r="D17" s="19">
        <v>6</v>
      </c>
      <c r="E17" s="19" t="s">
        <v>27</v>
      </c>
      <c r="F17" s="30">
        <v>50</v>
      </c>
      <c r="G17" s="32">
        <f t="shared" si="5"/>
        <v>47.304019940054395</v>
      </c>
      <c r="H17" s="33">
        <f t="shared" si="6"/>
        <v>42.534521557238975</v>
      </c>
      <c r="J17" s="38">
        <f t="shared" si="0"/>
        <v>7.4654784427610252</v>
      </c>
      <c r="K17" s="33">
        <f t="shared" si="1"/>
        <v>55.733368379329583</v>
      </c>
      <c r="L17" s="19">
        <f t="shared" si="2"/>
        <v>14.93095688552205</v>
      </c>
      <c r="N17" s="58"/>
      <c r="P17" s="19">
        <v>6</v>
      </c>
      <c r="Q17" s="19" t="s">
        <v>27</v>
      </c>
      <c r="R17" s="30">
        <f t="shared" si="7"/>
        <v>50</v>
      </c>
      <c r="S17" s="36">
        <f t="shared" si="8"/>
        <v>45.84375</v>
      </c>
      <c r="T17" s="33">
        <f t="shared" si="9"/>
        <v>41.6875</v>
      </c>
      <c r="V17" s="38">
        <f t="shared" si="10"/>
        <v>8.3125</v>
      </c>
      <c r="W17" s="33">
        <f t="shared" si="3"/>
        <v>69.09765625</v>
      </c>
      <c r="X17" s="19">
        <f t="shared" si="4"/>
        <v>16.625</v>
      </c>
    </row>
    <row r="18" spans="2:24" x14ac:dyDescent="0.2">
      <c r="D18" s="19">
        <v>7</v>
      </c>
      <c r="E18" s="19" t="s">
        <v>28</v>
      </c>
      <c r="F18" s="30">
        <v>43</v>
      </c>
      <c r="G18" s="32">
        <f t="shared" si="5"/>
        <v>44.554294480248139</v>
      </c>
      <c r="H18" s="33">
        <f t="shared" si="6"/>
        <v>47.304019940054395</v>
      </c>
      <c r="J18" s="38">
        <f t="shared" si="0"/>
        <v>4.3040199400543955</v>
      </c>
      <c r="K18" s="33">
        <f t="shared" si="1"/>
        <v>18.524587644385843</v>
      </c>
      <c r="L18" s="19">
        <f t="shared" si="2"/>
        <v>10.00934869780092</v>
      </c>
      <c r="N18" s="58"/>
      <c r="P18" s="19">
        <v>7</v>
      </c>
      <c r="Q18" s="19" t="s">
        <v>28</v>
      </c>
      <c r="R18" s="30">
        <f t="shared" si="7"/>
        <v>43</v>
      </c>
      <c r="S18" s="36">
        <f t="shared" si="8"/>
        <v>44.421875</v>
      </c>
      <c r="T18" s="33">
        <f t="shared" si="9"/>
        <v>45.84375</v>
      </c>
      <c r="V18" s="38">
        <f t="shared" si="10"/>
        <v>2.84375</v>
      </c>
      <c r="W18" s="33">
        <f t="shared" si="3"/>
        <v>8.0869140625</v>
      </c>
      <c r="X18" s="19">
        <f t="shared" si="4"/>
        <v>6.6133720930232567</v>
      </c>
    </row>
    <row r="19" spans="2:24" x14ac:dyDescent="0.2">
      <c r="D19" s="19">
        <v>8</v>
      </c>
      <c r="E19" s="19" t="s">
        <v>29</v>
      </c>
      <c r="F19" s="30">
        <v>47</v>
      </c>
      <c r="G19" s="32">
        <f t="shared" si="5"/>
        <v>46.116791594228843</v>
      </c>
      <c r="H19" s="33">
        <f t="shared" si="6"/>
        <v>44.554294480248139</v>
      </c>
      <c r="J19" s="38">
        <f t="shared" si="0"/>
        <v>2.4457055197518613</v>
      </c>
      <c r="K19" s="33">
        <f t="shared" si="1"/>
        <v>5.9814754893447226</v>
      </c>
      <c r="L19" s="19">
        <f t="shared" si="2"/>
        <v>5.2036287654294924</v>
      </c>
      <c r="N19" s="58"/>
      <c r="P19" s="19">
        <v>8</v>
      </c>
      <c r="Q19" s="19" t="s">
        <v>29</v>
      </c>
      <c r="R19" s="30">
        <f t="shared" si="7"/>
        <v>47</v>
      </c>
      <c r="S19" s="36">
        <f t="shared" si="8"/>
        <v>45.7109375</v>
      </c>
      <c r="T19" s="33">
        <f t="shared" si="9"/>
        <v>44.421875</v>
      </c>
      <c r="V19" s="38">
        <f t="shared" si="10"/>
        <v>2.578125</v>
      </c>
      <c r="W19" s="33">
        <f t="shared" si="3"/>
        <v>6.646728515625</v>
      </c>
      <c r="X19" s="19">
        <f t="shared" si="4"/>
        <v>5.4853723404255312</v>
      </c>
    </row>
    <row r="20" spans="2:24" x14ac:dyDescent="0.2">
      <c r="D20" s="19">
        <v>9</v>
      </c>
      <c r="E20" s="19" t="s">
        <v>30</v>
      </c>
      <c r="F20" s="30">
        <v>56</v>
      </c>
      <c r="G20" s="32">
        <f t="shared" si="5"/>
        <v>52.430914241526963</v>
      </c>
      <c r="H20" s="33">
        <f t="shared" si="6"/>
        <v>46.116791594228843</v>
      </c>
      <c r="J20" s="38">
        <f t="shared" si="0"/>
        <v>9.8832084057711569</v>
      </c>
      <c r="K20" s="33">
        <f t="shared" si="1"/>
        <v>97.677808391905657</v>
      </c>
      <c r="L20" s="19">
        <f t="shared" si="2"/>
        <v>17.648586438877064</v>
      </c>
      <c r="N20" s="58"/>
      <c r="P20" s="19">
        <v>9</v>
      </c>
      <c r="Q20" s="19" t="s">
        <v>30</v>
      </c>
      <c r="R20" s="30">
        <f t="shared" si="7"/>
        <v>56</v>
      </c>
      <c r="S20" s="36">
        <f t="shared" si="8"/>
        <v>50.85546875</v>
      </c>
      <c r="T20" s="33">
        <f t="shared" si="9"/>
        <v>45.7109375</v>
      </c>
      <c r="V20" s="38">
        <f t="shared" si="10"/>
        <v>10.2890625</v>
      </c>
      <c r="W20" s="33">
        <f t="shared" si="3"/>
        <v>105.86480712890625</v>
      </c>
      <c r="X20" s="19">
        <f t="shared" si="4"/>
        <v>18.373325892857142</v>
      </c>
    </row>
    <row r="21" spans="2:24" ht="15" thickBot="1" x14ac:dyDescent="0.25">
      <c r="D21" s="20">
        <v>10</v>
      </c>
      <c r="E21" s="20" t="s">
        <v>31</v>
      </c>
      <c r="F21" s="31">
        <v>52</v>
      </c>
      <c r="G21" s="35">
        <f t="shared" si="5"/>
        <v>52.15561443403935</v>
      </c>
      <c r="H21" s="34">
        <f t="shared" si="6"/>
        <v>52.430914241526963</v>
      </c>
      <c r="J21" s="39">
        <f t="shared" si="0"/>
        <v>0.43091424152696334</v>
      </c>
      <c r="K21" s="40">
        <f t="shared" si="1"/>
        <v>0.18568708355075808</v>
      </c>
      <c r="L21" s="27">
        <f t="shared" si="2"/>
        <v>0.82868123370569879</v>
      </c>
      <c r="N21" s="58"/>
      <c r="P21" s="20">
        <v>10</v>
      </c>
      <c r="Q21" s="20" t="s">
        <v>31</v>
      </c>
      <c r="R21" s="20">
        <f t="shared" si="7"/>
        <v>52</v>
      </c>
      <c r="S21" s="61">
        <f t="shared" si="8"/>
        <v>51.427734375</v>
      </c>
      <c r="T21" s="34">
        <f t="shared" si="9"/>
        <v>50.85546875</v>
      </c>
      <c r="V21" s="39">
        <f t="shared" si="10"/>
        <v>1.14453125</v>
      </c>
      <c r="W21" s="40">
        <f t="shared" si="3"/>
        <v>1.3099517822265625</v>
      </c>
      <c r="X21" s="27">
        <f t="shared" si="4"/>
        <v>2.2010216346153846</v>
      </c>
    </row>
    <row r="22" spans="2:24" ht="15" thickBot="1" x14ac:dyDescent="0.25">
      <c r="D22" s="19">
        <v>11</v>
      </c>
      <c r="E22" s="19" t="s">
        <v>32</v>
      </c>
      <c r="F22" s="19"/>
      <c r="G22" s="9"/>
      <c r="H22" s="34">
        <f>$G$21</f>
        <v>52.15561443403935</v>
      </c>
      <c r="J22" s="41"/>
      <c r="K22" s="41"/>
      <c r="L22" s="4"/>
      <c r="N22" s="58"/>
      <c r="P22" s="19">
        <v>11</v>
      </c>
      <c r="Q22" s="19" t="s">
        <v>32</v>
      </c>
      <c r="R22" s="19"/>
      <c r="S22" s="9"/>
      <c r="T22" s="34">
        <f>$S$21</f>
        <v>51.427734375</v>
      </c>
    </row>
    <row r="23" spans="2:24" ht="15" thickBot="1" x14ac:dyDescent="0.25">
      <c r="D23" s="19">
        <v>12</v>
      </c>
      <c r="E23" s="19" t="s">
        <v>33</v>
      </c>
      <c r="F23" s="19"/>
      <c r="G23" s="9"/>
      <c r="H23" s="34">
        <f t="shared" ref="H23:H24" si="11">$G$21</f>
        <v>52.15561443403935</v>
      </c>
      <c r="J23" s="41"/>
      <c r="K23" s="41"/>
      <c r="L23" s="4"/>
      <c r="N23" s="58"/>
      <c r="P23" s="19">
        <v>12</v>
      </c>
      <c r="Q23" s="19" t="s">
        <v>33</v>
      </c>
      <c r="R23" s="19"/>
      <c r="S23" s="9"/>
      <c r="T23" s="34">
        <f t="shared" ref="T23:T24" si="12">$S$21</f>
        <v>51.427734375</v>
      </c>
    </row>
    <row r="24" spans="2:24" ht="15" thickBot="1" x14ac:dyDescent="0.25">
      <c r="D24" s="27">
        <v>13</v>
      </c>
      <c r="E24" s="27" t="s">
        <v>22</v>
      </c>
      <c r="F24" s="20"/>
      <c r="G24" s="11"/>
      <c r="H24" s="34">
        <f t="shared" si="11"/>
        <v>52.15561443403935</v>
      </c>
      <c r="J24" s="41"/>
      <c r="K24" s="41"/>
      <c r="L24" s="4"/>
      <c r="N24" s="58"/>
      <c r="P24" s="27">
        <v>13</v>
      </c>
      <c r="Q24" s="27" t="s">
        <v>22</v>
      </c>
      <c r="R24" s="20"/>
      <c r="S24" s="11"/>
      <c r="T24" s="34">
        <f t="shared" si="12"/>
        <v>51.427734375</v>
      </c>
    </row>
    <row r="25" spans="2:24" ht="15" thickTop="1" x14ac:dyDescent="0.2">
      <c r="N25" s="58"/>
    </row>
    <row r="26" spans="2:24" x14ac:dyDescent="0.2">
      <c r="N26" s="58"/>
    </row>
    <row r="27" spans="2:24" ht="15" thickBot="1" x14ac:dyDescent="0.25">
      <c r="N27" s="58"/>
    </row>
    <row r="28" spans="2:24" ht="15" thickBot="1" x14ac:dyDescent="0.25">
      <c r="B28" s="5" t="s">
        <v>37</v>
      </c>
      <c r="D28" s="18" t="s">
        <v>10</v>
      </c>
      <c r="E28" s="8">
        <f>SUM(J12:J21)/COUNT(J12:J21)</f>
        <v>3.9687535538107275</v>
      </c>
      <c r="N28" s="58"/>
      <c r="P28" s="18" t="s">
        <v>10</v>
      </c>
      <c r="Q28" s="8">
        <f>SUM(V12:V21)/COUNT(V12:V21)</f>
        <v>4.0042968749999996</v>
      </c>
    </row>
    <row r="29" spans="2:24" ht="19.5" x14ac:dyDescent="0.25">
      <c r="B29" s="21" t="s">
        <v>38</v>
      </c>
      <c r="D29" s="19" t="s">
        <v>11</v>
      </c>
      <c r="E29" s="10">
        <f>SUM(K12:K21)/COUNT(K12:K21)</f>
        <v>24.860110598423262</v>
      </c>
      <c r="N29" s="58"/>
      <c r="P29" s="19" t="s">
        <v>11</v>
      </c>
      <c r="Q29" s="10">
        <f>SUM(W12:W21)/COUNT(W12:W21)</f>
        <v>25.77091827392578</v>
      </c>
    </row>
    <row r="30" spans="2:24" ht="26.25" thickBot="1" x14ac:dyDescent="0.4">
      <c r="B30" s="22" t="s">
        <v>39</v>
      </c>
      <c r="D30" s="20" t="s">
        <v>43</v>
      </c>
      <c r="E30" s="13">
        <f>SUM(L12:L21)/COUNT(L12:L21)</f>
        <v>8.515155157135796</v>
      </c>
      <c r="N30" s="58"/>
      <c r="P30" s="20" t="s">
        <v>43</v>
      </c>
      <c r="Q30" s="13">
        <f>SUM(X12:X21)/COUNT(X12:X21)</f>
        <v>8.5050307591185721</v>
      </c>
    </row>
    <row r="31" spans="2:24" x14ac:dyDescent="0.2">
      <c r="B31" s="19"/>
      <c r="N31" s="58"/>
    </row>
    <row r="32" spans="2:24" ht="15" thickBot="1" x14ac:dyDescent="0.25">
      <c r="B32" s="20"/>
      <c r="N32" s="58"/>
    </row>
    <row r="33" spans="2:14" x14ac:dyDescent="0.2">
      <c r="N33" s="58"/>
    </row>
    <row r="34" spans="2:14" ht="15" thickBot="1" x14ac:dyDescent="0.25">
      <c r="N34" s="58"/>
    </row>
    <row r="35" spans="2:14" ht="15" thickBot="1" x14ac:dyDescent="0.25">
      <c r="B35" s="5" t="s">
        <v>44</v>
      </c>
      <c r="N35" s="58"/>
    </row>
    <row r="36" spans="2:14" ht="19.5" x14ac:dyDescent="0.25">
      <c r="B36" s="21" t="s">
        <v>45</v>
      </c>
      <c r="N36" s="58"/>
    </row>
    <row r="37" spans="2:14" ht="25.5" x14ac:dyDescent="0.35">
      <c r="B37" s="22" t="s">
        <v>46</v>
      </c>
      <c r="N37" s="58"/>
    </row>
    <row r="38" spans="2:14" x14ac:dyDescent="0.2">
      <c r="B38" s="19" t="s">
        <v>47</v>
      </c>
      <c r="N38" s="58"/>
    </row>
    <row r="39" spans="2:14" ht="15" thickBot="1" x14ac:dyDescent="0.25">
      <c r="B39" s="20"/>
      <c r="N39" s="58"/>
    </row>
    <row r="40" spans="2:14" x14ac:dyDescent="0.2">
      <c r="N40" s="58"/>
    </row>
    <row r="41" spans="2:14" x14ac:dyDescent="0.2">
      <c r="N41" s="58"/>
    </row>
    <row r="42" spans="2:14" x14ac:dyDescent="0.2">
      <c r="N42" s="58"/>
    </row>
    <row r="43" spans="2:14" x14ac:dyDescent="0.2">
      <c r="N43" s="58"/>
    </row>
    <row r="44" spans="2:14" x14ac:dyDescent="0.2">
      <c r="N44" s="58"/>
    </row>
    <row r="45" spans="2:14" x14ac:dyDescent="0.2">
      <c r="N45" s="58"/>
    </row>
    <row r="46" spans="2:14" x14ac:dyDescent="0.2">
      <c r="N46" s="58"/>
    </row>
    <row r="47" spans="2:14" x14ac:dyDescent="0.2">
      <c r="N47" s="58"/>
    </row>
    <row r="48" spans="2:14" x14ac:dyDescent="0.2">
      <c r="N48" s="58"/>
    </row>
    <row r="49" spans="1:14" x14ac:dyDescent="0.2">
      <c r="N49" s="58"/>
    </row>
    <row r="50" spans="1:14" x14ac:dyDescent="0.2">
      <c r="N50" s="58"/>
    </row>
    <row r="51" spans="1:14" x14ac:dyDescent="0.2">
      <c r="A51" s="67"/>
      <c r="B51" s="67"/>
      <c r="C51" s="67"/>
      <c r="D51" s="67"/>
      <c r="E51" s="67"/>
      <c r="F51" s="67"/>
      <c r="G51" s="67"/>
      <c r="H51" s="67"/>
      <c r="I51" s="67"/>
      <c r="J51" s="67"/>
      <c r="K51" s="67"/>
      <c r="L51" s="67"/>
      <c r="M51" s="67"/>
      <c r="N51" s="58"/>
    </row>
    <row r="52" spans="1:14" x14ac:dyDescent="0.2">
      <c r="A52" s="67"/>
      <c r="B52" s="67"/>
      <c r="C52" s="67"/>
      <c r="D52" s="67"/>
      <c r="E52" s="67"/>
      <c r="F52" s="67"/>
      <c r="G52" s="67"/>
      <c r="H52" s="67"/>
      <c r="I52" s="67"/>
      <c r="J52" s="67"/>
      <c r="K52" s="67"/>
      <c r="L52" s="67"/>
      <c r="M52" s="67"/>
      <c r="N52" s="58"/>
    </row>
    <row r="53" spans="1:14" x14ac:dyDescent="0.2">
      <c r="A53" s="67"/>
      <c r="B53" s="67"/>
      <c r="C53" s="67"/>
      <c r="D53" s="67"/>
      <c r="E53" s="67"/>
      <c r="F53" s="67"/>
      <c r="G53" s="67"/>
      <c r="H53" s="67"/>
      <c r="I53" s="67"/>
      <c r="J53" s="67"/>
      <c r="K53" s="67"/>
      <c r="L53" s="67"/>
      <c r="M53" s="67"/>
      <c r="N53" s="58"/>
    </row>
    <row r="54" spans="1:14" x14ac:dyDescent="0.2">
      <c r="N54" s="58"/>
    </row>
    <row r="55" spans="1:14" x14ac:dyDescent="0.2">
      <c r="N55" s="58"/>
    </row>
    <row r="56" spans="1:14" x14ac:dyDescent="0.2">
      <c r="N56" s="58"/>
    </row>
    <row r="57" spans="1:14" x14ac:dyDescent="0.2">
      <c r="N57" s="58"/>
    </row>
    <row r="58" spans="1:14" x14ac:dyDescent="0.2">
      <c r="N58" s="58"/>
    </row>
    <row r="59" spans="1:14" x14ac:dyDescent="0.2">
      <c r="N59" s="58"/>
    </row>
    <row r="60" spans="1:14" x14ac:dyDescent="0.2">
      <c r="B60" s="68"/>
      <c r="N60" s="58"/>
    </row>
    <row r="61" spans="1:14" x14ac:dyDescent="0.2">
      <c r="B61" s="68" t="s">
        <v>65</v>
      </c>
      <c r="N61" s="58"/>
    </row>
    <row r="62" spans="1:14" x14ac:dyDescent="0.2">
      <c r="B62" s="68" t="s">
        <v>66</v>
      </c>
      <c r="N62" s="58"/>
    </row>
    <row r="63" spans="1:14" x14ac:dyDescent="0.2">
      <c r="B63" s="68" t="s">
        <v>67</v>
      </c>
      <c r="C63" t="s">
        <v>69</v>
      </c>
      <c r="N63" s="58"/>
    </row>
    <row r="64" spans="1:14" x14ac:dyDescent="0.2">
      <c r="B64" s="68" t="s">
        <v>68</v>
      </c>
      <c r="N64" s="58"/>
    </row>
    <row r="65" spans="2:14" x14ac:dyDescent="0.2">
      <c r="B65" s="68"/>
      <c r="N65" s="58"/>
    </row>
    <row r="66" spans="2:14" x14ac:dyDescent="0.2">
      <c r="B66" s="68"/>
      <c r="N66" s="58"/>
    </row>
    <row r="67" spans="2:14" x14ac:dyDescent="0.2">
      <c r="B67" s="68"/>
      <c r="N67" s="58"/>
    </row>
    <row r="68" spans="2:14" x14ac:dyDescent="0.2">
      <c r="N68" s="58"/>
    </row>
    <row r="69" spans="2:14" x14ac:dyDescent="0.2">
      <c r="N69" s="58"/>
    </row>
    <row r="70" spans="2:14" x14ac:dyDescent="0.2">
      <c r="N70" s="58"/>
    </row>
    <row r="71" spans="2:14" x14ac:dyDescent="0.2">
      <c r="N71" s="58"/>
    </row>
    <row r="72" spans="2:14" x14ac:dyDescent="0.2">
      <c r="N72" s="58"/>
    </row>
    <row r="73" spans="2:14" x14ac:dyDescent="0.2">
      <c r="N73" s="58"/>
    </row>
    <row r="74" spans="2:14" x14ac:dyDescent="0.2">
      <c r="N74" s="58"/>
    </row>
    <row r="75" spans="2:14" x14ac:dyDescent="0.2">
      <c r="N75" s="58"/>
    </row>
    <row r="76" spans="2:14" x14ac:dyDescent="0.2">
      <c r="N76" s="58"/>
    </row>
    <row r="77" spans="2:14" x14ac:dyDescent="0.2">
      <c r="N77" s="58"/>
    </row>
    <row r="78" spans="2:14" x14ac:dyDescent="0.2">
      <c r="N78" s="58"/>
    </row>
    <row r="79" spans="2:14" x14ac:dyDescent="0.2">
      <c r="N79" s="58"/>
    </row>
    <row r="80" spans="2:14" x14ac:dyDescent="0.2">
      <c r="N80" s="58"/>
    </row>
    <row r="81" spans="14:14" x14ac:dyDescent="0.2">
      <c r="N81" s="58"/>
    </row>
    <row r="82" spans="14:14" x14ac:dyDescent="0.2">
      <c r="N82" s="58"/>
    </row>
    <row r="83" spans="14:14" x14ac:dyDescent="0.2">
      <c r="N83" s="58"/>
    </row>
    <row r="84" spans="14:14" x14ac:dyDescent="0.2">
      <c r="N84" s="58"/>
    </row>
    <row r="85" spans="14:14" x14ac:dyDescent="0.2">
      <c r="N85" s="58"/>
    </row>
    <row r="86" spans="14:14" x14ac:dyDescent="0.2">
      <c r="N86" s="58"/>
    </row>
    <row r="87" spans="14:14" x14ac:dyDescent="0.2">
      <c r="N87" s="58"/>
    </row>
    <row r="88" spans="14:14" x14ac:dyDescent="0.2">
      <c r="N88" s="58"/>
    </row>
    <row r="89" spans="14:14" x14ac:dyDescent="0.2">
      <c r="N89" s="58"/>
    </row>
    <row r="90" spans="14:14" x14ac:dyDescent="0.2">
      <c r="N90" s="58"/>
    </row>
    <row r="91" spans="14:14" x14ac:dyDescent="0.2">
      <c r="N91" s="58"/>
    </row>
    <row r="92" spans="14:14" x14ac:dyDescent="0.2">
      <c r="N92" s="58"/>
    </row>
    <row r="93" spans="14:14" x14ac:dyDescent="0.2">
      <c r="N93" s="58"/>
    </row>
    <row r="94" spans="14:14" x14ac:dyDescent="0.2">
      <c r="N94" s="58"/>
    </row>
    <row r="95" spans="14:14" x14ac:dyDescent="0.2">
      <c r="N95" s="58"/>
    </row>
    <row r="96" spans="14:14" x14ac:dyDescent="0.2">
      <c r="N96" s="58"/>
    </row>
    <row r="97" spans="14:14" x14ac:dyDescent="0.2">
      <c r="N97" s="58"/>
    </row>
    <row r="98" spans="14:14" x14ac:dyDescent="0.2">
      <c r="N98" s="58"/>
    </row>
    <row r="99" spans="14:14" x14ac:dyDescent="0.2">
      <c r="N99" s="58"/>
    </row>
    <row r="100" spans="14:14" x14ac:dyDescent="0.2">
      <c r="N100" s="58"/>
    </row>
    <row r="101" spans="14:14" x14ac:dyDescent="0.2">
      <c r="N101" s="58"/>
    </row>
    <row r="102" spans="14:14" x14ac:dyDescent="0.2">
      <c r="N102" s="58"/>
    </row>
    <row r="103" spans="14:14" x14ac:dyDescent="0.2">
      <c r="N103" s="58"/>
    </row>
    <row r="104" spans="14:14" x14ac:dyDescent="0.2">
      <c r="N104" s="58"/>
    </row>
    <row r="105" spans="14:14" x14ac:dyDescent="0.2">
      <c r="N105" s="58"/>
    </row>
    <row r="106" spans="14:14" x14ac:dyDescent="0.2">
      <c r="N106" s="58"/>
    </row>
    <row r="107" spans="14:14" x14ac:dyDescent="0.2">
      <c r="N107" s="58"/>
    </row>
    <row r="108" spans="14:14" x14ac:dyDescent="0.2">
      <c r="N108" s="58"/>
    </row>
    <row r="109" spans="14:14" x14ac:dyDescent="0.2">
      <c r="N109" s="58"/>
    </row>
    <row r="110" spans="14:14" x14ac:dyDescent="0.2">
      <c r="N110" s="58"/>
    </row>
    <row r="111" spans="14:14" x14ac:dyDescent="0.2">
      <c r="N111" s="58"/>
    </row>
    <row r="112" spans="14:14" x14ac:dyDescent="0.2">
      <c r="N112" s="58"/>
    </row>
    <row r="113" spans="14:14" x14ac:dyDescent="0.2">
      <c r="N113" s="58"/>
    </row>
    <row r="114" spans="14:14" x14ac:dyDescent="0.2">
      <c r="N114" s="58"/>
    </row>
    <row r="115" spans="14:14" x14ac:dyDescent="0.2">
      <c r="N115" s="58"/>
    </row>
    <row r="116" spans="14:14" x14ac:dyDescent="0.2">
      <c r="N116" s="58"/>
    </row>
    <row r="117" spans="14:14" x14ac:dyDescent="0.2">
      <c r="N117" s="58"/>
    </row>
    <row r="118" spans="14:14" x14ac:dyDescent="0.2">
      <c r="N118" s="58"/>
    </row>
    <row r="119" spans="14:14" x14ac:dyDescent="0.2">
      <c r="N119" s="58"/>
    </row>
    <row r="120" spans="14:14" x14ac:dyDescent="0.2">
      <c r="N120" s="58"/>
    </row>
    <row r="121" spans="14:14" x14ac:dyDescent="0.2">
      <c r="N121" s="58"/>
    </row>
    <row r="122" spans="14:14" x14ac:dyDescent="0.2">
      <c r="N122" s="58"/>
    </row>
    <row r="123" spans="14:14" x14ac:dyDescent="0.2">
      <c r="N123" s="58"/>
    </row>
    <row r="124" spans="14:14" x14ac:dyDescent="0.2">
      <c r="N124" s="58"/>
    </row>
    <row r="125" spans="14:14" x14ac:dyDescent="0.2">
      <c r="N125" s="58"/>
    </row>
    <row r="126" spans="14:14" x14ac:dyDescent="0.2">
      <c r="N126" s="58"/>
    </row>
    <row r="127" spans="14:14" x14ac:dyDescent="0.2">
      <c r="N127" s="58"/>
    </row>
    <row r="128" spans="14:14" x14ac:dyDescent="0.2">
      <c r="N128" s="58"/>
    </row>
    <row r="129" spans="14:14" x14ac:dyDescent="0.2">
      <c r="N129" s="58"/>
    </row>
    <row r="130" spans="14:14" x14ac:dyDescent="0.2">
      <c r="N130" s="58"/>
    </row>
    <row r="131" spans="14:14" x14ac:dyDescent="0.2">
      <c r="N131" s="58"/>
    </row>
    <row r="132" spans="14:14" x14ac:dyDescent="0.2">
      <c r="N132" s="58"/>
    </row>
    <row r="133" spans="14:14" x14ac:dyDescent="0.2">
      <c r="N133" s="58"/>
    </row>
    <row r="134" spans="14:14" x14ac:dyDescent="0.2">
      <c r="N134" s="58"/>
    </row>
    <row r="135" spans="14:14" x14ac:dyDescent="0.2">
      <c r="N135" s="58"/>
    </row>
    <row r="136" spans="14:14" x14ac:dyDescent="0.2">
      <c r="N136" s="58"/>
    </row>
    <row r="137" spans="14:14" x14ac:dyDescent="0.2">
      <c r="N137" s="58"/>
    </row>
    <row r="138" spans="14:14" x14ac:dyDescent="0.2">
      <c r="N138" s="58"/>
    </row>
    <row r="139" spans="14:14" x14ac:dyDescent="0.2">
      <c r="N139" s="58"/>
    </row>
    <row r="140" spans="14:14" x14ac:dyDescent="0.2">
      <c r="N140" s="58"/>
    </row>
    <row r="141" spans="14:14" x14ac:dyDescent="0.2">
      <c r="N141" s="58"/>
    </row>
    <row r="142" spans="14:14" x14ac:dyDescent="0.2">
      <c r="N142" s="58"/>
    </row>
    <row r="143" spans="14:14" x14ac:dyDescent="0.2">
      <c r="N143" s="58"/>
    </row>
    <row r="144" spans="14:14" x14ac:dyDescent="0.2">
      <c r="N144" s="58"/>
    </row>
    <row r="145" spans="14:14" x14ac:dyDescent="0.2">
      <c r="N145" s="58"/>
    </row>
    <row r="146" spans="14:14" x14ac:dyDescent="0.2">
      <c r="N146" s="58"/>
    </row>
    <row r="147" spans="14:14" x14ac:dyDescent="0.2">
      <c r="N147" s="58"/>
    </row>
    <row r="148" spans="14:14" x14ac:dyDescent="0.2">
      <c r="N148" s="58"/>
    </row>
    <row r="149" spans="14:14" x14ac:dyDescent="0.2">
      <c r="N149" s="58"/>
    </row>
    <row r="150" spans="14:14" x14ac:dyDescent="0.2">
      <c r="N150" s="58"/>
    </row>
    <row r="151" spans="14:14" x14ac:dyDescent="0.2">
      <c r="N151" s="58"/>
    </row>
    <row r="152" spans="14:14" x14ac:dyDescent="0.2">
      <c r="N152" s="58"/>
    </row>
    <row r="153" spans="14:14" x14ac:dyDescent="0.2">
      <c r="N153" s="58"/>
    </row>
    <row r="154" spans="14:14" x14ac:dyDescent="0.2">
      <c r="N154" s="58"/>
    </row>
    <row r="155" spans="14:14" x14ac:dyDescent="0.2">
      <c r="N155" s="58"/>
    </row>
    <row r="156" spans="14:14" x14ac:dyDescent="0.2">
      <c r="N156" s="58"/>
    </row>
    <row r="157" spans="14:14" x14ac:dyDescent="0.2">
      <c r="N157" s="58"/>
    </row>
    <row r="158" spans="14:14" x14ac:dyDescent="0.2">
      <c r="N158" s="58"/>
    </row>
    <row r="159" spans="14:14" x14ac:dyDescent="0.2">
      <c r="N159" s="58"/>
    </row>
    <row r="160" spans="14:14" x14ac:dyDescent="0.2">
      <c r="N160" s="58"/>
    </row>
    <row r="161" spans="14:14" x14ac:dyDescent="0.2">
      <c r="N161" s="58"/>
    </row>
    <row r="162" spans="14:14" x14ac:dyDescent="0.2">
      <c r="N162" s="58"/>
    </row>
    <row r="163" spans="14:14" x14ac:dyDescent="0.2">
      <c r="N163" s="58"/>
    </row>
    <row r="164" spans="14:14" x14ac:dyDescent="0.2">
      <c r="N164" s="58"/>
    </row>
    <row r="165" spans="14:14" x14ac:dyDescent="0.2">
      <c r="N165" s="58"/>
    </row>
    <row r="166" spans="14:14" x14ac:dyDescent="0.2">
      <c r="N166" s="58"/>
    </row>
    <row r="167" spans="14:14" x14ac:dyDescent="0.2">
      <c r="N167" s="58"/>
    </row>
    <row r="168" spans="14:14" x14ac:dyDescent="0.2">
      <c r="N168" s="58"/>
    </row>
    <row r="169" spans="14:14" x14ac:dyDescent="0.2">
      <c r="N169" s="58"/>
    </row>
    <row r="170" spans="14:14" x14ac:dyDescent="0.2">
      <c r="N170" s="58"/>
    </row>
    <row r="171" spans="14:14" x14ac:dyDescent="0.2">
      <c r="N171" s="58"/>
    </row>
    <row r="172" spans="14:14" x14ac:dyDescent="0.2">
      <c r="N172" s="58"/>
    </row>
    <row r="173" spans="14:14" x14ac:dyDescent="0.2">
      <c r="N173" s="58"/>
    </row>
    <row r="174" spans="14:14" x14ac:dyDescent="0.2">
      <c r="N174" s="58"/>
    </row>
    <row r="175" spans="14:14" x14ac:dyDescent="0.2">
      <c r="N175" s="58"/>
    </row>
    <row r="176" spans="14:14" x14ac:dyDescent="0.2">
      <c r="N176" s="58"/>
    </row>
    <row r="177" spans="14:14" x14ac:dyDescent="0.2">
      <c r="N177" s="58"/>
    </row>
    <row r="178" spans="14:14" x14ac:dyDescent="0.2">
      <c r="N178" s="58"/>
    </row>
    <row r="179" spans="14:14" x14ac:dyDescent="0.2">
      <c r="N179" s="58"/>
    </row>
    <row r="180" spans="14:14" x14ac:dyDescent="0.2">
      <c r="N180" s="58"/>
    </row>
    <row r="181" spans="14:14" x14ac:dyDescent="0.2">
      <c r="N181" s="58"/>
    </row>
    <row r="182" spans="14:14" x14ac:dyDescent="0.2">
      <c r="N182" s="58"/>
    </row>
    <row r="183" spans="14:14" x14ac:dyDescent="0.2">
      <c r="N183" s="58"/>
    </row>
    <row r="184" spans="14:14" x14ac:dyDescent="0.2">
      <c r="N184" s="58"/>
    </row>
    <row r="185" spans="14:14" x14ac:dyDescent="0.2">
      <c r="N185" s="58"/>
    </row>
    <row r="186" spans="14:14" x14ac:dyDescent="0.2">
      <c r="N186" s="58"/>
    </row>
    <row r="187" spans="14:14" x14ac:dyDescent="0.2">
      <c r="N187" s="58"/>
    </row>
    <row r="188" spans="14:14" x14ac:dyDescent="0.2">
      <c r="N188" s="58"/>
    </row>
    <row r="189" spans="14:14" x14ac:dyDescent="0.2">
      <c r="N189" s="58"/>
    </row>
    <row r="190" spans="14:14" x14ac:dyDescent="0.2">
      <c r="N190" s="58"/>
    </row>
    <row r="191" spans="14:14" x14ac:dyDescent="0.2">
      <c r="N191" s="58"/>
    </row>
    <row r="192" spans="14:14" x14ac:dyDescent="0.2">
      <c r="N192" s="58"/>
    </row>
    <row r="193" spans="14:14" x14ac:dyDescent="0.2">
      <c r="N193" s="58"/>
    </row>
    <row r="194" spans="14:14" x14ac:dyDescent="0.2">
      <c r="N194" s="58"/>
    </row>
    <row r="195" spans="14:14" x14ac:dyDescent="0.2">
      <c r="N195" s="58"/>
    </row>
    <row r="196" spans="14:14" x14ac:dyDescent="0.2">
      <c r="N196" s="58"/>
    </row>
    <row r="197" spans="14:14" x14ac:dyDescent="0.2">
      <c r="N197" s="58"/>
    </row>
    <row r="198" spans="14:14" x14ac:dyDescent="0.2">
      <c r="N198" s="58"/>
    </row>
    <row r="199" spans="14:14" x14ac:dyDescent="0.2">
      <c r="N199" s="58"/>
    </row>
    <row r="200" spans="14:14" x14ac:dyDescent="0.2">
      <c r="N200" s="58"/>
    </row>
    <row r="201" spans="14:14" x14ac:dyDescent="0.2">
      <c r="N201" s="58"/>
    </row>
    <row r="202" spans="14:14" x14ac:dyDescent="0.2">
      <c r="N202" s="58"/>
    </row>
    <row r="203" spans="14:14" x14ac:dyDescent="0.2">
      <c r="N203" s="58"/>
    </row>
    <row r="204" spans="14:14" x14ac:dyDescent="0.2">
      <c r="N204" s="58"/>
    </row>
    <row r="205" spans="14:14" x14ac:dyDescent="0.2">
      <c r="N205" s="58"/>
    </row>
    <row r="206" spans="14:14" x14ac:dyDescent="0.2">
      <c r="N206" s="58"/>
    </row>
    <row r="207" spans="14:14" x14ac:dyDescent="0.2">
      <c r="N207" s="58"/>
    </row>
    <row r="208" spans="14:14" x14ac:dyDescent="0.2">
      <c r="N208" s="58"/>
    </row>
    <row r="209" spans="14:14" x14ac:dyDescent="0.2">
      <c r="N209" s="58"/>
    </row>
    <row r="210" spans="14:14" x14ac:dyDescent="0.2">
      <c r="N210" s="58"/>
    </row>
    <row r="211" spans="14:14" x14ac:dyDescent="0.2">
      <c r="N211" s="58"/>
    </row>
    <row r="212" spans="14:14" x14ac:dyDescent="0.2">
      <c r="N212" s="58"/>
    </row>
    <row r="213" spans="14:14" x14ac:dyDescent="0.2">
      <c r="N213" s="58"/>
    </row>
    <row r="214" spans="14:14" x14ac:dyDescent="0.2">
      <c r="N214" s="58"/>
    </row>
    <row r="215" spans="14:14" x14ac:dyDescent="0.2">
      <c r="N215" s="58"/>
    </row>
    <row r="216" spans="14:14" x14ac:dyDescent="0.2">
      <c r="N216" s="58"/>
    </row>
    <row r="217" spans="14:14" x14ac:dyDescent="0.2">
      <c r="N217" s="58"/>
    </row>
    <row r="218" spans="14:14" x14ac:dyDescent="0.2">
      <c r="N218" s="58"/>
    </row>
    <row r="219" spans="14:14" x14ac:dyDescent="0.2">
      <c r="N219" s="58"/>
    </row>
    <row r="220" spans="14:14" x14ac:dyDescent="0.2">
      <c r="N220" s="58"/>
    </row>
    <row r="221" spans="14:14" x14ac:dyDescent="0.2">
      <c r="N221" s="58"/>
    </row>
    <row r="222" spans="14:14" x14ac:dyDescent="0.2">
      <c r="N222" s="58"/>
    </row>
    <row r="223" spans="14:14" x14ac:dyDescent="0.2">
      <c r="N223" s="58"/>
    </row>
    <row r="224" spans="14:14" x14ac:dyDescent="0.2">
      <c r="N224" s="58"/>
    </row>
    <row r="225" spans="14:14" x14ac:dyDescent="0.2">
      <c r="N225" s="58"/>
    </row>
    <row r="226" spans="14:14" x14ac:dyDescent="0.2">
      <c r="N226" s="58"/>
    </row>
    <row r="227" spans="14:14" x14ac:dyDescent="0.2">
      <c r="N227" s="58"/>
    </row>
    <row r="228" spans="14:14" x14ac:dyDescent="0.2">
      <c r="N228" s="58"/>
    </row>
    <row r="229" spans="14:14" x14ac:dyDescent="0.2">
      <c r="N229" s="58"/>
    </row>
    <row r="230" spans="14:14" x14ac:dyDescent="0.2">
      <c r="N230" s="58"/>
    </row>
    <row r="231" spans="14:14" x14ac:dyDescent="0.2">
      <c r="N231" s="58"/>
    </row>
    <row r="232" spans="14:14" x14ac:dyDescent="0.2">
      <c r="N232" s="58"/>
    </row>
    <row r="233" spans="14:14" x14ac:dyDescent="0.2">
      <c r="N233" s="58"/>
    </row>
    <row r="234" spans="14:14" x14ac:dyDescent="0.2">
      <c r="N234" s="58"/>
    </row>
    <row r="235" spans="14:14" x14ac:dyDescent="0.2">
      <c r="N235" s="58"/>
    </row>
    <row r="236" spans="14:14" x14ac:dyDescent="0.2">
      <c r="N236" s="58"/>
    </row>
    <row r="237" spans="14:14" x14ac:dyDescent="0.2">
      <c r="N237" s="58"/>
    </row>
    <row r="238" spans="14:14" x14ac:dyDescent="0.2">
      <c r="N238" s="58"/>
    </row>
    <row r="239" spans="14:14" x14ac:dyDescent="0.2">
      <c r="N239" s="58"/>
    </row>
    <row r="240" spans="14:14" x14ac:dyDescent="0.2">
      <c r="N240" s="58"/>
    </row>
    <row r="241" spans="14:14" x14ac:dyDescent="0.2">
      <c r="N241" s="58"/>
    </row>
    <row r="242" spans="14:14" x14ac:dyDescent="0.2">
      <c r="N242" s="58"/>
    </row>
    <row r="243" spans="14:14" x14ac:dyDescent="0.2">
      <c r="N243" s="58"/>
    </row>
    <row r="244" spans="14:14" x14ac:dyDescent="0.2">
      <c r="N244" s="58"/>
    </row>
    <row r="245" spans="14:14" x14ac:dyDescent="0.2">
      <c r="N245" s="58"/>
    </row>
    <row r="246" spans="14:14" x14ac:dyDescent="0.2">
      <c r="N246" s="58"/>
    </row>
    <row r="247" spans="14:14" x14ac:dyDescent="0.2">
      <c r="N247" s="58"/>
    </row>
    <row r="248" spans="14:14" x14ac:dyDescent="0.2">
      <c r="N248" s="58"/>
    </row>
    <row r="249" spans="14:14" x14ac:dyDescent="0.2">
      <c r="N249" s="58"/>
    </row>
    <row r="250" spans="14:14" x14ac:dyDescent="0.2">
      <c r="N250" s="58"/>
    </row>
    <row r="251" spans="14:14" x14ac:dyDescent="0.2">
      <c r="N251" s="58"/>
    </row>
    <row r="252" spans="14:14" x14ac:dyDescent="0.2">
      <c r="N252" s="58"/>
    </row>
    <row r="253" spans="14:14" x14ac:dyDescent="0.2">
      <c r="N253" s="58"/>
    </row>
    <row r="254" spans="14:14" x14ac:dyDescent="0.2">
      <c r="N254" s="58"/>
    </row>
    <row r="255" spans="14:14" x14ac:dyDescent="0.2">
      <c r="N255" s="58"/>
    </row>
    <row r="256" spans="14:14" x14ac:dyDescent="0.2">
      <c r="N256" s="58"/>
    </row>
    <row r="257" spans="14:14" x14ac:dyDescent="0.2">
      <c r="N257" s="58"/>
    </row>
    <row r="258" spans="14:14" x14ac:dyDescent="0.2">
      <c r="N258" s="58"/>
    </row>
    <row r="259" spans="14:14" x14ac:dyDescent="0.2">
      <c r="N259" s="58"/>
    </row>
    <row r="260" spans="14:14" x14ac:dyDescent="0.2">
      <c r="N260" s="58"/>
    </row>
    <row r="261" spans="14:14" x14ac:dyDescent="0.2">
      <c r="N261" s="58"/>
    </row>
    <row r="262" spans="14:14" x14ac:dyDescent="0.2">
      <c r="N262" s="58"/>
    </row>
    <row r="263" spans="14:14" x14ac:dyDescent="0.2">
      <c r="N263" s="58"/>
    </row>
    <row r="264" spans="14:14" x14ac:dyDescent="0.2">
      <c r="N264" s="58"/>
    </row>
    <row r="265" spans="14:14" x14ac:dyDescent="0.2">
      <c r="N265" s="58"/>
    </row>
    <row r="266" spans="14:14" x14ac:dyDescent="0.2">
      <c r="N266" s="58"/>
    </row>
    <row r="267" spans="14:14" x14ac:dyDescent="0.2">
      <c r="N267" s="58"/>
    </row>
    <row r="268" spans="14:14" x14ac:dyDescent="0.2">
      <c r="N268" s="58"/>
    </row>
    <row r="269" spans="14:14" x14ac:dyDescent="0.2">
      <c r="N269" s="58"/>
    </row>
    <row r="270" spans="14:14" x14ac:dyDescent="0.2">
      <c r="N270" s="58"/>
    </row>
    <row r="271" spans="14:14" x14ac:dyDescent="0.2">
      <c r="N271" s="58"/>
    </row>
    <row r="272" spans="14:14" x14ac:dyDescent="0.2">
      <c r="N272" s="58"/>
    </row>
    <row r="273" spans="14:14" x14ac:dyDescent="0.2">
      <c r="N273" s="58"/>
    </row>
    <row r="274" spans="14:14" x14ac:dyDescent="0.2">
      <c r="N274" s="58"/>
    </row>
    <row r="275" spans="14:14" x14ac:dyDescent="0.2">
      <c r="N275" s="58"/>
    </row>
    <row r="276" spans="14:14" x14ac:dyDescent="0.2">
      <c r="N276" s="58"/>
    </row>
    <row r="277" spans="14:14" x14ac:dyDescent="0.2">
      <c r="N277" s="58"/>
    </row>
    <row r="278" spans="14:14" x14ac:dyDescent="0.2">
      <c r="N278" s="58"/>
    </row>
    <row r="279" spans="14:14" x14ac:dyDescent="0.2">
      <c r="N279" s="58"/>
    </row>
    <row r="280" spans="14:14" x14ac:dyDescent="0.2">
      <c r="N280" s="58"/>
    </row>
    <row r="281" spans="14:14" x14ac:dyDescent="0.2">
      <c r="N281" s="58"/>
    </row>
    <row r="282" spans="14:14" x14ac:dyDescent="0.2">
      <c r="N282" s="58"/>
    </row>
    <row r="283" spans="14:14" x14ac:dyDescent="0.2">
      <c r="N283" s="58"/>
    </row>
    <row r="284" spans="14:14" x14ac:dyDescent="0.2">
      <c r="N284" s="58"/>
    </row>
    <row r="285" spans="14:14" x14ac:dyDescent="0.2">
      <c r="N285" s="58"/>
    </row>
    <row r="286" spans="14:14" x14ac:dyDescent="0.2">
      <c r="N286" s="58"/>
    </row>
    <row r="287" spans="14:14" x14ac:dyDescent="0.2">
      <c r="N287" s="58"/>
    </row>
    <row r="288" spans="14:14" x14ac:dyDescent="0.2">
      <c r="N288" s="58"/>
    </row>
    <row r="289" spans="14:14" x14ac:dyDescent="0.2">
      <c r="N289" s="58"/>
    </row>
    <row r="290" spans="14:14" x14ac:dyDescent="0.2">
      <c r="N290" s="58"/>
    </row>
    <row r="291" spans="14:14" x14ac:dyDescent="0.2">
      <c r="N291" s="58"/>
    </row>
    <row r="292" spans="14:14" x14ac:dyDescent="0.2">
      <c r="N292" s="58"/>
    </row>
    <row r="293" spans="14:14" x14ac:dyDescent="0.2">
      <c r="N293" s="58"/>
    </row>
    <row r="294" spans="14:14" x14ac:dyDescent="0.2">
      <c r="N294" s="58"/>
    </row>
  </sheetData>
  <phoneticPr fontId="10" type="noConversion"/>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57AB-867D-4D16-AEB8-DE193FA96EAF}">
  <dimension ref="A1:M36"/>
  <sheetViews>
    <sheetView topLeftCell="B1" workbookViewId="0">
      <selection activeCell="L55" sqref="L55"/>
    </sheetView>
  </sheetViews>
  <sheetFormatPr defaultRowHeight="14.25" x14ac:dyDescent="0.2"/>
  <cols>
    <col min="2" max="2" width="18.75" customWidth="1"/>
    <col min="12" max="12" width="15.5" customWidth="1"/>
    <col min="13" max="13" width="21.375" customWidth="1"/>
  </cols>
  <sheetData>
    <row r="1" spans="1:13" x14ac:dyDescent="0.2">
      <c r="A1" s="49" t="s">
        <v>48</v>
      </c>
      <c r="B1" s="49"/>
      <c r="C1" s="49"/>
      <c r="D1" s="49"/>
    </row>
    <row r="2" spans="1:13" ht="15" thickBot="1" x14ac:dyDescent="0.25"/>
    <row r="3" spans="1:13" ht="15" thickBot="1" x14ac:dyDescent="0.25">
      <c r="B3" s="5" t="s">
        <v>14</v>
      </c>
      <c r="C3" s="7"/>
      <c r="D3" s="7"/>
      <c r="E3" s="7"/>
      <c r="F3" s="7"/>
      <c r="G3" s="7"/>
      <c r="H3" s="7"/>
      <c r="I3" s="8"/>
    </row>
    <row r="4" spans="1:13" ht="25.5" x14ac:dyDescent="0.35">
      <c r="B4" s="21" t="s">
        <v>16</v>
      </c>
      <c r="C4" s="4"/>
      <c r="D4" s="23" t="s">
        <v>17</v>
      </c>
      <c r="E4" s="24">
        <v>0.5</v>
      </c>
      <c r="F4" s="4"/>
      <c r="G4" s="43" t="s">
        <v>1</v>
      </c>
      <c r="H4" s="42">
        <v>0.3</v>
      </c>
      <c r="I4" s="10"/>
    </row>
    <row r="5" spans="1:13" ht="25.5" x14ac:dyDescent="0.35">
      <c r="B5" s="22" t="s">
        <v>15</v>
      </c>
      <c r="C5" s="4"/>
      <c r="D5" s="4"/>
      <c r="E5" s="4"/>
      <c r="F5" s="4"/>
      <c r="G5" s="4"/>
      <c r="H5" s="4"/>
      <c r="I5" s="10"/>
    </row>
    <row r="6" spans="1:13" ht="25.5" x14ac:dyDescent="0.35">
      <c r="B6" s="19"/>
      <c r="C6" s="4"/>
      <c r="D6" s="25" t="s">
        <v>34</v>
      </c>
      <c r="E6" s="24">
        <v>37</v>
      </c>
      <c r="F6" s="4"/>
      <c r="G6" s="50" t="s">
        <v>49</v>
      </c>
      <c r="H6" s="42">
        <v>0</v>
      </c>
      <c r="I6" s="10"/>
    </row>
    <row r="7" spans="1:13" ht="15" thickBot="1" x14ac:dyDescent="0.25">
      <c r="B7" s="20"/>
      <c r="C7" s="12"/>
      <c r="D7" s="12"/>
      <c r="E7" s="12"/>
      <c r="F7" s="12"/>
      <c r="G7" s="12"/>
      <c r="H7" s="12"/>
      <c r="I7" s="13"/>
    </row>
    <row r="8" spans="1:13" ht="15" thickBot="1" x14ac:dyDescent="0.25"/>
    <row r="9" spans="1:13" ht="15" thickBot="1" x14ac:dyDescent="0.25">
      <c r="B9" s="5" t="s">
        <v>36</v>
      </c>
      <c r="D9" s="6" t="s">
        <v>20</v>
      </c>
      <c r="E9" s="3" t="s">
        <v>21</v>
      </c>
      <c r="F9" s="37" t="s">
        <v>5</v>
      </c>
      <c r="G9" s="3" t="s">
        <v>4</v>
      </c>
      <c r="H9" s="5" t="s">
        <v>6</v>
      </c>
      <c r="I9" s="47" t="s">
        <v>8</v>
      </c>
      <c r="K9" s="1" t="s">
        <v>40</v>
      </c>
      <c r="L9" s="2" t="s">
        <v>41</v>
      </c>
      <c r="M9" s="5" t="s">
        <v>42</v>
      </c>
    </row>
    <row r="10" spans="1:13" ht="19.5" x14ac:dyDescent="0.25">
      <c r="B10" s="21" t="s">
        <v>35</v>
      </c>
      <c r="D10" s="18">
        <v>1</v>
      </c>
      <c r="E10" s="18" t="s">
        <v>22</v>
      </c>
      <c r="F10" s="29">
        <v>37</v>
      </c>
      <c r="G10" s="44">
        <f xml:space="preserve"> $E$4*F10 + (1-$E$4)*(E6+H6)</f>
        <v>37</v>
      </c>
      <c r="H10" s="19">
        <f>$H$4*(G10-E6)+(1-$H$4)*H6</f>
        <v>0</v>
      </c>
      <c r="I10" s="33">
        <f>E6+H6</f>
        <v>37</v>
      </c>
      <c r="K10" s="38">
        <f t="shared" ref="K10:K19" si="0">ABS(I10-F10)</f>
        <v>0</v>
      </c>
      <c r="L10" s="33">
        <f>K10^2</f>
        <v>0</v>
      </c>
      <c r="M10" s="19">
        <f t="shared" ref="M10:M19" si="1">ABS(K10/F10)*100</f>
        <v>0</v>
      </c>
    </row>
    <row r="11" spans="1:13" ht="25.5" x14ac:dyDescent="0.35">
      <c r="B11" s="22" t="s">
        <v>5</v>
      </c>
      <c r="D11" s="19">
        <v>2</v>
      </c>
      <c r="E11" s="19" t="s">
        <v>23</v>
      </c>
      <c r="F11" s="30">
        <v>40</v>
      </c>
      <c r="G11" s="45">
        <f xml:space="preserve"> $E$4*F11 + (1-$E$4)*(G10+H10)</f>
        <v>38.5</v>
      </c>
      <c r="H11" s="19">
        <f>$H$4*(G11-G10)+(1-$H$4)*H10</f>
        <v>0.44999999999999996</v>
      </c>
      <c r="I11" s="33">
        <f>G10+H10</f>
        <v>37</v>
      </c>
      <c r="K11" s="38">
        <f t="shared" si="0"/>
        <v>3</v>
      </c>
      <c r="L11" s="33">
        <f t="shared" ref="L11:L19" si="2">K11^2</f>
        <v>9</v>
      </c>
      <c r="M11" s="19">
        <f t="shared" si="1"/>
        <v>7.5</v>
      </c>
    </row>
    <row r="12" spans="1:13" x14ac:dyDescent="0.2">
      <c r="B12" s="19"/>
      <c r="D12" s="19">
        <v>3</v>
      </c>
      <c r="E12" s="19" t="s">
        <v>24</v>
      </c>
      <c r="F12" s="30">
        <v>41</v>
      </c>
      <c r="G12" s="45">
        <f xml:space="preserve"> $E$4*F12 + (1-$E$4)*(G11+H11)</f>
        <v>39.975000000000001</v>
      </c>
      <c r="H12" s="19">
        <f t="shared" ref="H12:H19" si="3">$H$4*(G12-G11)+(1-$H$4)*H11</f>
        <v>0.75750000000000028</v>
      </c>
      <c r="I12" s="33">
        <f>G11+H11</f>
        <v>38.950000000000003</v>
      </c>
      <c r="K12" s="38">
        <f t="shared" si="0"/>
        <v>2.0499999999999972</v>
      </c>
      <c r="L12" s="33">
        <f t="shared" si="2"/>
        <v>4.2024999999999881</v>
      </c>
      <c r="M12" s="19">
        <f t="shared" si="1"/>
        <v>4.9999999999999929</v>
      </c>
    </row>
    <row r="13" spans="1:13" ht="15" thickBot="1" x14ac:dyDescent="0.25">
      <c r="B13" s="20"/>
      <c r="D13" s="19">
        <v>4</v>
      </c>
      <c r="E13" s="19" t="s">
        <v>25</v>
      </c>
      <c r="F13" s="30">
        <v>37</v>
      </c>
      <c r="G13" s="45">
        <f xml:space="preserve"> ($E$4*F13) +((1-$E$4)*(G12+H12))</f>
        <v>38.866250000000001</v>
      </c>
      <c r="H13" s="19">
        <f>($H$4*(G13-G12))+((1-$H$4)*H12)</f>
        <v>0.19762499999999994</v>
      </c>
      <c r="I13" s="33">
        <f t="shared" ref="I13:I19" si="4">G12+H12</f>
        <v>40.732500000000002</v>
      </c>
      <c r="K13" s="38">
        <f t="shared" si="0"/>
        <v>3.7325000000000017</v>
      </c>
      <c r="L13" s="33">
        <f t="shared" si="2"/>
        <v>13.931556250000012</v>
      </c>
      <c r="M13" s="19">
        <f t="shared" si="1"/>
        <v>10.087837837837842</v>
      </c>
    </row>
    <row r="14" spans="1:13" x14ac:dyDescent="0.2">
      <c r="D14" s="26">
        <v>5</v>
      </c>
      <c r="E14" s="19" t="s">
        <v>26</v>
      </c>
      <c r="F14" s="30">
        <v>45</v>
      </c>
      <c r="G14" s="45">
        <f t="shared" ref="G14:G19" si="5" xml:space="preserve"> ($E$4*F14) +((1-$E$4)*(G13+H13))</f>
        <v>42.031937499999998</v>
      </c>
      <c r="H14" s="19">
        <f t="shared" si="3"/>
        <v>1.0880437499999991</v>
      </c>
      <c r="I14" s="33">
        <f t="shared" si="4"/>
        <v>39.063875000000003</v>
      </c>
      <c r="K14" s="38">
        <f t="shared" si="0"/>
        <v>5.936124999999997</v>
      </c>
      <c r="L14" s="33">
        <f t="shared" si="2"/>
        <v>35.237580015624964</v>
      </c>
      <c r="M14" s="19">
        <f t="shared" si="1"/>
        <v>13.191388888888882</v>
      </c>
    </row>
    <row r="15" spans="1:13" x14ac:dyDescent="0.2">
      <c r="D15" s="19">
        <v>6</v>
      </c>
      <c r="E15" s="19" t="s">
        <v>27</v>
      </c>
      <c r="F15" s="30">
        <v>50</v>
      </c>
      <c r="G15" s="45">
        <f t="shared" si="5"/>
        <v>46.559990624999998</v>
      </c>
      <c r="H15" s="19">
        <f t="shared" si="3"/>
        <v>2.1200465624999989</v>
      </c>
      <c r="I15" s="33">
        <f t="shared" si="4"/>
        <v>43.119981249999995</v>
      </c>
      <c r="K15" s="38">
        <f t="shared" si="0"/>
        <v>6.880018750000005</v>
      </c>
      <c r="L15" s="33">
        <f t="shared" si="2"/>
        <v>47.334658000351631</v>
      </c>
      <c r="M15" s="19">
        <f t="shared" si="1"/>
        <v>13.76003750000001</v>
      </c>
    </row>
    <row r="16" spans="1:13" x14ac:dyDescent="0.2">
      <c r="D16" s="19">
        <v>7</v>
      </c>
      <c r="E16" s="19" t="s">
        <v>28</v>
      </c>
      <c r="F16" s="30">
        <v>43</v>
      </c>
      <c r="G16" s="45">
        <f t="shared" si="5"/>
        <v>45.840018593750003</v>
      </c>
      <c r="H16" s="19">
        <f t="shared" si="3"/>
        <v>1.2680409843750007</v>
      </c>
      <c r="I16" s="33">
        <f t="shared" si="4"/>
        <v>48.680037187499998</v>
      </c>
      <c r="K16" s="38">
        <f t="shared" si="0"/>
        <v>5.6800371874999982</v>
      </c>
      <c r="L16" s="33">
        <f t="shared" si="2"/>
        <v>32.262822451382888</v>
      </c>
      <c r="M16" s="19">
        <f t="shared" si="1"/>
        <v>13.209388808139529</v>
      </c>
    </row>
    <row r="17" spans="2:13" x14ac:dyDescent="0.2">
      <c r="D17" s="19">
        <v>8</v>
      </c>
      <c r="E17" s="19" t="s">
        <v>29</v>
      </c>
      <c r="F17" s="30">
        <v>47</v>
      </c>
      <c r="G17" s="45">
        <f t="shared" si="5"/>
        <v>47.054029789062497</v>
      </c>
      <c r="H17" s="19">
        <f t="shared" si="3"/>
        <v>1.2518320476562486</v>
      </c>
      <c r="I17" s="33">
        <f t="shared" si="4"/>
        <v>47.108059578125001</v>
      </c>
      <c r="K17" s="38">
        <f t="shared" si="0"/>
        <v>0.10805957812500111</v>
      </c>
      <c r="L17" s="33">
        <f t="shared" si="2"/>
        <v>1.1676872424553219E-2</v>
      </c>
      <c r="M17" s="19">
        <f t="shared" si="1"/>
        <v>0.22991399601064066</v>
      </c>
    </row>
    <row r="18" spans="2:13" x14ac:dyDescent="0.2">
      <c r="D18" s="19">
        <v>9</v>
      </c>
      <c r="E18" s="19" t="s">
        <v>30</v>
      </c>
      <c r="F18" s="30">
        <v>56</v>
      </c>
      <c r="G18" s="45">
        <f t="shared" si="5"/>
        <v>52.152930918359374</v>
      </c>
      <c r="H18" s="19">
        <f t="shared" si="3"/>
        <v>2.4059527721484368</v>
      </c>
      <c r="I18" s="33">
        <f t="shared" si="4"/>
        <v>48.305861836718748</v>
      </c>
      <c r="K18" s="38">
        <f t="shared" si="0"/>
        <v>7.6941381632812522</v>
      </c>
      <c r="L18" s="33">
        <f t="shared" si="2"/>
        <v>59.199762075660999</v>
      </c>
      <c r="M18" s="19">
        <f t="shared" si="1"/>
        <v>13.739532434430807</v>
      </c>
    </row>
    <row r="19" spans="2:13" ht="15" thickBot="1" x14ac:dyDescent="0.25">
      <c r="D19" s="20">
        <v>10</v>
      </c>
      <c r="E19" s="20" t="s">
        <v>31</v>
      </c>
      <c r="F19" s="31">
        <v>52</v>
      </c>
      <c r="G19" s="46">
        <f t="shared" si="5"/>
        <v>53.279441845253906</v>
      </c>
      <c r="H19" s="20">
        <f t="shared" si="3"/>
        <v>2.0221202185722653</v>
      </c>
      <c r="I19" s="48">
        <f t="shared" si="4"/>
        <v>54.558883690507813</v>
      </c>
      <c r="K19" s="39">
        <f t="shared" si="0"/>
        <v>2.5588836905078125</v>
      </c>
      <c r="L19" s="40">
        <f t="shared" si="2"/>
        <v>6.5478857415468825</v>
      </c>
      <c r="M19" s="27">
        <f t="shared" si="1"/>
        <v>4.9209301740534857</v>
      </c>
    </row>
    <row r="20" spans="2:13" ht="15" thickBot="1" x14ac:dyDescent="0.25">
      <c r="D20" s="19">
        <v>11</v>
      </c>
      <c r="E20" s="19" t="s">
        <v>32</v>
      </c>
      <c r="F20" s="19"/>
      <c r="G20" s="9"/>
      <c r="H20" s="19"/>
      <c r="I20" s="48">
        <f>$G$19+$H$19</f>
        <v>55.301562063826168</v>
      </c>
      <c r="K20" s="41"/>
      <c r="L20" s="41"/>
      <c r="M20" s="4"/>
    </row>
    <row r="21" spans="2:13" ht="15" thickBot="1" x14ac:dyDescent="0.25">
      <c r="D21" s="19">
        <v>12</v>
      </c>
      <c r="E21" s="19" t="s">
        <v>33</v>
      </c>
      <c r="F21" s="19"/>
      <c r="G21" s="9"/>
      <c r="H21" s="19"/>
      <c r="I21" s="48">
        <f>$G$19+2*$H$19</f>
        <v>57.323682282398437</v>
      </c>
      <c r="K21" s="41"/>
      <c r="L21" s="41"/>
      <c r="M21" s="4"/>
    </row>
    <row r="22" spans="2:13" ht="15" thickBot="1" x14ac:dyDescent="0.25">
      <c r="D22" s="20">
        <v>13</v>
      </c>
      <c r="E22" s="20" t="s">
        <v>22</v>
      </c>
      <c r="F22" s="20"/>
      <c r="G22" s="11"/>
      <c r="H22" s="20"/>
      <c r="I22" s="48">
        <f>$G$19+3*$H$19</f>
        <v>59.345802500970706</v>
      </c>
      <c r="K22" s="41"/>
      <c r="L22" s="41"/>
      <c r="M22" s="4"/>
    </row>
    <row r="24" spans="2:13" ht="15" thickBot="1" x14ac:dyDescent="0.25"/>
    <row r="25" spans="2:13" ht="15" thickBot="1" x14ac:dyDescent="0.25">
      <c r="B25" s="5" t="s">
        <v>37</v>
      </c>
      <c r="D25" s="18" t="s">
        <v>10</v>
      </c>
      <c r="E25" s="8">
        <f>SUM(K10:K19)/COUNT(K10:K19)</f>
        <v>3.7639762369414065</v>
      </c>
    </row>
    <row r="26" spans="2:13" ht="19.5" x14ac:dyDescent="0.25">
      <c r="B26" s="21" t="s">
        <v>38</v>
      </c>
      <c r="D26" s="19" t="s">
        <v>11</v>
      </c>
      <c r="E26" s="10">
        <f>SUM(L10:L19)/COUNT(L10:L19)</f>
        <v>20.772844140699192</v>
      </c>
    </row>
    <row r="27" spans="2:13" ht="26.25" thickBot="1" x14ac:dyDescent="0.4">
      <c r="B27" s="22" t="s">
        <v>39</v>
      </c>
      <c r="D27" s="20" t="s">
        <v>43</v>
      </c>
      <c r="E27" s="13">
        <f>SUM(M10:M19)/COUNT(M9:M18)</f>
        <v>9.0710032932623541</v>
      </c>
    </row>
    <row r="28" spans="2:13" x14ac:dyDescent="0.2">
      <c r="B28" s="19"/>
    </row>
    <row r="29" spans="2:13" ht="15" thickBot="1" x14ac:dyDescent="0.25">
      <c r="B29" s="20"/>
    </row>
    <row r="30" spans="2:13" x14ac:dyDescent="0.2">
      <c r="B30" s="4"/>
    </row>
    <row r="31" spans="2:13" ht="15" thickBot="1" x14ac:dyDescent="0.25"/>
    <row r="32" spans="2:13" ht="15" thickBot="1" x14ac:dyDescent="0.25">
      <c r="B32" s="5" t="s">
        <v>44</v>
      </c>
    </row>
    <row r="33" spans="2:2" ht="19.5" x14ac:dyDescent="0.25">
      <c r="B33" s="21" t="s">
        <v>45</v>
      </c>
    </row>
    <row r="34" spans="2:2" ht="25.5" x14ac:dyDescent="0.35">
      <c r="B34" s="22" t="s">
        <v>46</v>
      </c>
    </row>
    <row r="35" spans="2:2" x14ac:dyDescent="0.2">
      <c r="B35" s="19" t="s">
        <v>47</v>
      </c>
    </row>
    <row r="36" spans="2:2" ht="15" thickBot="1" x14ac:dyDescent="0.25">
      <c r="B36"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B63D-2F15-4160-9F82-EC9B28450BF6}">
  <dimension ref="A1:T38"/>
  <sheetViews>
    <sheetView topLeftCell="C4" workbookViewId="0">
      <selection activeCell="E29" sqref="E29"/>
    </sheetView>
  </sheetViews>
  <sheetFormatPr defaultRowHeight="14.25" x14ac:dyDescent="0.2"/>
  <cols>
    <col min="2" max="2" width="19" customWidth="1"/>
    <col min="3" max="3" width="9.875" customWidth="1"/>
    <col min="7" max="7" width="16.25" customWidth="1"/>
    <col min="10" max="10" width="11" customWidth="1"/>
    <col min="13" max="13" width="14.5" customWidth="1"/>
    <col min="14" max="14" width="20.875" customWidth="1"/>
  </cols>
  <sheetData>
    <row r="1" spans="1:16" x14ac:dyDescent="0.2">
      <c r="A1" s="16" t="s">
        <v>13</v>
      </c>
      <c r="B1" s="16"/>
      <c r="C1" s="16"/>
      <c r="D1" s="16"/>
    </row>
    <row r="2" spans="1:16" ht="15" thickBot="1" x14ac:dyDescent="0.25"/>
    <row r="3" spans="1:16" ht="15" thickBot="1" x14ac:dyDescent="0.25">
      <c r="B3" s="5" t="s">
        <v>14</v>
      </c>
      <c r="C3" s="7"/>
      <c r="D3" s="7"/>
      <c r="E3" s="7"/>
      <c r="F3" s="7"/>
      <c r="G3" s="7"/>
      <c r="H3" s="7"/>
      <c r="I3" s="7"/>
      <c r="J3" s="7"/>
      <c r="K3" s="7"/>
      <c r="L3" s="8"/>
      <c r="M3" s="4"/>
      <c r="N3" s="18"/>
      <c r="O3" s="1" t="s">
        <v>3</v>
      </c>
      <c r="P3" s="57" t="s">
        <v>53</v>
      </c>
    </row>
    <row r="4" spans="1:16" ht="25.5" x14ac:dyDescent="0.35">
      <c r="B4" s="21" t="s">
        <v>16</v>
      </c>
      <c r="C4" s="4"/>
      <c r="D4" s="23" t="s">
        <v>17</v>
      </c>
      <c r="E4" s="24">
        <v>0.1</v>
      </c>
      <c r="F4" s="4"/>
      <c r="G4" s="43" t="s">
        <v>1</v>
      </c>
      <c r="H4" s="42">
        <v>0.2</v>
      </c>
      <c r="I4" s="4"/>
      <c r="J4" s="52" t="s">
        <v>0</v>
      </c>
      <c r="K4" s="54">
        <v>0.1</v>
      </c>
      <c r="L4" s="53"/>
      <c r="M4" s="52"/>
      <c r="N4" s="55" t="s">
        <v>50</v>
      </c>
      <c r="O4" s="6">
        <v>1</v>
      </c>
      <c r="P4" s="8">
        <v>0.93</v>
      </c>
    </row>
    <row r="5" spans="1:16" ht="25.5" x14ac:dyDescent="0.35">
      <c r="B5" s="22" t="s">
        <v>15</v>
      </c>
      <c r="C5" s="4"/>
      <c r="D5" s="4"/>
      <c r="E5" s="4"/>
      <c r="F5" s="4"/>
      <c r="G5" s="4"/>
      <c r="H5" s="4"/>
      <c r="I5" s="4"/>
      <c r="J5" s="4"/>
      <c r="K5" s="4"/>
      <c r="L5" s="10"/>
      <c r="M5" s="4"/>
      <c r="N5" s="56" t="s">
        <v>52</v>
      </c>
      <c r="O5" s="9">
        <v>2</v>
      </c>
      <c r="P5" s="10">
        <v>1.05</v>
      </c>
    </row>
    <row r="6" spans="1:16" ht="25.5" x14ac:dyDescent="0.35">
      <c r="B6" s="19"/>
      <c r="C6" s="4"/>
      <c r="D6" s="25" t="s">
        <v>34</v>
      </c>
      <c r="E6" s="24">
        <v>222.14</v>
      </c>
      <c r="F6" s="4"/>
      <c r="G6" s="50" t="s">
        <v>49</v>
      </c>
      <c r="H6" s="42">
        <v>27</v>
      </c>
      <c r="I6" s="4"/>
      <c r="J6" s="4"/>
      <c r="K6" s="4"/>
      <c r="L6" s="10"/>
      <c r="M6" s="4"/>
      <c r="N6" s="19" t="s">
        <v>51</v>
      </c>
      <c r="O6" s="9">
        <v>3</v>
      </c>
      <c r="P6" s="10">
        <v>0.95</v>
      </c>
    </row>
    <row r="7" spans="1:16" ht="15" thickBot="1" x14ac:dyDescent="0.25">
      <c r="B7" s="20"/>
      <c r="C7" s="12"/>
      <c r="D7" s="12"/>
      <c r="E7" s="12"/>
      <c r="F7" s="12"/>
      <c r="G7" s="12"/>
      <c r="H7" s="12"/>
      <c r="I7" s="12"/>
      <c r="J7" s="12"/>
      <c r="K7" s="12"/>
      <c r="L7" s="13"/>
      <c r="M7" s="4"/>
      <c r="N7" s="20"/>
      <c r="O7" s="11">
        <v>4</v>
      </c>
      <c r="P7" s="13">
        <v>1.08</v>
      </c>
    </row>
    <row r="8" spans="1:16" x14ac:dyDescent="0.2">
      <c r="L8" s="4"/>
      <c r="M8" s="4"/>
      <c r="N8" s="4"/>
    </row>
    <row r="9" spans="1:16" x14ac:dyDescent="0.2">
      <c r="L9" s="4"/>
      <c r="M9" s="4"/>
    </row>
    <row r="10" spans="1:16" x14ac:dyDescent="0.2">
      <c r="L10" s="4"/>
      <c r="M10" s="4"/>
    </row>
    <row r="11" spans="1:16" ht="15" thickBot="1" x14ac:dyDescent="0.25"/>
    <row r="12" spans="1:16" ht="15" thickBot="1" x14ac:dyDescent="0.25">
      <c r="B12" s="5" t="s">
        <v>36</v>
      </c>
      <c r="D12" s="1" t="s">
        <v>2</v>
      </c>
      <c r="E12" s="3" t="s">
        <v>3</v>
      </c>
      <c r="F12" s="37" t="s">
        <v>5</v>
      </c>
      <c r="G12" s="3" t="s">
        <v>4</v>
      </c>
      <c r="H12" s="3" t="s">
        <v>6</v>
      </c>
      <c r="I12" s="3" t="s">
        <v>7</v>
      </c>
      <c r="J12" s="2" t="s">
        <v>8</v>
      </c>
      <c r="K12" s="15" t="s">
        <v>18</v>
      </c>
      <c r="L12" s="3" t="s">
        <v>19</v>
      </c>
      <c r="M12" s="2" t="s">
        <v>9</v>
      </c>
    </row>
    <row r="13" spans="1:16" ht="19.5" x14ac:dyDescent="0.25">
      <c r="B13" s="21" t="s">
        <v>35</v>
      </c>
      <c r="D13" s="9">
        <v>1</v>
      </c>
      <c r="E13" s="4">
        <v>1</v>
      </c>
      <c r="F13" s="4">
        <v>270</v>
      </c>
      <c r="G13" s="4">
        <f>$E$4*(F13/I13)+(1-$E$4)*(E6+H6)</f>
        <v>253.25825806451613</v>
      </c>
      <c r="H13" s="4">
        <f>$H$4*(G13-E6)+(1-$H$4)*H6</f>
        <v>27.82365161290323</v>
      </c>
      <c r="I13" s="4">
        <f>P4</f>
        <v>0.93</v>
      </c>
      <c r="J13" s="10">
        <f>(E6+H6)*I13</f>
        <v>231.7002</v>
      </c>
      <c r="K13" s="9">
        <f>ABS(F13-J13)</f>
        <v>38.299800000000005</v>
      </c>
      <c r="L13" s="4">
        <f>K13^2</f>
        <v>1466.8746800400004</v>
      </c>
      <c r="M13" s="10">
        <f>SimpleExponentialSmoothing!L12</f>
        <v>0</v>
      </c>
    </row>
    <row r="14" spans="1:16" ht="25.5" x14ac:dyDescent="0.35">
      <c r="B14" s="22" t="s">
        <v>5</v>
      </c>
      <c r="D14" s="9"/>
      <c r="E14" s="4">
        <v>2</v>
      </c>
      <c r="F14" s="4">
        <v>310</v>
      </c>
      <c r="G14" s="4">
        <f>$E$4*(F14/I14)+(1-$E$4)*(G13+H13)</f>
        <v>282.49752823348695</v>
      </c>
      <c r="H14" s="4">
        <f>$H$4*(G14-G13)+(1-$H$4)*H13</f>
        <v>28.10677532411675</v>
      </c>
      <c r="I14" s="4">
        <f>P5</f>
        <v>1.05</v>
      </c>
      <c r="J14" s="10">
        <f>(G13+H13)*I14</f>
        <v>295.13600516129031</v>
      </c>
      <c r="K14" s="9">
        <f t="shared" ref="K14:K20" si="0">ABS(F14-J14)</f>
        <v>14.863994838709687</v>
      </c>
      <c r="L14" s="4">
        <f t="shared" ref="L14:L20" si="1">K14^2</f>
        <v>220.93834256518821</v>
      </c>
      <c r="M14" s="10">
        <f>ABS(K14/F14)*100</f>
        <v>4.7948370447450603</v>
      </c>
    </row>
    <row r="15" spans="1:16" x14ac:dyDescent="0.2">
      <c r="B15" s="19"/>
      <c r="D15" s="9"/>
      <c r="E15" s="4">
        <v>3</v>
      </c>
      <c r="F15" s="4">
        <v>250</v>
      </c>
      <c r="G15" s="4">
        <f t="shared" ref="G15:G20" si="2">$E$4*(F15/I15)+(1-$E$4)*(G14+H14)</f>
        <v>305.85966267552755</v>
      </c>
      <c r="H15" s="4">
        <f t="shared" ref="H15:H20" si="3">$H$4*(G15-G14)+(1-$H$4)*H14</f>
        <v>27.157847147701524</v>
      </c>
      <c r="I15" s="4">
        <f>P6</f>
        <v>0.95</v>
      </c>
      <c r="J15" s="10">
        <f t="shared" ref="J15:J20" si="4">(G14+H14)*I15</f>
        <v>295.07408837972349</v>
      </c>
      <c r="K15" s="9">
        <f t="shared" si="0"/>
        <v>45.074088379723491</v>
      </c>
      <c r="L15" s="4">
        <f t="shared" si="1"/>
        <v>2031.6734432631242</v>
      </c>
      <c r="M15" s="10">
        <f t="shared" ref="M15:M20" si="5">ABS(K15/F15)*100</f>
        <v>18.029635351889397</v>
      </c>
    </row>
    <row r="16" spans="1:16" ht="15" thickBot="1" x14ac:dyDescent="0.25">
      <c r="B16" s="20"/>
      <c r="D16" s="9"/>
      <c r="E16" s="4">
        <v>4</v>
      </c>
      <c r="F16" s="4">
        <v>290</v>
      </c>
      <c r="G16" s="4">
        <f t="shared" si="2"/>
        <v>326.56761069275802</v>
      </c>
      <c r="H16" s="4">
        <f t="shared" si="3"/>
        <v>25.867867321607317</v>
      </c>
      <c r="I16" s="4">
        <f>P7</f>
        <v>1.08</v>
      </c>
      <c r="J16" s="10">
        <f t="shared" si="4"/>
        <v>359.65891060908746</v>
      </c>
      <c r="K16" s="9">
        <f t="shared" si="0"/>
        <v>69.658910609087457</v>
      </c>
      <c r="L16" s="4">
        <f t="shared" si="1"/>
        <v>4852.363827244837</v>
      </c>
      <c r="M16" s="10">
        <f t="shared" si="5"/>
        <v>24.020314003133606</v>
      </c>
    </row>
    <row r="17" spans="2:13" x14ac:dyDescent="0.2">
      <c r="D17" s="9">
        <v>2</v>
      </c>
      <c r="E17" s="4">
        <v>1</v>
      </c>
      <c r="F17" s="4">
        <v>370</v>
      </c>
      <c r="G17" s="4">
        <f t="shared" si="2"/>
        <v>356.40302247783359</v>
      </c>
      <c r="H17" s="4">
        <f t="shared" si="3"/>
        <v>26.661376214300969</v>
      </c>
      <c r="I17" s="14">
        <f>$K$4*(F13/G13)+(1-$K$4)*I13</f>
        <v>0.94361054137520728</v>
      </c>
      <c r="J17" s="10">
        <f t="shared" si="4"/>
        <v>332.56183220896526</v>
      </c>
      <c r="K17" s="9">
        <f t="shared" si="0"/>
        <v>37.438167791034743</v>
      </c>
      <c r="L17" s="4">
        <f t="shared" si="1"/>
        <v>1401.6164075496713</v>
      </c>
      <c r="M17" s="10">
        <f t="shared" si="5"/>
        <v>10.118423727306688</v>
      </c>
    </row>
    <row r="18" spans="2:13" x14ac:dyDescent="0.2">
      <c r="D18" s="9"/>
      <c r="E18" s="4">
        <v>2</v>
      </c>
      <c r="F18" s="4">
        <v>410</v>
      </c>
      <c r="G18" s="4">
        <f t="shared" si="2"/>
        <v>383.63026475490091</v>
      </c>
      <c r="H18" s="4">
        <f t="shared" si="3"/>
        <v>26.774549426854243</v>
      </c>
      <c r="I18" s="14">
        <f t="shared" ref="I18:I20" si="6">$K$4*(F14/G14)+(1-$K$4)*I14</f>
        <v>1.0547354734175876</v>
      </c>
      <c r="J18" s="10">
        <f t="shared" si="4"/>
        <v>404.03160990397203</v>
      </c>
      <c r="K18" s="9">
        <f t="shared" si="0"/>
        <v>5.9683900960279743</v>
      </c>
      <c r="L18" s="4">
        <f t="shared" si="1"/>
        <v>35.621680338364811</v>
      </c>
      <c r="M18" s="10">
        <f t="shared" si="5"/>
        <v>1.4557049014702377</v>
      </c>
    </row>
    <row r="19" spans="2:13" x14ac:dyDescent="0.2">
      <c r="D19" s="9"/>
      <c r="E19" s="4">
        <v>3</v>
      </c>
      <c r="F19" s="4">
        <v>400</v>
      </c>
      <c r="G19" s="4">
        <f t="shared" si="2"/>
        <v>412.06576033055836</v>
      </c>
      <c r="H19" s="4">
        <f t="shared" si="3"/>
        <v>27.106738656614887</v>
      </c>
      <c r="I19" s="14">
        <f t="shared" si="6"/>
        <v>0.93673683244567407</v>
      </c>
      <c r="J19" s="10">
        <f>(G18+H18)*I19</f>
        <v>384.4413056570728</v>
      </c>
      <c r="K19" s="9">
        <f t="shared" si="0"/>
        <v>15.558694342927197</v>
      </c>
      <c r="L19" s="4">
        <f t="shared" si="1"/>
        <v>242.07296965663477</v>
      </c>
      <c r="M19" s="10">
        <f t="shared" si="5"/>
        <v>3.8896735857317988</v>
      </c>
    </row>
    <row r="20" spans="2:13" x14ac:dyDescent="0.2">
      <c r="D20" s="9"/>
      <c r="E20" s="4">
        <v>4</v>
      </c>
      <c r="F20" s="4">
        <v>450</v>
      </c>
      <c r="G20" s="4">
        <f t="shared" si="2"/>
        <v>437.6759660741908</v>
      </c>
      <c r="H20" s="4">
        <f t="shared" si="3"/>
        <v>26.807432074018401</v>
      </c>
      <c r="I20" s="14">
        <f t="shared" si="6"/>
        <v>1.0608024379958607</v>
      </c>
      <c r="J20" s="10">
        <f t="shared" si="4"/>
        <v>465.87525762632805</v>
      </c>
      <c r="K20" s="9">
        <f t="shared" si="0"/>
        <v>15.87525762632805</v>
      </c>
      <c r="L20" s="4">
        <f t="shared" si="1"/>
        <v>252.02380470228692</v>
      </c>
      <c r="M20" s="10">
        <f t="shared" si="5"/>
        <v>3.5278350280729001</v>
      </c>
    </row>
    <row r="21" spans="2:13" x14ac:dyDescent="0.2">
      <c r="D21" s="9">
        <v>3</v>
      </c>
      <c r="E21" s="4">
        <v>1</v>
      </c>
      <c r="F21" s="4"/>
      <c r="G21" s="4"/>
      <c r="H21" s="4"/>
      <c r="I21" s="14">
        <f>$I$7*(F17/G17)+(1-$I$7)*I17</f>
        <v>0.94361054137520728</v>
      </c>
      <c r="J21" s="10">
        <f>($G$20+$H$20)*I21</f>
        <v>438.29143078642761</v>
      </c>
      <c r="K21" s="9"/>
      <c r="L21" s="4"/>
      <c r="M21" s="10"/>
    </row>
    <row r="22" spans="2:13" x14ac:dyDescent="0.2">
      <c r="D22" s="9"/>
      <c r="E22" s="4">
        <v>2</v>
      </c>
      <c r="F22" s="4"/>
      <c r="G22" s="4"/>
      <c r="H22" s="4"/>
      <c r="I22" s="14">
        <f t="shared" ref="I22:I24" si="7">$I$7*(F18/G18)+(1-$I$7)*I18</f>
        <v>1.0547354734175876</v>
      </c>
      <c r="J22" s="10">
        <f>($G$20+2*$H$20)*I22</f>
        <v>518.18186640016086</v>
      </c>
      <c r="K22" s="9"/>
      <c r="L22" s="4"/>
      <c r="M22" s="10"/>
    </row>
    <row r="23" spans="2:13" x14ac:dyDescent="0.2">
      <c r="D23" s="9"/>
      <c r="E23" s="4">
        <v>3</v>
      </c>
      <c r="F23" s="4"/>
      <c r="G23" s="4"/>
      <c r="H23" s="4"/>
      <c r="I23" s="14">
        <f t="shared" si="7"/>
        <v>0.93673683244567407</v>
      </c>
      <c r="J23" s="10">
        <f>($G$20+3*$H$20)*I23</f>
        <v>485.32172511899353</v>
      </c>
      <c r="K23" s="9"/>
      <c r="L23" s="4"/>
      <c r="M23" s="10"/>
    </row>
    <row r="24" spans="2:13" ht="15" thickBot="1" x14ac:dyDescent="0.25">
      <c r="D24" s="11"/>
      <c r="E24" s="12">
        <v>4</v>
      </c>
      <c r="F24" s="12"/>
      <c r="G24" s="12"/>
      <c r="H24" s="12"/>
      <c r="I24" s="51">
        <f t="shared" si="7"/>
        <v>1.0608024379958607</v>
      </c>
      <c r="J24" s="13">
        <f>($G$20+4*$H$20)*I24</f>
        <v>578.03728906580386</v>
      </c>
      <c r="K24" s="11"/>
      <c r="L24" s="12"/>
      <c r="M24" s="13"/>
    </row>
    <row r="26" spans="2:13" ht="15" thickBot="1" x14ac:dyDescent="0.25"/>
    <row r="27" spans="2:13" ht="15" thickBot="1" x14ac:dyDescent="0.25">
      <c r="B27" s="5" t="s">
        <v>37</v>
      </c>
      <c r="D27" s="18" t="s">
        <v>10</v>
      </c>
      <c r="E27" s="8">
        <f>SUM(K12:K21)/COUNT(K12:K21)</f>
        <v>30.342162960479826</v>
      </c>
    </row>
    <row r="28" spans="2:13" ht="19.5" x14ac:dyDescent="0.25">
      <c r="B28" s="21" t="s">
        <v>38</v>
      </c>
      <c r="D28" s="19" t="s">
        <v>11</v>
      </c>
      <c r="E28" s="10">
        <f>SUM(L12:L21)/COUNT(L12:L21)</f>
        <v>1312.8981444200133</v>
      </c>
    </row>
    <row r="29" spans="2:13" ht="26.25" thickBot="1" x14ac:dyDescent="0.4">
      <c r="B29" s="22" t="s">
        <v>39</v>
      </c>
      <c r="D29" s="20" t="s">
        <v>43</v>
      </c>
      <c r="E29" s="13">
        <f>SUM(M12:M21)/COUNT(M11:M20)</f>
        <v>8.229552955293709</v>
      </c>
    </row>
    <row r="30" spans="2:13" x14ac:dyDescent="0.2">
      <c r="B30" s="19"/>
    </row>
    <row r="31" spans="2:13" ht="15" thickBot="1" x14ac:dyDescent="0.25">
      <c r="B31" s="20"/>
    </row>
    <row r="33" spans="2:20" ht="15" thickBot="1" x14ac:dyDescent="0.25"/>
    <row r="34" spans="2:20" ht="15" thickBot="1" x14ac:dyDescent="0.25">
      <c r="B34" s="5" t="s">
        <v>44</v>
      </c>
    </row>
    <row r="35" spans="2:20" ht="19.5" x14ac:dyDescent="0.25">
      <c r="B35" s="21" t="s">
        <v>45</v>
      </c>
    </row>
    <row r="36" spans="2:20" ht="25.5" x14ac:dyDescent="0.35">
      <c r="B36" s="22" t="s">
        <v>46</v>
      </c>
    </row>
    <row r="37" spans="2:20" x14ac:dyDescent="0.2">
      <c r="B37" s="19" t="s">
        <v>47</v>
      </c>
    </row>
    <row r="38" spans="2:20" ht="15" thickBot="1" x14ac:dyDescent="0.25">
      <c r="B38" s="20"/>
      <c r="T38">
        <v>0.1</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345C-84F5-4A9D-9CB6-8667D1D558E3}">
  <dimension ref="A1:J54"/>
  <sheetViews>
    <sheetView topLeftCell="B16" zoomScale="130" zoomScaleNormal="130" workbookViewId="0">
      <selection activeCell="I47" sqref="I47"/>
    </sheetView>
  </sheetViews>
  <sheetFormatPr defaultRowHeight="14.25" x14ac:dyDescent="0.2"/>
  <cols>
    <col min="2" max="2" width="21.625" customWidth="1"/>
    <col min="3" max="3" width="29.875" customWidth="1"/>
  </cols>
  <sheetData>
    <row r="1" spans="1:10" x14ac:dyDescent="0.2">
      <c r="A1" s="70"/>
      <c r="B1" s="70"/>
      <c r="C1" s="70"/>
    </row>
    <row r="2" spans="1:10" ht="22.5" x14ac:dyDescent="0.3">
      <c r="A2" s="70"/>
      <c r="B2" s="71" t="s">
        <v>70</v>
      </c>
      <c r="C2" s="70"/>
    </row>
    <row r="4" spans="1:10" x14ac:dyDescent="0.2">
      <c r="B4" t="s">
        <v>71</v>
      </c>
    </row>
    <row r="6" spans="1:10" ht="15" thickBot="1" x14ac:dyDescent="0.25"/>
    <row r="7" spans="1:10" x14ac:dyDescent="0.2">
      <c r="B7" s="6"/>
      <c r="C7" s="7"/>
      <c r="D7" s="7"/>
      <c r="E7" s="7"/>
      <c r="F7" s="7"/>
      <c r="G7" s="7"/>
      <c r="H7" s="7"/>
      <c r="I7" s="7"/>
      <c r="J7" s="8"/>
    </row>
    <row r="8" spans="1:10" x14ac:dyDescent="0.2">
      <c r="B8" s="9"/>
      <c r="C8" s="4"/>
      <c r="D8" s="4"/>
      <c r="E8" s="4"/>
      <c r="F8" s="4"/>
      <c r="G8" s="4"/>
      <c r="H8" s="4"/>
      <c r="I8" s="4"/>
      <c r="J8" s="10"/>
    </row>
    <row r="9" spans="1:10" ht="15" thickBot="1" x14ac:dyDescent="0.25">
      <c r="B9" s="9"/>
      <c r="C9" s="4"/>
      <c r="D9" s="4"/>
      <c r="E9" s="4"/>
      <c r="F9" s="4"/>
      <c r="G9" s="4"/>
      <c r="H9" s="4"/>
      <c r="I9" s="4"/>
      <c r="J9" s="10"/>
    </row>
    <row r="10" spans="1:10" ht="15" thickBot="1" x14ac:dyDescent="0.25">
      <c r="B10" s="9"/>
      <c r="C10" s="5" t="s">
        <v>14</v>
      </c>
      <c r="D10" s="4"/>
      <c r="E10" s="4"/>
      <c r="F10" s="4"/>
      <c r="G10" s="4"/>
      <c r="H10" s="4"/>
      <c r="I10" s="4"/>
      <c r="J10" s="10"/>
    </row>
    <row r="11" spans="1:10" ht="20.25" thickBot="1" x14ac:dyDescent="0.3">
      <c r="B11" s="9"/>
      <c r="C11" s="21" t="s">
        <v>35</v>
      </c>
      <c r="D11" s="4"/>
      <c r="E11" s="4"/>
      <c r="F11" s="6" t="s">
        <v>20</v>
      </c>
      <c r="G11" s="3" t="s">
        <v>21</v>
      </c>
      <c r="H11" s="37" t="s">
        <v>5</v>
      </c>
      <c r="I11" s="4"/>
      <c r="J11" s="10"/>
    </row>
    <row r="12" spans="1:10" ht="25.5" x14ac:dyDescent="0.35">
      <c r="B12" s="9"/>
      <c r="C12" s="22" t="s">
        <v>5</v>
      </c>
      <c r="D12" s="4"/>
      <c r="E12" s="4"/>
      <c r="F12" s="18">
        <v>1</v>
      </c>
      <c r="G12" s="18" t="s">
        <v>22</v>
      </c>
      <c r="H12" s="29">
        <v>37</v>
      </c>
      <c r="I12" s="4"/>
      <c r="J12" s="10"/>
    </row>
    <row r="13" spans="1:10" x14ac:dyDescent="0.2">
      <c r="B13" s="9"/>
      <c r="C13" s="19"/>
      <c r="D13" s="4"/>
      <c r="E13" s="4"/>
      <c r="F13" s="19">
        <v>2</v>
      </c>
      <c r="G13" s="19" t="s">
        <v>23</v>
      </c>
      <c r="H13" s="30">
        <v>40</v>
      </c>
      <c r="I13" s="4"/>
      <c r="J13" s="10"/>
    </row>
    <row r="14" spans="1:10" ht="15" thickBot="1" x14ac:dyDescent="0.25">
      <c r="B14" s="9"/>
      <c r="C14" s="20"/>
      <c r="D14" s="4"/>
      <c r="E14" s="4"/>
      <c r="F14" s="19">
        <v>3</v>
      </c>
      <c r="G14" s="19" t="s">
        <v>24</v>
      </c>
      <c r="H14" s="30">
        <v>41</v>
      </c>
      <c r="I14" s="4"/>
      <c r="J14" s="10"/>
    </row>
    <row r="15" spans="1:10" x14ac:dyDescent="0.2">
      <c r="B15" s="9"/>
      <c r="C15" s="4"/>
      <c r="D15" s="4"/>
      <c r="E15" s="4"/>
      <c r="F15" s="19">
        <v>4</v>
      </c>
      <c r="G15" s="19" t="s">
        <v>25</v>
      </c>
      <c r="H15" s="30">
        <v>37</v>
      </c>
      <c r="I15" s="4"/>
      <c r="J15" s="10"/>
    </row>
    <row r="16" spans="1:10" x14ac:dyDescent="0.2">
      <c r="B16" s="9"/>
      <c r="C16" s="4"/>
      <c r="D16" s="4"/>
      <c r="E16" s="4"/>
      <c r="F16" s="26">
        <v>5</v>
      </c>
      <c r="G16" s="19" t="s">
        <v>26</v>
      </c>
      <c r="H16" s="30">
        <v>45</v>
      </c>
      <c r="I16" s="4"/>
      <c r="J16" s="10"/>
    </row>
    <row r="17" spans="2:10" x14ac:dyDescent="0.2">
      <c r="B17" s="9"/>
      <c r="C17" s="4"/>
      <c r="D17" s="4"/>
      <c r="E17" s="4"/>
      <c r="F17" s="19">
        <v>6</v>
      </c>
      <c r="G17" s="19" t="s">
        <v>27</v>
      </c>
      <c r="H17" s="30">
        <v>50</v>
      </c>
      <c r="I17" s="4"/>
      <c r="J17" s="10"/>
    </row>
    <row r="18" spans="2:10" x14ac:dyDescent="0.2">
      <c r="B18" s="9"/>
      <c r="C18" s="4"/>
      <c r="D18" s="4"/>
      <c r="E18" s="4"/>
      <c r="F18" s="19">
        <v>7</v>
      </c>
      <c r="G18" s="19" t="s">
        <v>28</v>
      </c>
      <c r="H18" s="30">
        <v>43</v>
      </c>
      <c r="I18" s="4"/>
      <c r="J18" s="10"/>
    </row>
    <row r="19" spans="2:10" x14ac:dyDescent="0.2">
      <c r="B19" s="9"/>
      <c r="C19" s="4"/>
      <c r="D19" s="4"/>
      <c r="E19" s="4"/>
      <c r="F19" s="19">
        <v>8</v>
      </c>
      <c r="G19" s="19" t="s">
        <v>29</v>
      </c>
      <c r="H19" s="30">
        <v>47</v>
      </c>
      <c r="I19" s="4"/>
      <c r="J19" s="10"/>
    </row>
    <row r="20" spans="2:10" x14ac:dyDescent="0.2">
      <c r="B20" s="9"/>
      <c r="C20" s="4"/>
      <c r="D20" s="4"/>
      <c r="E20" s="4"/>
      <c r="F20" s="19">
        <v>9</v>
      </c>
      <c r="G20" s="19" t="s">
        <v>30</v>
      </c>
      <c r="H20" s="30">
        <v>56</v>
      </c>
      <c r="I20" s="4"/>
      <c r="J20" s="10"/>
    </row>
    <row r="21" spans="2:10" ht="15" thickBot="1" x14ac:dyDescent="0.25">
      <c r="B21" s="9"/>
      <c r="C21" s="4"/>
      <c r="D21" s="4"/>
      <c r="E21" s="4"/>
      <c r="F21" s="20">
        <v>10</v>
      </c>
      <c r="G21" s="20" t="s">
        <v>31</v>
      </c>
      <c r="H21" s="31">
        <v>52</v>
      </c>
      <c r="I21" s="4"/>
      <c r="J21" s="10"/>
    </row>
    <row r="22" spans="2:10" x14ac:dyDescent="0.2">
      <c r="B22" s="9"/>
      <c r="C22" s="4"/>
      <c r="D22" s="4"/>
      <c r="E22" s="4"/>
      <c r="F22" s="19">
        <v>11</v>
      </c>
      <c r="G22" s="19" t="s">
        <v>32</v>
      </c>
      <c r="H22" s="19"/>
      <c r="I22" s="4"/>
      <c r="J22" s="10"/>
    </row>
    <row r="23" spans="2:10" x14ac:dyDescent="0.2">
      <c r="B23" s="9"/>
      <c r="C23" s="4"/>
      <c r="D23" s="4"/>
      <c r="E23" s="4"/>
      <c r="F23" s="19">
        <v>12</v>
      </c>
      <c r="G23" s="19" t="s">
        <v>33</v>
      </c>
      <c r="H23" s="19"/>
      <c r="I23" s="4"/>
      <c r="J23" s="10"/>
    </row>
    <row r="24" spans="2:10" ht="15" thickBot="1" x14ac:dyDescent="0.25">
      <c r="B24" s="9"/>
      <c r="C24" s="4"/>
      <c r="D24" s="4"/>
      <c r="E24" s="4"/>
      <c r="F24" s="20">
        <v>13</v>
      </c>
      <c r="G24" s="20" t="s">
        <v>22</v>
      </c>
      <c r="H24" s="20"/>
      <c r="I24" s="4"/>
      <c r="J24" s="10"/>
    </row>
    <row r="25" spans="2:10" x14ac:dyDescent="0.2">
      <c r="B25" s="9"/>
      <c r="C25" s="4"/>
      <c r="D25" s="4"/>
      <c r="E25" s="4"/>
      <c r="F25" s="4"/>
      <c r="G25" s="4"/>
      <c r="H25" s="4"/>
      <c r="I25" s="4"/>
      <c r="J25" s="10"/>
    </row>
    <row r="26" spans="2:10" ht="15" thickBot="1" x14ac:dyDescent="0.25">
      <c r="B26" s="11"/>
      <c r="C26" s="12"/>
      <c r="D26" s="12"/>
      <c r="E26" s="12"/>
      <c r="F26" s="12"/>
      <c r="G26" s="12"/>
      <c r="H26" s="12"/>
      <c r="I26" s="12"/>
      <c r="J26" s="13"/>
    </row>
    <row r="47" spans="6:6" x14ac:dyDescent="0.2">
      <c r="F47" t="s">
        <v>72</v>
      </c>
    </row>
    <row r="48" spans="6:6" x14ac:dyDescent="0.2">
      <c r="F48" t="s">
        <v>73</v>
      </c>
    </row>
    <row r="54" spans="5:5" x14ac:dyDescent="0.2">
      <c r="E54" t="s">
        <v>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DAE-6581-44B2-91BC-E5A76FA27259}">
  <dimension ref="A1:U131"/>
  <sheetViews>
    <sheetView topLeftCell="A79" zoomScaleNormal="100" workbookViewId="0">
      <selection activeCell="H107" sqref="H107"/>
    </sheetView>
  </sheetViews>
  <sheetFormatPr defaultRowHeight="14.25" x14ac:dyDescent="0.2"/>
  <cols>
    <col min="2" max="2" width="22.375" customWidth="1"/>
    <col min="3" max="3" width="13.5" bestFit="1" customWidth="1"/>
    <col min="4" max="4" width="23.875" customWidth="1"/>
    <col min="5" max="5" width="15" customWidth="1"/>
    <col min="6" max="6" width="12.625" customWidth="1"/>
    <col min="7" max="7" width="16.75" customWidth="1"/>
    <col min="8" max="8" width="17.375" customWidth="1"/>
    <col min="9" max="9" width="16.125" customWidth="1"/>
    <col min="10" max="10" width="14.75" customWidth="1"/>
    <col min="11" max="11" width="11.125" customWidth="1"/>
    <col min="15" max="15" width="29.875" customWidth="1"/>
    <col min="16" max="16" width="36.875" customWidth="1"/>
    <col min="17" max="17" width="28.5" customWidth="1"/>
    <col min="18" max="18" width="22.25" customWidth="1"/>
  </cols>
  <sheetData>
    <row r="1" spans="1:21" x14ac:dyDescent="0.2">
      <c r="A1" s="70"/>
      <c r="B1" s="70"/>
      <c r="C1" s="17"/>
      <c r="D1" s="70"/>
      <c r="E1" s="17"/>
      <c r="F1" s="17"/>
    </row>
    <row r="2" spans="1:21" ht="22.5" x14ac:dyDescent="0.3">
      <c r="A2" s="70"/>
      <c r="B2" s="71" t="s">
        <v>74</v>
      </c>
      <c r="C2" s="17"/>
      <c r="D2" s="70"/>
      <c r="E2" s="17"/>
      <c r="F2" s="17"/>
    </row>
    <row r="3" spans="1:21" ht="15" thickBot="1" x14ac:dyDescent="0.25"/>
    <row r="4" spans="1:21" x14ac:dyDescent="0.2">
      <c r="D4" s="72" t="s">
        <v>75</v>
      </c>
      <c r="E4" s="73"/>
      <c r="F4" s="74"/>
    </row>
    <row r="5" spans="1:21" x14ac:dyDescent="0.2">
      <c r="D5" s="75" t="s">
        <v>77</v>
      </c>
      <c r="E5" s="76"/>
      <c r="F5" s="77"/>
    </row>
    <row r="6" spans="1:21" ht="15" thickBot="1" x14ac:dyDescent="0.25">
      <c r="D6" s="78" t="s">
        <v>76</v>
      </c>
      <c r="E6" s="79"/>
      <c r="F6" s="80"/>
    </row>
    <row r="9" spans="1:21" x14ac:dyDescent="0.2">
      <c r="A9" s="82"/>
      <c r="B9" s="82"/>
      <c r="C9" s="82"/>
      <c r="D9" s="82"/>
      <c r="E9" s="82"/>
      <c r="F9" s="82"/>
      <c r="G9" s="82"/>
      <c r="H9" s="82"/>
      <c r="I9" s="82"/>
      <c r="J9" s="82"/>
      <c r="K9" s="82"/>
      <c r="L9" s="82"/>
      <c r="M9" s="82"/>
      <c r="N9" s="82"/>
      <c r="O9" s="82"/>
      <c r="P9" s="82"/>
      <c r="Q9" s="82"/>
      <c r="R9" s="82"/>
      <c r="S9" s="82"/>
      <c r="T9" s="82"/>
      <c r="U9" s="99"/>
    </row>
    <row r="10" spans="1:21" ht="22.5" x14ac:dyDescent="0.3">
      <c r="A10" s="83" t="s">
        <v>87</v>
      </c>
      <c r="B10" s="82"/>
      <c r="C10" s="82"/>
      <c r="D10" s="83"/>
      <c r="E10" s="69"/>
      <c r="N10" s="82"/>
      <c r="O10" s="99"/>
      <c r="P10" s="99"/>
      <c r="T10" s="64"/>
    </row>
    <row r="11" spans="1:21" x14ac:dyDescent="0.2">
      <c r="N11" s="82"/>
      <c r="O11" s="99"/>
      <c r="P11" s="99"/>
      <c r="T11" s="64"/>
    </row>
    <row r="12" spans="1:21" ht="15" thickBot="1" x14ac:dyDescent="0.25">
      <c r="N12" s="82"/>
      <c r="O12" s="99"/>
      <c r="P12" s="99"/>
      <c r="T12" s="64"/>
    </row>
    <row r="13" spans="1:21" ht="15" thickBot="1" x14ac:dyDescent="0.25">
      <c r="B13" s="5" t="s">
        <v>14</v>
      </c>
      <c r="F13" s="5" t="s">
        <v>78</v>
      </c>
      <c r="G13" s="5" t="s">
        <v>79</v>
      </c>
      <c r="H13" s="5" t="s">
        <v>80</v>
      </c>
      <c r="I13" s="5" t="s">
        <v>81</v>
      </c>
      <c r="N13" s="82"/>
      <c r="O13" s="99"/>
      <c r="P13" s="99"/>
      <c r="Q13" s="5" t="s">
        <v>99</v>
      </c>
      <c r="R13" s="5" t="s">
        <v>98</v>
      </c>
      <c r="T13" s="64"/>
    </row>
    <row r="14" spans="1:21" ht="35.25" customHeight="1" thickBot="1" x14ac:dyDescent="0.4">
      <c r="B14" s="21" t="s">
        <v>35</v>
      </c>
      <c r="E14" s="5" t="s">
        <v>82</v>
      </c>
      <c r="F14" s="6">
        <v>8000</v>
      </c>
      <c r="G14" s="7">
        <v>13000</v>
      </c>
      <c r="H14" s="7">
        <v>23000</v>
      </c>
      <c r="I14" s="8">
        <v>34000</v>
      </c>
      <c r="N14" s="82"/>
      <c r="O14" s="100" t="s">
        <v>97</v>
      </c>
      <c r="P14" s="99"/>
      <c r="Q14" s="6">
        <v>1</v>
      </c>
      <c r="R14" s="101">
        <f>F20</f>
        <v>0.45283018867924529</v>
      </c>
      <c r="T14" s="64"/>
    </row>
    <row r="15" spans="1:21" ht="36.75" customHeight="1" thickBot="1" x14ac:dyDescent="0.4">
      <c r="B15" s="22" t="s">
        <v>5</v>
      </c>
      <c r="E15" s="5" t="s">
        <v>83</v>
      </c>
      <c r="F15" s="9">
        <v>10000</v>
      </c>
      <c r="G15" s="4">
        <v>18000</v>
      </c>
      <c r="H15" s="4">
        <v>23000</v>
      </c>
      <c r="I15" s="10">
        <v>38000</v>
      </c>
      <c r="N15" s="82"/>
      <c r="O15" s="99"/>
      <c r="P15" s="99"/>
      <c r="Q15" s="5">
        <v>2</v>
      </c>
      <c r="R15" s="102">
        <f>G20</f>
        <v>0.66415094339622638</v>
      </c>
      <c r="T15" s="64"/>
    </row>
    <row r="16" spans="1:21" ht="31.5" customHeight="1" thickBot="1" x14ac:dyDescent="0.25">
      <c r="B16" s="19"/>
      <c r="E16" s="5" t="s">
        <v>84</v>
      </c>
      <c r="F16" s="11">
        <v>12000</v>
      </c>
      <c r="G16" s="12">
        <v>13000</v>
      </c>
      <c r="H16" s="12">
        <v>32000</v>
      </c>
      <c r="I16" s="13">
        <v>41000</v>
      </c>
      <c r="K16" t="s">
        <v>91</v>
      </c>
      <c r="N16" s="82"/>
      <c r="O16" s="99"/>
      <c r="P16" s="99"/>
      <c r="Q16" s="6">
        <v>3</v>
      </c>
      <c r="R16" s="102">
        <f>H20</f>
        <v>1.1773584905660377</v>
      </c>
      <c r="T16" s="64"/>
    </row>
    <row r="17" spans="1:20" ht="30.75" customHeight="1" thickBot="1" x14ac:dyDescent="0.25">
      <c r="B17" s="20"/>
      <c r="E17" s="15" t="s">
        <v>85</v>
      </c>
      <c r="F17" s="5">
        <f>AVERAGE(F14:F16)</f>
        <v>10000</v>
      </c>
      <c r="G17" s="5">
        <f t="shared" ref="G17:H17" si="0">AVERAGE(G14:G16)</f>
        <v>14666.666666666666</v>
      </c>
      <c r="H17" s="3">
        <f t="shared" si="0"/>
        <v>26000</v>
      </c>
      <c r="I17" s="5">
        <f>AVERAGE(I14:I16)</f>
        <v>37666.666666666664</v>
      </c>
      <c r="J17" s="1"/>
      <c r="K17" s="47">
        <f>AVERAGE(F17:I17)</f>
        <v>22083.333333333332</v>
      </c>
      <c r="N17" s="82"/>
      <c r="O17" s="99"/>
      <c r="P17" s="99"/>
      <c r="Q17" s="5">
        <v>4</v>
      </c>
      <c r="R17" s="103">
        <f>I20</f>
        <v>1.7056603773584906</v>
      </c>
      <c r="T17" s="64"/>
    </row>
    <row r="18" spans="1:20" x14ac:dyDescent="0.2">
      <c r="E18" s="14"/>
      <c r="F18" s="4"/>
      <c r="G18" s="4"/>
      <c r="H18" s="4"/>
      <c r="I18" s="4"/>
      <c r="J18" s="4"/>
      <c r="K18" s="14"/>
      <c r="N18" s="82"/>
      <c r="O18" s="99"/>
      <c r="P18" s="99"/>
      <c r="T18" s="64"/>
    </row>
    <row r="19" spans="1:20" ht="15" thickBot="1" x14ac:dyDescent="0.25">
      <c r="K19" t="s">
        <v>90</v>
      </c>
      <c r="N19" s="82"/>
      <c r="O19" s="99"/>
      <c r="P19" s="99"/>
      <c r="T19" s="64"/>
    </row>
    <row r="20" spans="1:20" ht="15" thickBot="1" x14ac:dyDescent="0.25">
      <c r="E20" s="5" t="s">
        <v>86</v>
      </c>
      <c r="F20" s="89">
        <f>F17/$K$17</f>
        <v>0.45283018867924529</v>
      </c>
      <c r="G20" s="89">
        <f>G17/$K$17</f>
        <v>0.66415094339622638</v>
      </c>
      <c r="H20" s="89">
        <f>H17/$K$17</f>
        <v>1.1773584905660377</v>
      </c>
      <c r="I20" s="90">
        <f>I17/$K$17</f>
        <v>1.7056603773584906</v>
      </c>
      <c r="J20" s="1"/>
      <c r="K20" s="91">
        <f xml:space="preserve"> SUM(F20:I20)</f>
        <v>4</v>
      </c>
      <c r="N20" s="82"/>
      <c r="O20" s="99"/>
      <c r="P20" s="99"/>
      <c r="T20" s="64"/>
    </row>
    <row r="21" spans="1:20" x14ac:dyDescent="0.2">
      <c r="F21" s="88"/>
      <c r="G21" s="88"/>
      <c r="H21" s="88"/>
      <c r="I21" s="88"/>
      <c r="N21" s="82"/>
      <c r="O21" s="99"/>
      <c r="P21" s="99"/>
      <c r="T21" s="64"/>
    </row>
    <row r="22" spans="1:20" ht="24.75" customHeight="1" x14ac:dyDescent="0.2">
      <c r="N22" s="82"/>
      <c r="O22" s="99"/>
      <c r="P22" s="99"/>
      <c r="T22" s="64"/>
    </row>
    <row r="23" spans="1:20" x14ac:dyDescent="0.2">
      <c r="A23" s="82"/>
      <c r="B23" s="82"/>
      <c r="C23" s="82"/>
      <c r="D23" s="82"/>
      <c r="E23" s="82"/>
      <c r="F23" s="82"/>
      <c r="G23" s="82"/>
      <c r="H23" s="82"/>
      <c r="I23" s="82"/>
      <c r="J23" s="82"/>
      <c r="K23" s="82"/>
      <c r="L23" s="82"/>
      <c r="M23" s="82"/>
      <c r="N23" s="82"/>
      <c r="O23" s="82"/>
      <c r="P23" s="82"/>
      <c r="Q23" s="82"/>
      <c r="R23" s="82"/>
      <c r="S23" s="82"/>
      <c r="T23" s="64"/>
    </row>
    <row r="24" spans="1:20" ht="22.5" x14ac:dyDescent="0.3">
      <c r="A24" s="84" t="s">
        <v>103</v>
      </c>
      <c r="B24" s="82"/>
      <c r="C24" s="82"/>
      <c r="D24" s="82"/>
      <c r="E24" s="99"/>
      <c r="F24" s="99"/>
      <c r="G24" s="99"/>
      <c r="H24" s="99"/>
      <c r="I24" s="99"/>
      <c r="J24" s="99"/>
      <c r="K24" s="99"/>
      <c r="L24" s="99"/>
      <c r="M24" s="99"/>
      <c r="N24" s="64"/>
      <c r="O24" s="99"/>
      <c r="P24" s="99"/>
      <c r="Q24" s="99"/>
      <c r="T24" s="64"/>
    </row>
    <row r="25" spans="1:20" ht="28.5" customHeight="1" x14ac:dyDescent="0.3">
      <c r="A25" s="84" t="s">
        <v>143</v>
      </c>
      <c r="B25" s="82"/>
      <c r="C25" s="82"/>
      <c r="D25" s="82"/>
      <c r="E25" s="99"/>
      <c r="F25" s="99"/>
      <c r="G25" s="99"/>
      <c r="H25" s="99"/>
      <c r="I25" s="99"/>
      <c r="J25" s="99"/>
      <c r="K25" s="99"/>
      <c r="L25" s="99"/>
      <c r="M25" s="99"/>
      <c r="N25" s="64"/>
      <c r="O25" s="99"/>
      <c r="P25" s="99"/>
      <c r="Q25" s="99"/>
      <c r="T25" s="64"/>
    </row>
    <row r="26" spans="1:20" ht="23.25" thickBot="1" x14ac:dyDescent="0.35">
      <c r="A26" s="112"/>
      <c r="B26" s="99"/>
      <c r="C26" s="99"/>
      <c r="D26" s="99"/>
      <c r="E26" s="99"/>
      <c r="F26" s="99"/>
      <c r="G26" s="99"/>
      <c r="H26" s="99"/>
      <c r="I26" s="99"/>
      <c r="J26" s="99"/>
      <c r="K26" s="99"/>
      <c r="L26" s="99"/>
      <c r="M26" s="99"/>
      <c r="N26" s="64"/>
      <c r="O26" s="99"/>
      <c r="P26" s="99"/>
      <c r="Q26" s="99"/>
      <c r="T26" s="64"/>
    </row>
    <row r="27" spans="1:20" ht="30.75" customHeight="1" thickBot="1" x14ac:dyDescent="0.35">
      <c r="A27" s="112"/>
      <c r="B27" s="5" t="s">
        <v>104</v>
      </c>
      <c r="C27" s="99"/>
      <c r="D27" s="99"/>
      <c r="E27" s="99"/>
      <c r="F27" s="99"/>
      <c r="G27" s="99"/>
      <c r="H27" s="99"/>
      <c r="I27" s="99"/>
      <c r="J27" s="99"/>
      <c r="K27" s="99"/>
      <c r="L27" s="99"/>
      <c r="M27" s="99"/>
      <c r="N27" s="64"/>
      <c r="O27" s="99"/>
      <c r="P27" s="99"/>
      <c r="Q27" s="99"/>
      <c r="T27" s="64"/>
    </row>
    <row r="28" spans="1:20" ht="33.75" customHeight="1" x14ac:dyDescent="0.3">
      <c r="A28" s="112"/>
      <c r="B28" s="113" t="s">
        <v>105</v>
      </c>
      <c r="C28" s="99"/>
      <c r="D28" s="99"/>
      <c r="E28" s="135" t="s">
        <v>141</v>
      </c>
      <c r="F28" s="134">
        <v>4</v>
      </c>
      <c r="G28" s="99" t="str">
        <f xml:space="preserve"> IF(MOD(F28,2)=0,"(Even)","(Odd)")</f>
        <v>(Even)</v>
      </c>
      <c r="H28" s="99"/>
      <c r="I28" s="99"/>
      <c r="J28" s="99"/>
      <c r="K28" s="99"/>
      <c r="L28" s="99"/>
      <c r="M28" s="99"/>
      <c r="N28" s="64"/>
      <c r="T28" s="64"/>
    </row>
    <row r="29" spans="1:20" ht="24" customHeight="1" thickBot="1" x14ac:dyDescent="0.4">
      <c r="A29" s="112"/>
      <c r="B29" s="22" t="s">
        <v>106</v>
      </c>
      <c r="C29" s="99"/>
      <c r="D29" s="99"/>
      <c r="E29" s="99"/>
      <c r="F29" s="99"/>
      <c r="G29" s="99"/>
      <c r="H29" s="99"/>
      <c r="I29" s="99"/>
      <c r="J29" s="99"/>
      <c r="K29" s="99"/>
      <c r="L29" s="99"/>
      <c r="M29" s="99"/>
      <c r="N29" s="64"/>
      <c r="T29" s="64"/>
    </row>
    <row r="30" spans="1:20" ht="25.5" customHeight="1" thickBot="1" x14ac:dyDescent="0.4">
      <c r="A30" s="112"/>
      <c r="B30" s="19" t="s">
        <v>107</v>
      </c>
      <c r="C30" s="99"/>
      <c r="D30" s="99"/>
      <c r="E30" s="99"/>
      <c r="F30" s="99"/>
      <c r="G30" s="99"/>
      <c r="H30" s="99"/>
      <c r="I30" s="99"/>
      <c r="J30" s="99"/>
      <c r="K30" s="99"/>
      <c r="L30" s="99"/>
      <c r="M30" s="99"/>
      <c r="N30" s="64"/>
      <c r="O30" s="100" t="s">
        <v>97</v>
      </c>
      <c r="Q30" s="5" t="s">
        <v>99</v>
      </c>
      <c r="R30" s="5" t="s">
        <v>98</v>
      </c>
      <c r="T30" s="64"/>
    </row>
    <row r="31" spans="1:20" ht="28.5" customHeight="1" thickBot="1" x14ac:dyDescent="0.25">
      <c r="B31" s="20"/>
      <c r="C31" s="99"/>
      <c r="D31" s="99"/>
      <c r="E31" s="99"/>
      <c r="F31" s="99"/>
      <c r="G31" s="99"/>
      <c r="H31" s="99"/>
      <c r="I31" s="99"/>
      <c r="J31" s="99"/>
      <c r="K31" s="99"/>
      <c r="L31" s="99"/>
      <c r="N31" s="64"/>
      <c r="Q31" s="6">
        <v>1</v>
      </c>
      <c r="R31" s="104">
        <f>E64</f>
        <v>0.50553018661070992</v>
      </c>
      <c r="T31" s="64"/>
    </row>
    <row r="32" spans="1:20" ht="24.75" customHeight="1" thickBot="1" x14ac:dyDescent="0.25">
      <c r="B32" s="99"/>
      <c r="C32" s="99"/>
      <c r="D32" s="99"/>
      <c r="E32" s="99"/>
      <c r="F32" s="99"/>
      <c r="G32" s="99"/>
      <c r="H32" s="99"/>
      <c r="I32" s="99"/>
      <c r="J32" s="99"/>
      <c r="K32" s="99"/>
      <c r="L32" s="99"/>
      <c r="N32" s="64"/>
      <c r="Q32" s="5">
        <v>2</v>
      </c>
      <c r="R32" s="105">
        <f>F64</f>
        <v>0.69010702082808906</v>
      </c>
      <c r="T32" s="64"/>
    </row>
    <row r="33" spans="2:20" ht="31.5" customHeight="1" thickBot="1" x14ac:dyDescent="0.25">
      <c r="N33" s="64"/>
      <c r="Q33" s="6">
        <v>3</v>
      </c>
      <c r="R33" s="105">
        <f>G64</f>
        <v>1.10440612004126</v>
      </c>
      <c r="T33" s="64"/>
    </row>
    <row r="34" spans="2:20" ht="27" customHeight="1" thickBot="1" x14ac:dyDescent="0.25">
      <c r="B34" s="5" t="s">
        <v>14</v>
      </c>
      <c r="E34" s="1" t="s">
        <v>2</v>
      </c>
      <c r="F34" s="2" t="s">
        <v>3</v>
      </c>
      <c r="G34" s="87" t="s">
        <v>5</v>
      </c>
      <c r="H34" s="18" t="s">
        <v>92</v>
      </c>
      <c r="I34" s="18" t="s">
        <v>88</v>
      </c>
      <c r="J34" s="18" t="s">
        <v>89</v>
      </c>
      <c r="N34" s="64"/>
      <c r="Q34" s="5">
        <v>4</v>
      </c>
      <c r="R34" s="106">
        <f>H64</f>
        <v>1.6999566725199415</v>
      </c>
      <c r="T34" s="64"/>
    </row>
    <row r="35" spans="2:20" ht="27" customHeight="1" x14ac:dyDescent="0.25">
      <c r="B35" s="21" t="s">
        <v>35</v>
      </c>
      <c r="E35" s="18">
        <v>1</v>
      </c>
      <c r="F35" s="109">
        <v>1</v>
      </c>
      <c r="G35" s="6">
        <v>8000</v>
      </c>
      <c r="H35" s="19"/>
      <c r="I35" s="19"/>
      <c r="J35" s="19"/>
      <c r="N35" s="64"/>
      <c r="T35" s="64"/>
    </row>
    <row r="36" spans="2:20" ht="21" customHeight="1" x14ac:dyDescent="0.35">
      <c r="B36" s="22" t="s">
        <v>5</v>
      </c>
      <c r="E36" s="19">
        <v>1</v>
      </c>
      <c r="F36" s="110">
        <v>2</v>
      </c>
      <c r="G36" s="9">
        <v>13000</v>
      </c>
      <c r="H36" s="19">
        <f>AVERAGE(G35:G38)</f>
        <v>19500</v>
      </c>
      <c r="I36" s="19"/>
      <c r="J36" s="19"/>
      <c r="N36" s="64"/>
      <c r="T36" s="64"/>
    </row>
    <row r="37" spans="2:20" ht="26.25" customHeight="1" x14ac:dyDescent="0.2">
      <c r="B37" s="19"/>
      <c r="D37" s="4"/>
      <c r="E37" s="19">
        <v>1</v>
      </c>
      <c r="F37" s="111">
        <v>3</v>
      </c>
      <c r="G37" s="9">
        <v>23000</v>
      </c>
      <c r="H37" s="19">
        <f t="shared" ref="H37:H43" si="1">AVERAGE(G36:G39)</f>
        <v>20000</v>
      </c>
      <c r="I37" s="19">
        <f>AVERAGE(H36:H37)</f>
        <v>19750</v>
      </c>
      <c r="J37" s="19">
        <f>G37/I37</f>
        <v>1.1645569620253164</v>
      </c>
      <c r="N37" s="64"/>
      <c r="T37" s="64"/>
    </row>
    <row r="38" spans="2:20" ht="15" thickBot="1" x14ac:dyDescent="0.25">
      <c r="B38" s="20"/>
      <c r="E38" s="19">
        <v>1</v>
      </c>
      <c r="F38" s="110">
        <v>4</v>
      </c>
      <c r="G38" s="9">
        <v>34000</v>
      </c>
      <c r="H38" s="19">
        <f t="shared" si="1"/>
        <v>21250</v>
      </c>
      <c r="I38" s="19">
        <f t="shared" ref="I38:I44" si="2">AVERAGE(H37:H38)</f>
        <v>20625</v>
      </c>
      <c r="J38" s="19">
        <f t="shared" ref="J38:J44" si="3">G38/I38</f>
        <v>1.6484848484848484</v>
      </c>
      <c r="N38" s="64"/>
      <c r="T38" s="64"/>
    </row>
    <row r="39" spans="2:20" x14ac:dyDescent="0.2">
      <c r="E39" s="19">
        <v>2</v>
      </c>
      <c r="F39" s="19">
        <v>1</v>
      </c>
      <c r="G39" s="9">
        <v>10000</v>
      </c>
      <c r="H39" s="19">
        <f t="shared" si="1"/>
        <v>21250</v>
      </c>
      <c r="I39" s="19">
        <f t="shared" si="2"/>
        <v>21250</v>
      </c>
      <c r="J39" s="19">
        <f t="shared" si="3"/>
        <v>0.47058823529411764</v>
      </c>
      <c r="N39" s="64"/>
      <c r="T39" s="64"/>
    </row>
    <row r="40" spans="2:20" x14ac:dyDescent="0.2">
      <c r="E40" s="19">
        <v>2</v>
      </c>
      <c r="F40" s="19">
        <v>2</v>
      </c>
      <c r="G40" s="9">
        <v>18000</v>
      </c>
      <c r="H40" s="19">
        <f t="shared" si="1"/>
        <v>22250</v>
      </c>
      <c r="I40" s="19">
        <f t="shared" si="2"/>
        <v>21750</v>
      </c>
      <c r="J40" s="19">
        <f t="shared" si="3"/>
        <v>0.82758620689655171</v>
      </c>
      <c r="N40" s="64"/>
      <c r="T40" s="64"/>
    </row>
    <row r="41" spans="2:20" x14ac:dyDescent="0.2">
      <c r="E41" s="19">
        <v>2</v>
      </c>
      <c r="F41" s="19">
        <v>3</v>
      </c>
      <c r="G41" s="9">
        <v>23000</v>
      </c>
      <c r="H41" s="19">
        <f>AVERAGE(G40:G43)</f>
        <v>22750</v>
      </c>
      <c r="I41" s="19">
        <f t="shared" si="2"/>
        <v>22500</v>
      </c>
      <c r="J41" s="19">
        <f t="shared" si="3"/>
        <v>1.0222222222222221</v>
      </c>
      <c r="N41" s="64"/>
      <c r="T41" s="64"/>
    </row>
    <row r="42" spans="2:20" x14ac:dyDescent="0.2">
      <c r="E42" s="19">
        <v>2</v>
      </c>
      <c r="F42" s="81">
        <v>4</v>
      </c>
      <c r="G42" s="9">
        <v>38000</v>
      </c>
      <c r="H42" s="19">
        <f t="shared" si="1"/>
        <v>21500</v>
      </c>
      <c r="I42" s="19">
        <f t="shared" si="2"/>
        <v>22125</v>
      </c>
      <c r="J42" s="19">
        <f t="shared" si="3"/>
        <v>1.7175141242937852</v>
      </c>
      <c r="N42" s="64"/>
      <c r="T42" s="64"/>
    </row>
    <row r="43" spans="2:20" x14ac:dyDescent="0.2">
      <c r="E43" s="19">
        <v>3</v>
      </c>
      <c r="F43" s="19">
        <v>1</v>
      </c>
      <c r="G43" s="9">
        <v>12000</v>
      </c>
      <c r="H43" s="19">
        <f t="shared" si="1"/>
        <v>23750</v>
      </c>
      <c r="I43" s="19">
        <f t="shared" si="2"/>
        <v>22625</v>
      </c>
      <c r="J43" s="19">
        <f t="shared" si="3"/>
        <v>0.53038674033149169</v>
      </c>
      <c r="N43" s="64"/>
      <c r="T43" s="64"/>
    </row>
    <row r="44" spans="2:20" x14ac:dyDescent="0.2">
      <c r="E44" s="19">
        <v>3</v>
      </c>
      <c r="F44" s="19">
        <v>2</v>
      </c>
      <c r="G44" s="9">
        <v>13000</v>
      </c>
      <c r="H44" s="19">
        <f>AVERAGE(G43:G46)</f>
        <v>24500</v>
      </c>
      <c r="I44" s="19">
        <f t="shared" si="2"/>
        <v>24125</v>
      </c>
      <c r="J44" s="19">
        <f t="shared" si="3"/>
        <v>0.53886010362694303</v>
      </c>
      <c r="N44" s="64"/>
      <c r="T44" s="64"/>
    </row>
    <row r="45" spans="2:20" x14ac:dyDescent="0.2">
      <c r="E45" s="19">
        <v>3</v>
      </c>
      <c r="F45" s="19">
        <v>3</v>
      </c>
      <c r="G45" s="9">
        <v>32000</v>
      </c>
      <c r="H45" s="19"/>
      <c r="I45" s="19"/>
      <c r="J45" s="19"/>
      <c r="N45" s="64"/>
      <c r="T45" s="64"/>
    </row>
    <row r="46" spans="2:20" ht="15" thickBot="1" x14ac:dyDescent="0.25">
      <c r="E46" s="20">
        <v>3</v>
      </c>
      <c r="F46" s="85">
        <v>4</v>
      </c>
      <c r="G46" s="11">
        <v>41000</v>
      </c>
      <c r="H46" s="20"/>
      <c r="I46" s="20"/>
      <c r="J46" s="20"/>
      <c r="N46" s="64"/>
      <c r="T46" s="64"/>
    </row>
    <row r="47" spans="2:20" x14ac:dyDescent="0.2">
      <c r="E47" s="4"/>
      <c r="F47" s="14"/>
      <c r="G47" s="4"/>
      <c r="H47" s="4"/>
      <c r="I47" s="4"/>
      <c r="J47" s="4"/>
      <c r="N47" s="64"/>
      <c r="T47" s="64"/>
    </row>
    <row r="48" spans="2:20" x14ac:dyDescent="0.2">
      <c r="E48" s="4"/>
      <c r="F48" s="14"/>
      <c r="G48" s="4"/>
      <c r="H48" s="4"/>
      <c r="I48" s="4"/>
      <c r="J48" s="4"/>
      <c r="N48" s="64"/>
      <c r="T48" s="64"/>
    </row>
    <row r="49" spans="4:21" x14ac:dyDescent="0.2">
      <c r="E49" s="4"/>
      <c r="F49" s="14"/>
      <c r="G49" s="4"/>
      <c r="H49" s="4"/>
      <c r="I49" s="4"/>
      <c r="J49" s="4"/>
      <c r="N49" s="64"/>
      <c r="T49" s="64"/>
    </row>
    <row r="50" spans="4:21" x14ac:dyDescent="0.2">
      <c r="E50" s="4"/>
      <c r="F50" s="14"/>
      <c r="G50" s="4"/>
      <c r="H50" s="4"/>
      <c r="I50" s="4"/>
      <c r="J50" s="4"/>
      <c r="N50" s="64"/>
      <c r="T50" s="64"/>
    </row>
    <row r="51" spans="4:21" x14ac:dyDescent="0.2">
      <c r="E51" s="4"/>
      <c r="F51" s="14"/>
      <c r="G51" s="4"/>
      <c r="H51" s="4"/>
      <c r="I51" s="4"/>
      <c r="J51" s="4"/>
      <c r="N51" s="64"/>
      <c r="T51" s="64"/>
    </row>
    <row r="52" spans="4:21" x14ac:dyDescent="0.2">
      <c r="E52" s="4"/>
      <c r="F52" s="14"/>
      <c r="G52" s="4"/>
      <c r="H52" s="4"/>
      <c r="I52" s="4"/>
      <c r="J52" s="4"/>
      <c r="N52" s="64"/>
      <c r="T52" s="64"/>
    </row>
    <row r="53" spans="4:21" x14ac:dyDescent="0.2">
      <c r="N53" s="64"/>
      <c r="T53" s="64"/>
    </row>
    <row r="54" spans="4:21" x14ac:dyDescent="0.2">
      <c r="N54" s="64"/>
      <c r="T54" s="64"/>
    </row>
    <row r="55" spans="4:21" x14ac:dyDescent="0.2">
      <c r="D55" s="86" t="s">
        <v>93</v>
      </c>
      <c r="E55" s="86">
        <v>1</v>
      </c>
      <c r="F55" s="86">
        <v>2</v>
      </c>
      <c r="G55" s="86">
        <v>3</v>
      </c>
      <c r="H55" s="86">
        <v>4</v>
      </c>
      <c r="N55" s="64"/>
      <c r="T55" s="64"/>
    </row>
    <row r="56" spans="4:21" x14ac:dyDescent="0.2">
      <c r="D56" s="86">
        <v>1</v>
      </c>
      <c r="E56" s="92"/>
      <c r="F56" s="92"/>
      <c r="G56" s="92">
        <f>J37</f>
        <v>1.1645569620253164</v>
      </c>
      <c r="H56" s="92">
        <f>J38</f>
        <v>1.6484848484848484</v>
      </c>
      <c r="N56" s="64"/>
      <c r="T56" s="64"/>
    </row>
    <row r="57" spans="4:21" x14ac:dyDescent="0.2">
      <c r="D57" s="86">
        <v>2</v>
      </c>
      <c r="E57" s="93">
        <f>$J39</f>
        <v>0.47058823529411764</v>
      </c>
      <c r="F57" s="93">
        <f>J40</f>
        <v>0.82758620689655171</v>
      </c>
      <c r="G57" s="93">
        <f>J41</f>
        <v>1.0222222222222221</v>
      </c>
      <c r="H57" s="93">
        <f>J42</f>
        <v>1.7175141242937852</v>
      </c>
      <c r="N57" s="64"/>
      <c r="T57" s="64"/>
    </row>
    <row r="58" spans="4:21" ht="15" thickBot="1" x14ac:dyDescent="0.25">
      <c r="D58" s="86">
        <v>3</v>
      </c>
      <c r="E58" s="94">
        <f>J43</f>
        <v>0.53038674033149169</v>
      </c>
      <c r="F58" s="94">
        <f>J44</f>
        <v>0.53886010362694303</v>
      </c>
      <c r="G58" s="94"/>
      <c r="H58" s="94"/>
      <c r="N58" s="64"/>
      <c r="T58" s="64"/>
      <c r="U58" s="64"/>
    </row>
    <row r="59" spans="4:21" x14ac:dyDescent="0.2">
      <c r="N59" s="64"/>
      <c r="T59" s="64"/>
      <c r="U59" s="64"/>
    </row>
    <row r="60" spans="4:21" x14ac:dyDescent="0.2">
      <c r="N60" s="64"/>
      <c r="T60" s="64"/>
    </row>
    <row r="61" spans="4:21" ht="15" thickBot="1" x14ac:dyDescent="0.25">
      <c r="N61" s="64"/>
      <c r="O61" s="64"/>
      <c r="P61" s="64"/>
      <c r="Q61" s="64"/>
      <c r="R61" s="64"/>
      <c r="S61" s="64"/>
      <c r="T61" s="64"/>
    </row>
    <row r="62" spans="4:21" ht="15" thickBot="1" x14ac:dyDescent="0.25">
      <c r="D62" s="5" t="s">
        <v>3</v>
      </c>
      <c r="E62" s="3">
        <v>1</v>
      </c>
      <c r="F62" s="3">
        <v>2</v>
      </c>
      <c r="G62" s="3">
        <v>3</v>
      </c>
      <c r="H62" s="2">
        <v>4</v>
      </c>
      <c r="J62" t="s">
        <v>90</v>
      </c>
      <c r="N62" s="64"/>
      <c r="O62" s="64"/>
      <c r="P62" s="64"/>
      <c r="Q62" s="64"/>
      <c r="R62" s="64"/>
      <c r="S62" s="64"/>
      <c r="T62" s="64"/>
    </row>
    <row r="63" spans="4:21" x14ac:dyDescent="0.2">
      <c r="D63" s="19" t="s">
        <v>95</v>
      </c>
      <c r="E63" s="18">
        <f xml:space="preserve"> AVERAGE(E56:E58)</f>
        <v>0.50048748781280472</v>
      </c>
      <c r="F63" s="97">
        <f t="shared" ref="F63:H63" si="4" xml:space="preserve"> AVERAGE(F56:F58)</f>
        <v>0.68322315526174737</v>
      </c>
      <c r="G63" s="18">
        <f t="shared" si="4"/>
        <v>1.0933895921237693</v>
      </c>
      <c r="H63" s="7">
        <f t="shared" si="4"/>
        <v>1.682999486389317</v>
      </c>
      <c r="I63" s="6"/>
      <c r="J63" s="95">
        <f>SUM(E63:H63)</f>
        <v>3.9600997215876381</v>
      </c>
      <c r="N63" s="64"/>
    </row>
    <row r="64" spans="4:21" ht="15" thickBot="1" x14ac:dyDescent="0.25">
      <c r="D64" s="20" t="s">
        <v>96</v>
      </c>
      <c r="E64" s="98">
        <f>E63*(4/$J$63)</f>
        <v>0.50553018661070992</v>
      </c>
      <c r="F64" s="98">
        <f>F63*(4/$J$63)</f>
        <v>0.69010702082808906</v>
      </c>
      <c r="G64" s="98">
        <f>G63*(4/$J$63)</f>
        <v>1.10440612004126</v>
      </c>
      <c r="H64" s="98">
        <f>H63*(4/$J$63)</f>
        <v>1.6999566725199415</v>
      </c>
      <c r="I64" s="11"/>
      <c r="J64" s="96">
        <f>SUM(E64:H64)</f>
        <v>4.0000000000000009</v>
      </c>
      <c r="N64" s="64"/>
    </row>
    <row r="65" spans="1:14" x14ac:dyDescent="0.2">
      <c r="N65" s="64"/>
    </row>
    <row r="66" spans="1:14" x14ac:dyDescent="0.2">
      <c r="A66" s="64"/>
      <c r="B66" s="64"/>
      <c r="C66" s="64"/>
      <c r="D66" s="64"/>
      <c r="E66" s="64"/>
      <c r="F66" s="64"/>
      <c r="G66" s="64"/>
      <c r="H66" s="64"/>
      <c r="I66" s="64"/>
      <c r="J66" s="64"/>
      <c r="K66" s="64"/>
      <c r="L66" s="64"/>
      <c r="M66" s="64"/>
      <c r="N66" s="64"/>
    </row>
    <row r="67" spans="1:14" x14ac:dyDescent="0.2">
      <c r="A67" s="64"/>
      <c r="B67" s="64"/>
      <c r="C67" s="64"/>
      <c r="D67" s="64"/>
      <c r="E67" s="64"/>
      <c r="F67" s="64"/>
      <c r="G67" s="64"/>
      <c r="H67" s="64"/>
      <c r="I67" s="64"/>
      <c r="J67" s="64"/>
      <c r="K67" s="64"/>
      <c r="L67" s="64"/>
      <c r="M67" s="64"/>
      <c r="N67" s="64"/>
    </row>
    <row r="69" spans="1:14" x14ac:dyDescent="0.2">
      <c r="A69" s="82"/>
      <c r="B69" s="82"/>
      <c r="C69" s="82"/>
      <c r="D69" s="82"/>
    </row>
    <row r="70" spans="1:14" ht="22.5" x14ac:dyDescent="0.3">
      <c r="A70" s="84" t="s">
        <v>108</v>
      </c>
      <c r="B70" s="82"/>
      <c r="C70" s="82"/>
      <c r="D70" s="82"/>
    </row>
    <row r="71" spans="1:14" ht="22.5" x14ac:dyDescent="0.3">
      <c r="A71" s="84" t="s">
        <v>142</v>
      </c>
      <c r="B71" s="82"/>
      <c r="C71" s="82"/>
      <c r="D71" s="82"/>
    </row>
    <row r="72" spans="1:14" x14ac:dyDescent="0.2">
      <c r="B72" s="99"/>
      <c r="C72" s="99"/>
      <c r="D72" s="99"/>
    </row>
    <row r="73" spans="1:14" ht="15" thickBot="1" x14ac:dyDescent="0.25">
      <c r="B73" s="99"/>
      <c r="C73" s="99"/>
      <c r="D73" s="99"/>
    </row>
    <row r="74" spans="1:14" ht="15" thickBot="1" x14ac:dyDescent="0.25">
      <c r="B74" s="5" t="s">
        <v>104</v>
      </c>
      <c r="C74" s="99"/>
      <c r="D74" s="99"/>
    </row>
    <row r="75" spans="1:14" ht="30.75" customHeight="1" x14ac:dyDescent="0.25">
      <c r="B75" s="113" t="s">
        <v>105</v>
      </c>
      <c r="C75" s="99"/>
      <c r="D75" s="99"/>
      <c r="E75" s="135" t="s">
        <v>141</v>
      </c>
      <c r="F75" s="134">
        <v>7</v>
      </c>
      <c r="G75" s="99" t="str">
        <f xml:space="preserve"> IF(MOD(F75,2)=0,"(Even)","(Odd)")</f>
        <v>(Odd)</v>
      </c>
    </row>
    <row r="76" spans="1:14" ht="25.5" x14ac:dyDescent="0.35">
      <c r="B76" s="22" t="s">
        <v>106</v>
      </c>
      <c r="C76" s="99"/>
      <c r="D76" s="99"/>
    </row>
    <row r="77" spans="1:14" x14ac:dyDescent="0.2">
      <c r="B77" s="19" t="s">
        <v>107</v>
      </c>
      <c r="C77" s="99"/>
      <c r="D77" s="99"/>
    </row>
    <row r="78" spans="1:14" ht="15" thickBot="1" x14ac:dyDescent="0.25">
      <c r="B78" s="20"/>
    </row>
    <row r="81" spans="2:15" ht="15" thickBot="1" x14ac:dyDescent="0.25"/>
    <row r="82" spans="2:15" ht="15" thickBot="1" x14ac:dyDescent="0.25">
      <c r="B82" s="5" t="s">
        <v>14</v>
      </c>
      <c r="E82" s="1" t="s">
        <v>109</v>
      </c>
      <c r="F82" s="2" t="s">
        <v>110</v>
      </c>
      <c r="G82" s="87" t="s">
        <v>5</v>
      </c>
      <c r="H82" s="18" t="s">
        <v>92</v>
      </c>
      <c r="I82" s="18" t="s">
        <v>88</v>
      </c>
      <c r="J82" s="18" t="s">
        <v>89</v>
      </c>
    </row>
    <row r="83" spans="2:15" ht="19.5" x14ac:dyDescent="0.25">
      <c r="B83" s="21" t="s">
        <v>35</v>
      </c>
      <c r="E83" s="18">
        <v>1</v>
      </c>
      <c r="F83" s="109">
        <v>1</v>
      </c>
      <c r="G83" s="6">
        <v>8000</v>
      </c>
      <c r="H83" s="19"/>
      <c r="I83" s="19"/>
      <c r="J83" s="19"/>
    </row>
    <row r="84" spans="2:15" ht="25.5" x14ac:dyDescent="0.35">
      <c r="B84" s="22" t="s">
        <v>5</v>
      </c>
      <c r="E84" s="19">
        <v>1</v>
      </c>
      <c r="F84" s="110">
        <v>2</v>
      </c>
      <c r="G84" s="9">
        <v>13000</v>
      </c>
      <c r="H84" s="19"/>
      <c r="I84" s="19"/>
      <c r="J84" s="19"/>
    </row>
    <row r="85" spans="2:15" x14ac:dyDescent="0.2">
      <c r="B85" s="19"/>
      <c r="E85" s="19">
        <v>1</v>
      </c>
      <c r="F85" s="111">
        <v>3</v>
      </c>
      <c r="G85" s="9">
        <v>23000</v>
      </c>
      <c r="H85" s="19">
        <f>AVERAGE(G83:G89)</f>
        <v>34714.285714285717</v>
      </c>
      <c r="I85" s="19"/>
      <c r="J85" s="19"/>
      <c r="L85" s="119" t="s">
        <v>145</v>
      </c>
      <c r="M85" s="119"/>
      <c r="N85" s="119"/>
      <c r="O85" s="119"/>
    </row>
    <row r="86" spans="2:15" ht="15" thickBot="1" x14ac:dyDescent="0.25">
      <c r="B86" s="20"/>
      <c r="E86" s="19">
        <v>1</v>
      </c>
      <c r="F86" s="110">
        <v>4</v>
      </c>
      <c r="G86" s="9">
        <v>34000</v>
      </c>
      <c r="H86" s="19">
        <f t="shared" ref="H86:H98" si="5">AVERAGE(G84:G90)</f>
        <v>36142.857142857145</v>
      </c>
      <c r="I86" s="19">
        <f t="shared" ref="I86:I98" si="6">AVERAGE(H85:H86)</f>
        <v>35428.571428571435</v>
      </c>
      <c r="J86" s="19">
        <f t="shared" ref="J86:J99" si="7">G86/I86</f>
        <v>0.95967741935483852</v>
      </c>
    </row>
    <row r="87" spans="2:15" x14ac:dyDescent="0.2">
      <c r="E87" s="19">
        <v>1</v>
      </c>
      <c r="F87" s="110">
        <v>5</v>
      </c>
      <c r="G87" s="9">
        <v>10000</v>
      </c>
      <c r="H87" s="19">
        <f t="shared" si="5"/>
        <v>37571.428571428572</v>
      </c>
      <c r="I87" s="19">
        <f t="shared" si="6"/>
        <v>36857.142857142855</v>
      </c>
      <c r="J87" s="19">
        <f t="shared" si="7"/>
        <v>0.27131782945736438</v>
      </c>
    </row>
    <row r="88" spans="2:15" x14ac:dyDescent="0.2">
      <c r="E88" s="19">
        <v>1</v>
      </c>
      <c r="F88" s="110">
        <v>6</v>
      </c>
      <c r="G88" s="9">
        <v>70000</v>
      </c>
      <c r="H88" s="19">
        <f t="shared" si="5"/>
        <v>39000</v>
      </c>
      <c r="I88" s="19">
        <f t="shared" si="6"/>
        <v>38285.71428571429</v>
      </c>
      <c r="J88" s="19">
        <f t="shared" si="7"/>
        <v>1.8283582089552237</v>
      </c>
    </row>
    <row r="89" spans="2:15" ht="15" thickBot="1" x14ac:dyDescent="0.25">
      <c r="B89" t="s">
        <v>144</v>
      </c>
      <c r="E89" s="19">
        <v>1</v>
      </c>
      <c r="F89" s="110">
        <v>7</v>
      </c>
      <c r="G89" s="9">
        <v>85000</v>
      </c>
      <c r="H89" s="19">
        <f t="shared" si="5"/>
        <v>40428.571428571428</v>
      </c>
      <c r="I89" s="19">
        <f t="shared" si="6"/>
        <v>39714.28571428571</v>
      </c>
      <c r="J89" s="19">
        <f t="shared" si="7"/>
        <v>2.1402877697841727</v>
      </c>
    </row>
    <row r="90" spans="2:15" x14ac:dyDescent="0.2">
      <c r="E90" s="19">
        <v>2</v>
      </c>
      <c r="F90" s="81">
        <v>1</v>
      </c>
      <c r="G90" s="6">
        <v>18000</v>
      </c>
      <c r="H90" s="19">
        <f t="shared" si="5"/>
        <v>42000</v>
      </c>
      <c r="I90" s="19">
        <f t="shared" si="6"/>
        <v>41214.28571428571</v>
      </c>
      <c r="J90" s="19">
        <f t="shared" si="7"/>
        <v>0.43674176776429813</v>
      </c>
    </row>
    <row r="91" spans="2:15" x14ac:dyDescent="0.2">
      <c r="E91" s="19">
        <v>2</v>
      </c>
      <c r="F91" s="19">
        <v>2</v>
      </c>
      <c r="G91" s="9">
        <v>23000</v>
      </c>
      <c r="H91" s="19">
        <f t="shared" si="5"/>
        <v>41714.285714285717</v>
      </c>
      <c r="I91" s="19">
        <f t="shared" si="6"/>
        <v>41857.142857142855</v>
      </c>
      <c r="J91" s="19">
        <f t="shared" si="7"/>
        <v>0.5494880546075086</v>
      </c>
    </row>
    <row r="92" spans="2:15" x14ac:dyDescent="0.2">
      <c r="E92" s="19">
        <v>2</v>
      </c>
      <c r="F92" s="19">
        <v>3</v>
      </c>
      <c r="G92" s="9">
        <v>33000</v>
      </c>
      <c r="H92" s="19">
        <f t="shared" si="5"/>
        <v>43142.857142857145</v>
      </c>
      <c r="I92" s="19">
        <f t="shared" si="6"/>
        <v>42428.571428571435</v>
      </c>
      <c r="J92" s="19">
        <f t="shared" si="7"/>
        <v>0.77777777777777768</v>
      </c>
    </row>
    <row r="93" spans="2:15" x14ac:dyDescent="0.2">
      <c r="E93" s="19">
        <v>2</v>
      </c>
      <c r="F93" s="19">
        <v>4</v>
      </c>
      <c r="G93" s="9">
        <v>44000</v>
      </c>
      <c r="H93" s="19">
        <f t="shared" si="5"/>
        <v>43571.428571428572</v>
      </c>
      <c r="I93" s="19">
        <f t="shared" si="6"/>
        <v>43357.142857142855</v>
      </c>
      <c r="J93" s="19">
        <f t="shared" si="7"/>
        <v>1.014827018121911</v>
      </c>
    </row>
    <row r="94" spans="2:15" x14ac:dyDescent="0.2">
      <c r="E94" s="19">
        <v>2</v>
      </c>
      <c r="F94" s="19">
        <v>5</v>
      </c>
      <c r="G94" s="9">
        <v>21000</v>
      </c>
      <c r="H94" s="19">
        <f t="shared" si="5"/>
        <v>44142.857142857145</v>
      </c>
      <c r="I94" s="19">
        <f t="shared" si="6"/>
        <v>43857.142857142855</v>
      </c>
      <c r="J94" s="19">
        <f t="shared" si="7"/>
        <v>0.47882736156351796</v>
      </c>
    </row>
    <row r="95" spans="2:15" x14ac:dyDescent="0.2">
      <c r="E95" s="19">
        <v>2</v>
      </c>
      <c r="F95" s="19">
        <v>6</v>
      </c>
      <c r="G95" s="9">
        <v>68000</v>
      </c>
      <c r="H95" s="19">
        <f t="shared" si="5"/>
        <v>45000</v>
      </c>
      <c r="I95" s="19">
        <f t="shared" si="6"/>
        <v>44571.428571428572</v>
      </c>
      <c r="J95" s="19">
        <f t="shared" si="7"/>
        <v>1.5256410256410255</v>
      </c>
    </row>
    <row r="96" spans="2:15" ht="15" thickBot="1" x14ac:dyDescent="0.25">
      <c r="E96" s="20">
        <v>2</v>
      </c>
      <c r="F96" s="85">
        <v>7</v>
      </c>
      <c r="G96" s="20">
        <v>95000</v>
      </c>
      <c r="H96" s="19">
        <f t="shared" si="5"/>
        <v>45714.285714285717</v>
      </c>
      <c r="I96" s="19">
        <f t="shared" si="6"/>
        <v>45357.142857142855</v>
      </c>
      <c r="J96" s="19">
        <f t="shared" si="7"/>
        <v>2.0944881889763782</v>
      </c>
    </row>
    <row r="97" spans="4:11" x14ac:dyDescent="0.2">
      <c r="E97" s="81">
        <v>3</v>
      </c>
      <c r="F97" s="81">
        <v>1</v>
      </c>
      <c r="G97" s="81">
        <v>21000</v>
      </c>
      <c r="H97" s="19">
        <f t="shared" si="5"/>
        <v>46285.714285714283</v>
      </c>
      <c r="I97" s="19">
        <f t="shared" si="6"/>
        <v>46000</v>
      </c>
      <c r="J97" s="19">
        <f t="shared" si="7"/>
        <v>0.45652173913043476</v>
      </c>
    </row>
    <row r="98" spans="4:11" x14ac:dyDescent="0.2">
      <c r="E98" s="81">
        <v>3</v>
      </c>
      <c r="F98" s="81">
        <v>2</v>
      </c>
      <c r="G98" s="81">
        <v>27000</v>
      </c>
      <c r="H98" s="19">
        <f t="shared" si="5"/>
        <v>41000</v>
      </c>
      <c r="I98" s="19">
        <f t="shared" si="6"/>
        <v>43642.857142857145</v>
      </c>
      <c r="J98" s="19">
        <f t="shared" si="7"/>
        <v>0.61865793780687395</v>
      </c>
    </row>
    <row r="99" spans="4:11" x14ac:dyDescent="0.2">
      <c r="E99" s="81">
        <v>3</v>
      </c>
      <c r="F99" s="81">
        <v>3</v>
      </c>
      <c r="G99" s="81">
        <v>39000</v>
      </c>
      <c r="H99" s="19">
        <f>AVERAGE(G97:G103)</f>
        <v>33142.857142857145</v>
      </c>
      <c r="I99" s="19">
        <f>AVERAGE(H98:H99)</f>
        <v>37071.428571428572</v>
      </c>
      <c r="J99" s="19">
        <f t="shared" si="7"/>
        <v>1.0520231213872833</v>
      </c>
    </row>
    <row r="100" spans="4:11" x14ac:dyDescent="0.2">
      <c r="E100" s="81">
        <v>3</v>
      </c>
      <c r="F100" s="81">
        <v>4</v>
      </c>
      <c r="G100" s="81">
        <v>49000</v>
      </c>
      <c r="H100" s="19"/>
      <c r="I100" s="19"/>
      <c r="J100" s="19"/>
    </row>
    <row r="101" spans="4:11" x14ac:dyDescent="0.2">
      <c r="E101" s="81">
        <v>3</v>
      </c>
      <c r="F101" s="81">
        <v>5</v>
      </c>
      <c r="G101" s="81">
        <v>25000</v>
      </c>
      <c r="H101" s="19"/>
      <c r="I101" s="19"/>
      <c r="J101" s="19"/>
    </row>
    <row r="102" spans="4:11" x14ac:dyDescent="0.2">
      <c r="E102" s="81">
        <v>3</v>
      </c>
      <c r="F102" s="81">
        <v>6</v>
      </c>
      <c r="G102" s="81">
        <v>31000</v>
      </c>
      <c r="H102" s="19"/>
      <c r="I102" s="19"/>
      <c r="J102" s="19"/>
    </row>
    <row r="103" spans="4:11" ht="15" thickBot="1" x14ac:dyDescent="0.25">
      <c r="E103" s="85">
        <v>3</v>
      </c>
      <c r="F103" s="85">
        <v>7</v>
      </c>
      <c r="G103" s="85">
        <v>40000</v>
      </c>
      <c r="H103" s="20"/>
      <c r="I103" s="20"/>
      <c r="J103" s="20"/>
    </row>
    <row r="104" spans="4:11" x14ac:dyDescent="0.2">
      <c r="E104" s="4"/>
      <c r="F104" s="14"/>
      <c r="G104" s="4"/>
      <c r="H104" s="4"/>
      <c r="I104" s="4"/>
      <c r="J104" s="4"/>
    </row>
    <row r="105" spans="4:11" x14ac:dyDescent="0.2">
      <c r="E105" s="4"/>
      <c r="F105" s="14"/>
      <c r="G105" s="4"/>
      <c r="H105" s="4"/>
      <c r="I105" s="4"/>
      <c r="J105" s="4"/>
    </row>
    <row r="106" spans="4:11" x14ac:dyDescent="0.2">
      <c r="E106" s="4"/>
      <c r="F106" s="14"/>
      <c r="G106" s="4"/>
      <c r="H106" s="4"/>
      <c r="I106" s="4"/>
      <c r="J106" s="4"/>
    </row>
    <row r="107" spans="4:11" x14ac:dyDescent="0.2">
      <c r="E107" s="4"/>
      <c r="F107" s="14"/>
      <c r="G107" s="4"/>
      <c r="H107" s="4"/>
      <c r="I107" s="137"/>
      <c r="J107" s="4"/>
    </row>
    <row r="108" spans="4:11" x14ac:dyDescent="0.2">
      <c r="E108" s="4"/>
      <c r="F108" s="14"/>
      <c r="G108" s="4"/>
      <c r="H108" s="4"/>
      <c r="I108" s="4"/>
      <c r="J108" s="4"/>
    </row>
    <row r="109" spans="4:11" x14ac:dyDescent="0.2">
      <c r="D109" s="86" t="s">
        <v>93</v>
      </c>
      <c r="E109" s="86">
        <v>1</v>
      </c>
      <c r="F109" s="86">
        <v>2</v>
      </c>
      <c r="G109" s="86">
        <v>3</v>
      </c>
      <c r="H109" s="86">
        <v>4</v>
      </c>
      <c r="I109" s="129">
        <v>5</v>
      </c>
      <c r="J109" s="129">
        <v>6</v>
      </c>
      <c r="K109" s="129">
        <v>7</v>
      </c>
    </row>
    <row r="110" spans="4:11" x14ac:dyDescent="0.2">
      <c r="D110" s="86">
        <v>1</v>
      </c>
      <c r="E110" s="92"/>
      <c r="F110" s="92"/>
      <c r="G110" s="92"/>
      <c r="H110" s="92">
        <f>J86</f>
        <v>0.95967741935483852</v>
      </c>
      <c r="I110" s="92">
        <f>J87</f>
        <v>0.27131782945736438</v>
      </c>
      <c r="J110" s="92">
        <f>J88</f>
        <v>1.8283582089552237</v>
      </c>
      <c r="K110" s="92">
        <f>J89</f>
        <v>2.1402877697841727</v>
      </c>
    </row>
    <row r="111" spans="4:11" x14ac:dyDescent="0.2">
      <c r="D111" s="86">
        <v>2</v>
      </c>
      <c r="E111" s="93">
        <f>J90</f>
        <v>0.43674176776429813</v>
      </c>
      <c r="F111" s="93">
        <f>J91</f>
        <v>0.5494880546075086</v>
      </c>
      <c r="G111" s="93">
        <f>J92</f>
        <v>0.77777777777777768</v>
      </c>
      <c r="H111" s="93">
        <f>J93</f>
        <v>1.014827018121911</v>
      </c>
      <c r="I111" s="93">
        <f>J94</f>
        <v>0.47882736156351796</v>
      </c>
      <c r="J111" s="93">
        <f>J95</f>
        <v>1.5256410256410255</v>
      </c>
      <c r="K111" s="93">
        <f>J96</f>
        <v>2.0944881889763782</v>
      </c>
    </row>
    <row r="112" spans="4:11" ht="15" thickBot="1" x14ac:dyDescent="0.25">
      <c r="D112" s="86">
        <v>3</v>
      </c>
      <c r="E112" s="94">
        <f>J97</f>
        <v>0.45652173913043476</v>
      </c>
      <c r="F112" s="94">
        <f>J98</f>
        <v>0.61865793780687395</v>
      </c>
      <c r="G112" s="94">
        <f>J99</f>
        <v>1.0520231213872833</v>
      </c>
      <c r="H112" s="94"/>
      <c r="I112" s="136"/>
      <c r="J112" s="136"/>
      <c r="K112" s="136"/>
    </row>
    <row r="113" spans="1:13" x14ac:dyDescent="0.2">
      <c r="E113" s="4"/>
      <c r="F113" s="14"/>
      <c r="G113" s="4"/>
      <c r="H113" s="4"/>
      <c r="I113" s="4"/>
      <c r="J113" s="4"/>
    </row>
    <row r="114" spans="1:13" x14ac:dyDescent="0.2">
      <c r="E114" s="4"/>
      <c r="F114" s="14"/>
      <c r="G114" s="4"/>
      <c r="H114" s="4"/>
      <c r="I114" s="4"/>
      <c r="J114" s="4"/>
    </row>
    <row r="115" spans="1:13" x14ac:dyDescent="0.2">
      <c r="E115" s="4"/>
      <c r="F115" s="14"/>
      <c r="G115" s="4"/>
      <c r="H115" s="4"/>
      <c r="I115" s="4"/>
      <c r="J115" s="4"/>
    </row>
    <row r="116" spans="1:13" ht="15" thickBot="1" x14ac:dyDescent="0.25">
      <c r="E116" s="4"/>
      <c r="F116" s="14"/>
      <c r="G116" s="4"/>
      <c r="H116" s="4"/>
      <c r="I116" s="4"/>
      <c r="J116" s="4"/>
    </row>
    <row r="117" spans="1:13" ht="15" thickBot="1" x14ac:dyDescent="0.25">
      <c r="D117" s="5" t="s">
        <v>3</v>
      </c>
      <c r="E117" s="3">
        <v>1</v>
      </c>
      <c r="F117" s="3">
        <v>2</v>
      </c>
      <c r="G117" s="3">
        <v>3</v>
      </c>
      <c r="H117" s="3">
        <v>4</v>
      </c>
      <c r="I117" s="3">
        <v>5</v>
      </c>
      <c r="J117" s="3">
        <v>6</v>
      </c>
      <c r="K117" s="138">
        <v>7</v>
      </c>
      <c r="M117" t="s">
        <v>90</v>
      </c>
    </row>
    <row r="118" spans="1:13" x14ac:dyDescent="0.2">
      <c r="D118" s="19" t="s">
        <v>95</v>
      </c>
      <c r="E118" s="18">
        <f xml:space="preserve"> AVERAGE(E110:E112)</f>
        <v>0.44663175344736644</v>
      </c>
      <c r="F118" s="18">
        <f t="shared" ref="F118:K118" si="8" xml:space="preserve"> AVERAGE(F110:F112)</f>
        <v>0.58407299620719133</v>
      </c>
      <c r="G118" s="18">
        <f t="shared" si="8"/>
        <v>0.91490044958253047</v>
      </c>
      <c r="H118" s="18">
        <f t="shared" si="8"/>
        <v>0.98725221873837476</v>
      </c>
      <c r="I118" s="18">
        <f t="shared" si="8"/>
        <v>0.37507259551044114</v>
      </c>
      <c r="J118" s="18">
        <f t="shared" si="8"/>
        <v>1.6769996172981245</v>
      </c>
      <c r="K118" s="18">
        <f t="shared" si="8"/>
        <v>2.1173879793802755</v>
      </c>
      <c r="L118" s="6"/>
      <c r="M118" s="95">
        <f>SUM(E118:K118)</f>
        <v>7.1023176101643042</v>
      </c>
    </row>
    <row r="119" spans="1:13" ht="15" thickBot="1" x14ac:dyDescent="0.25">
      <c r="D119" s="20" t="s">
        <v>96</v>
      </c>
      <c r="E119" s="98">
        <f>E118*(7/$M$118)</f>
        <v>0.44019747436488393</v>
      </c>
      <c r="F119" s="98">
        <f>F118*(7/$M$118)</f>
        <v>0.57565870718019829</v>
      </c>
      <c r="G119" s="98">
        <f t="shared" ref="G119:K119" si="9">G118*(7/$M$118)</f>
        <v>0.90172018467779513</v>
      </c>
      <c r="H119" s="98">
        <f t="shared" si="9"/>
        <v>0.97302963771691287</v>
      </c>
      <c r="I119" s="98">
        <f t="shared" si="9"/>
        <v>0.36966921400637698</v>
      </c>
      <c r="J119" s="98">
        <f t="shared" si="9"/>
        <v>1.652840377665862</v>
      </c>
      <c r="K119" s="98">
        <f t="shared" si="9"/>
        <v>2.0868844043879706</v>
      </c>
      <c r="L119" s="11"/>
      <c r="M119" s="96">
        <f>SUM(E119:K119)</f>
        <v>7</v>
      </c>
    </row>
    <row r="120" spans="1:13" x14ac:dyDescent="0.2">
      <c r="E120" s="4"/>
      <c r="F120" s="14"/>
      <c r="G120" s="4"/>
      <c r="H120" s="4"/>
      <c r="I120" s="4"/>
      <c r="J120" s="4"/>
    </row>
    <row r="121" spans="1:13" x14ac:dyDescent="0.2">
      <c r="E121" s="4"/>
      <c r="F121" s="14"/>
      <c r="G121" s="4"/>
      <c r="H121" s="4"/>
      <c r="I121" s="4"/>
      <c r="J121" s="4"/>
    </row>
    <row r="122" spans="1:13" x14ac:dyDescent="0.2">
      <c r="B122" s="140" t="s">
        <v>146</v>
      </c>
      <c r="C122" s="130"/>
      <c r="D122" s="130"/>
      <c r="E122" s="139"/>
      <c r="F122" s="139"/>
      <c r="G122" s="139"/>
      <c r="H122" s="139"/>
      <c r="I122" s="139"/>
      <c r="J122" s="139"/>
      <c r="K122" s="130"/>
      <c r="L122" s="130"/>
      <c r="M122" s="130"/>
    </row>
    <row r="123" spans="1:13" x14ac:dyDescent="0.2">
      <c r="B123" s="130" t="s">
        <v>148</v>
      </c>
      <c r="C123" s="130"/>
      <c r="D123" s="130"/>
      <c r="E123" s="139"/>
      <c r="F123" s="139"/>
      <c r="G123" s="139"/>
      <c r="H123" s="139"/>
      <c r="I123" s="139"/>
      <c r="J123" s="139"/>
      <c r="K123" s="130"/>
      <c r="L123" s="130"/>
      <c r="M123" s="130"/>
    </row>
    <row r="124" spans="1:13" x14ac:dyDescent="0.2">
      <c r="E124" s="4"/>
      <c r="F124" s="14"/>
      <c r="G124" s="4"/>
      <c r="H124" s="4"/>
      <c r="I124" s="4"/>
      <c r="J124" s="4"/>
    </row>
    <row r="125" spans="1:13" x14ac:dyDescent="0.2">
      <c r="E125" s="4"/>
      <c r="F125" s="14"/>
      <c r="G125" s="4"/>
      <c r="H125" s="4"/>
      <c r="I125" s="4"/>
      <c r="J125" s="4"/>
    </row>
    <row r="126" spans="1:13" x14ac:dyDescent="0.2">
      <c r="A126" s="120" t="s">
        <v>122</v>
      </c>
      <c r="E126" s="4"/>
      <c r="F126" s="14"/>
      <c r="G126" s="4"/>
      <c r="H126" s="4"/>
      <c r="I126" s="4"/>
      <c r="J126" s="4"/>
    </row>
    <row r="127" spans="1:13" x14ac:dyDescent="0.2">
      <c r="A127" s="120" t="s">
        <v>147</v>
      </c>
      <c r="E127" s="4"/>
      <c r="F127" s="14"/>
      <c r="G127" s="4"/>
      <c r="H127" s="4"/>
      <c r="I127" s="4"/>
      <c r="J127" s="4"/>
    </row>
    <row r="128" spans="1:13" x14ac:dyDescent="0.2">
      <c r="E128" s="4"/>
      <c r="F128" s="14"/>
      <c r="G128" s="4"/>
      <c r="H128" s="4"/>
      <c r="I128" s="4"/>
      <c r="J128" s="4"/>
    </row>
    <row r="129" spans="5:10" x14ac:dyDescent="0.2">
      <c r="E129" s="4"/>
      <c r="F129" s="14"/>
      <c r="G129" s="4"/>
      <c r="H129" s="4"/>
      <c r="I129" s="4"/>
      <c r="J129" s="4"/>
    </row>
    <row r="130" spans="5:10" x14ac:dyDescent="0.2">
      <c r="E130" s="4"/>
      <c r="F130" s="14"/>
      <c r="G130" s="4"/>
      <c r="H130" s="4"/>
      <c r="I130" s="4"/>
      <c r="J130" s="4"/>
    </row>
    <row r="131" spans="5:10" x14ac:dyDescent="0.2">
      <c r="E131" s="4"/>
      <c r="F131" s="14"/>
      <c r="G131" s="4"/>
      <c r="H131" s="4"/>
      <c r="I131" s="4"/>
      <c r="J131"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B0CC-4616-4A69-B8C7-89A553159773}">
  <dimension ref="A1:W130"/>
  <sheetViews>
    <sheetView zoomScaleNormal="100" workbookViewId="0">
      <selection activeCell="E90" sqref="E90"/>
    </sheetView>
  </sheetViews>
  <sheetFormatPr defaultRowHeight="14.25" x14ac:dyDescent="0.2"/>
  <cols>
    <col min="1" max="1" width="27.375" customWidth="1"/>
    <col min="2" max="2" width="25.25" customWidth="1"/>
    <col min="3" max="3" width="16.875" customWidth="1"/>
    <col min="4" max="4" width="19.375" customWidth="1"/>
    <col min="5" max="5" width="26.25" customWidth="1"/>
    <col min="6" max="6" width="19.25" customWidth="1"/>
    <col min="7" max="7" width="21.875" customWidth="1"/>
    <col min="8" max="8" width="17.75" customWidth="1"/>
    <col min="9" max="9" width="17.5" customWidth="1"/>
  </cols>
  <sheetData>
    <row r="1" spans="1:23" ht="31.5" customHeight="1" x14ac:dyDescent="0.3">
      <c r="A1" s="64"/>
      <c r="B1" s="116" t="s">
        <v>111</v>
      </c>
      <c r="C1" s="114"/>
      <c r="D1" s="114"/>
      <c r="V1" s="64"/>
      <c r="W1" s="64"/>
    </row>
    <row r="2" spans="1:23" ht="15" thickBot="1" x14ac:dyDescent="0.25">
      <c r="A2" s="64"/>
      <c r="V2" s="64"/>
      <c r="W2" s="64"/>
    </row>
    <row r="3" spans="1:23" ht="15" thickBot="1" x14ac:dyDescent="0.25">
      <c r="A3" s="64"/>
      <c r="B3" s="5" t="s">
        <v>14</v>
      </c>
      <c r="C3" s="4"/>
      <c r="D3" s="99"/>
      <c r="E3" s="99"/>
      <c r="F3" s="99"/>
      <c r="G3" s="99"/>
      <c r="H3" s="99"/>
      <c r="I3" s="99"/>
      <c r="J3" s="99"/>
      <c r="K3" s="99"/>
      <c r="L3" s="99"/>
      <c r="M3" s="99"/>
      <c r="V3" s="64"/>
      <c r="W3" s="64"/>
    </row>
    <row r="4" spans="1:23" ht="20.25" thickBot="1" x14ac:dyDescent="0.3">
      <c r="A4" s="64"/>
      <c r="B4" s="21" t="s">
        <v>112</v>
      </c>
      <c r="C4" s="21"/>
      <c r="D4" s="5" t="s">
        <v>115</v>
      </c>
      <c r="E4" s="99"/>
      <c r="F4" s="99"/>
      <c r="G4" s="99"/>
      <c r="H4" s="99"/>
      <c r="I4" s="99"/>
      <c r="J4" s="99"/>
      <c r="K4" s="99"/>
      <c r="L4" s="99"/>
      <c r="M4" s="99"/>
      <c r="V4" s="64"/>
      <c r="W4" s="64"/>
    </row>
    <row r="5" spans="1:23" ht="25.5" x14ac:dyDescent="0.35">
      <c r="A5" s="64"/>
      <c r="B5" s="22" t="s">
        <v>113</v>
      </c>
      <c r="C5" s="22"/>
      <c r="D5" s="113" t="s">
        <v>105</v>
      </c>
      <c r="E5" s="99"/>
      <c r="F5" s="99"/>
      <c r="G5" s="135" t="s">
        <v>141</v>
      </c>
      <c r="H5" s="134">
        <v>4</v>
      </c>
      <c r="I5" s="99" t="str">
        <f xml:space="preserve"> IF(MOD(H5,2)=0,"(Even)","(Odd)")</f>
        <v>(Even)</v>
      </c>
      <c r="J5" s="99"/>
      <c r="K5" s="99"/>
      <c r="L5" s="99"/>
      <c r="M5" s="99"/>
      <c r="V5" s="64"/>
      <c r="W5" s="64"/>
    </row>
    <row r="6" spans="1:23" ht="25.5" x14ac:dyDescent="0.35">
      <c r="A6" s="64"/>
      <c r="B6" s="56" t="s">
        <v>53</v>
      </c>
      <c r="C6" s="56"/>
      <c r="D6" s="22" t="s">
        <v>106</v>
      </c>
      <c r="E6" s="99"/>
      <c r="F6" s="99"/>
      <c r="G6" s="99"/>
      <c r="H6" s="99"/>
      <c r="I6" s="99"/>
      <c r="J6" s="99"/>
      <c r="K6" s="99"/>
      <c r="L6" s="99"/>
      <c r="M6" s="99"/>
      <c r="V6" s="64"/>
      <c r="W6" s="64"/>
    </row>
    <row r="7" spans="1:23" ht="15" thickBot="1" x14ac:dyDescent="0.25">
      <c r="A7" s="64"/>
      <c r="B7" s="20"/>
      <c r="C7" s="19"/>
      <c r="D7" s="19" t="s">
        <v>114</v>
      </c>
      <c r="E7" s="99"/>
      <c r="F7" s="99"/>
      <c r="G7" s="99"/>
      <c r="H7" s="99"/>
      <c r="I7" s="99"/>
      <c r="J7" s="99"/>
      <c r="K7" s="99"/>
      <c r="L7" s="99"/>
      <c r="M7" s="99"/>
      <c r="V7" s="64"/>
      <c r="W7" s="64"/>
    </row>
    <row r="8" spans="1:23" ht="15" thickBot="1" x14ac:dyDescent="0.25">
      <c r="A8" s="64"/>
      <c r="B8" s="115" t="s">
        <v>139</v>
      </c>
      <c r="D8" s="20"/>
      <c r="E8" s="99"/>
      <c r="F8" s="99"/>
      <c r="G8" s="99"/>
      <c r="H8" s="99"/>
      <c r="I8" s="99"/>
      <c r="J8" s="99"/>
      <c r="K8" s="99"/>
      <c r="L8" s="99"/>
      <c r="M8" s="99"/>
      <c r="V8" s="64"/>
      <c r="W8" s="64"/>
    </row>
    <row r="9" spans="1:23" x14ac:dyDescent="0.2">
      <c r="A9" s="64"/>
      <c r="B9" s="133" t="s">
        <v>140</v>
      </c>
      <c r="C9" s="99"/>
      <c r="D9" s="99"/>
      <c r="E9" s="99"/>
      <c r="F9" s="99"/>
      <c r="G9" s="99"/>
      <c r="H9" s="99"/>
      <c r="I9" s="99"/>
      <c r="J9" s="99"/>
      <c r="K9" s="99"/>
      <c r="L9" s="99"/>
      <c r="M9" s="99"/>
      <c r="N9" s="99"/>
      <c r="O9" s="99"/>
      <c r="V9" s="64"/>
      <c r="W9" s="64"/>
    </row>
    <row r="10" spans="1:23" ht="23.25" thickBot="1" x14ac:dyDescent="0.35">
      <c r="A10" s="64"/>
      <c r="B10" s="112"/>
      <c r="C10" s="112"/>
      <c r="N10" s="99"/>
      <c r="O10" s="99"/>
      <c r="V10" s="64"/>
      <c r="W10" s="64"/>
    </row>
    <row r="11" spans="1:23" ht="23.25" thickBot="1" x14ac:dyDescent="0.35">
      <c r="A11" s="64"/>
      <c r="B11" s="112"/>
      <c r="C11" s="112"/>
      <c r="D11" s="5" t="s">
        <v>116</v>
      </c>
      <c r="G11" s="1" t="s">
        <v>2</v>
      </c>
      <c r="H11" s="2" t="s">
        <v>3</v>
      </c>
      <c r="I11" s="87" t="s">
        <v>5</v>
      </c>
      <c r="J11" s="18" t="s">
        <v>92</v>
      </c>
      <c r="K11" s="18" t="s">
        <v>88</v>
      </c>
      <c r="L11" s="18" t="s">
        <v>89</v>
      </c>
      <c r="N11" s="99"/>
      <c r="O11" s="99"/>
      <c r="V11" s="64"/>
      <c r="W11" s="64"/>
    </row>
    <row r="12" spans="1:23" ht="22.5" x14ac:dyDescent="0.3">
      <c r="A12" s="64"/>
      <c r="B12" s="112"/>
      <c r="C12" s="112"/>
      <c r="D12" s="21" t="s">
        <v>35</v>
      </c>
      <c r="G12" s="18">
        <v>1</v>
      </c>
      <c r="H12" s="109">
        <v>1</v>
      </c>
      <c r="I12" s="6">
        <v>126</v>
      </c>
      <c r="J12" s="19"/>
      <c r="K12" s="19"/>
      <c r="L12" s="19"/>
      <c r="N12" s="99"/>
      <c r="O12" s="99"/>
      <c r="V12" s="64"/>
      <c r="W12" s="64"/>
    </row>
    <row r="13" spans="1:23" ht="25.5" x14ac:dyDescent="0.35">
      <c r="A13" s="64"/>
      <c r="B13" s="112"/>
      <c r="C13" s="112"/>
      <c r="D13" s="22" t="s">
        <v>5</v>
      </c>
      <c r="G13" s="19">
        <v>1</v>
      </c>
      <c r="H13" s="110">
        <v>2</v>
      </c>
      <c r="I13" s="9">
        <v>86</v>
      </c>
      <c r="J13" s="19">
        <f>AVERAGE(I12:I15)</f>
        <v>112.5</v>
      </c>
      <c r="K13" s="19"/>
      <c r="L13" s="19"/>
      <c r="N13" s="99"/>
      <c r="O13" s="99"/>
      <c r="V13" s="64"/>
      <c r="W13" s="64"/>
    </row>
    <row r="14" spans="1:23" ht="22.5" x14ac:dyDescent="0.3">
      <c r="A14" s="64"/>
      <c r="B14" s="112"/>
      <c r="C14" s="112"/>
      <c r="D14" s="19"/>
      <c r="F14" s="4"/>
      <c r="G14" s="19">
        <v>1</v>
      </c>
      <c r="H14" s="111">
        <v>3</v>
      </c>
      <c r="I14" s="9">
        <v>63</v>
      </c>
      <c r="J14" s="19">
        <f t="shared" ref="J14:J21" si="0">AVERAGE(I13:I16)</f>
        <v>116.25</v>
      </c>
      <c r="K14" s="19">
        <f>AVERAGE(J13:J14)</f>
        <v>114.375</v>
      </c>
      <c r="L14" s="19">
        <f>I14/K14</f>
        <v>0.55081967213114758</v>
      </c>
      <c r="N14" s="99"/>
      <c r="O14" s="99"/>
      <c r="V14" s="64"/>
      <c r="W14" s="64"/>
    </row>
    <row r="15" spans="1:23" ht="23.25" thickBot="1" x14ac:dyDescent="0.35">
      <c r="A15" s="64"/>
      <c r="B15" s="112"/>
      <c r="C15" s="112"/>
      <c r="D15" s="20"/>
      <c r="G15" s="19">
        <v>1</v>
      </c>
      <c r="H15" s="110">
        <v>4</v>
      </c>
      <c r="I15" s="9">
        <v>175</v>
      </c>
      <c r="J15" s="19">
        <f t="shared" si="0"/>
        <v>120.5</v>
      </c>
      <c r="K15" s="19">
        <f t="shared" ref="K15:K21" si="1">AVERAGE(J14:J15)</f>
        <v>118.375</v>
      </c>
      <c r="L15" s="19">
        <f t="shared" ref="L15:L21" si="2">I15/K15</f>
        <v>1.4783526927138331</v>
      </c>
      <c r="N15" s="99"/>
      <c r="O15" s="99"/>
      <c r="V15" s="64"/>
      <c r="W15" s="64"/>
    </row>
    <row r="16" spans="1:23" ht="22.5" x14ac:dyDescent="0.3">
      <c r="A16" s="64"/>
      <c r="B16" s="112"/>
      <c r="C16" s="112"/>
      <c r="G16" s="19">
        <v>2</v>
      </c>
      <c r="H16" s="19">
        <v>1</v>
      </c>
      <c r="I16" s="9">
        <v>141</v>
      </c>
      <c r="J16" s="19">
        <f t="shared" si="0"/>
        <v>123.5</v>
      </c>
      <c r="K16" s="19">
        <f t="shared" si="1"/>
        <v>122</v>
      </c>
      <c r="L16" s="19">
        <f t="shared" si="2"/>
        <v>1.1557377049180328</v>
      </c>
      <c r="N16" s="99"/>
      <c r="O16" s="99"/>
      <c r="V16" s="64"/>
      <c r="W16" s="64"/>
    </row>
    <row r="17" spans="1:23" x14ac:dyDescent="0.2">
      <c r="A17" s="64"/>
      <c r="G17" s="19">
        <v>2</v>
      </c>
      <c r="H17" s="19">
        <v>2</v>
      </c>
      <c r="I17" s="9">
        <v>103</v>
      </c>
      <c r="J17" s="19">
        <f t="shared" si="0"/>
        <v>125.25</v>
      </c>
      <c r="K17" s="19">
        <f t="shared" si="1"/>
        <v>124.375</v>
      </c>
      <c r="L17" s="19">
        <f t="shared" si="2"/>
        <v>0.82814070351758795</v>
      </c>
      <c r="N17" s="99"/>
      <c r="V17" s="64"/>
      <c r="W17" s="64"/>
    </row>
    <row r="18" spans="1:23" x14ac:dyDescent="0.2">
      <c r="A18" s="64"/>
      <c r="G18" s="19">
        <v>2</v>
      </c>
      <c r="H18" s="19">
        <v>3</v>
      </c>
      <c r="I18" s="9">
        <v>75</v>
      </c>
      <c r="J18" s="19">
        <f t="shared" si="0"/>
        <v>128.25</v>
      </c>
      <c r="K18" s="19">
        <f t="shared" si="1"/>
        <v>126.75</v>
      </c>
      <c r="L18" s="19">
        <f t="shared" si="2"/>
        <v>0.59171597633136097</v>
      </c>
      <c r="N18" s="99"/>
      <c r="V18" s="64"/>
      <c r="W18" s="64"/>
    </row>
    <row r="19" spans="1:23" x14ac:dyDescent="0.2">
      <c r="A19" s="64"/>
      <c r="G19" s="19">
        <v>2</v>
      </c>
      <c r="H19" s="81">
        <v>4</v>
      </c>
      <c r="I19" s="9">
        <v>182</v>
      </c>
      <c r="J19" s="19">
        <f t="shared" si="0"/>
        <v>129</v>
      </c>
      <c r="K19" s="19">
        <f t="shared" si="1"/>
        <v>128.625</v>
      </c>
      <c r="L19" s="19">
        <f t="shared" si="2"/>
        <v>1.4149659863945578</v>
      </c>
      <c r="V19" s="64"/>
      <c r="W19" s="64"/>
    </row>
    <row r="20" spans="1:23" x14ac:dyDescent="0.2">
      <c r="A20" s="64"/>
      <c r="G20" s="19">
        <v>3</v>
      </c>
      <c r="H20" s="19">
        <v>1</v>
      </c>
      <c r="I20" s="9">
        <v>153</v>
      </c>
      <c r="J20" s="19">
        <f t="shared" si="0"/>
        <v>130.5</v>
      </c>
      <c r="K20" s="19">
        <f t="shared" si="1"/>
        <v>129.75</v>
      </c>
      <c r="L20" s="19">
        <f t="shared" si="2"/>
        <v>1.1791907514450868</v>
      </c>
      <c r="V20" s="64"/>
      <c r="W20" s="64"/>
    </row>
    <row r="21" spans="1:23" x14ac:dyDescent="0.2">
      <c r="A21" s="64"/>
      <c r="G21" s="19">
        <v>3</v>
      </c>
      <c r="H21" s="19">
        <v>2</v>
      </c>
      <c r="I21" s="9">
        <v>106</v>
      </c>
      <c r="J21" s="19">
        <f t="shared" si="0"/>
        <v>134</v>
      </c>
      <c r="K21" s="19">
        <f t="shared" si="1"/>
        <v>132.25</v>
      </c>
      <c r="L21" s="19">
        <f t="shared" si="2"/>
        <v>0.80151228733459357</v>
      </c>
      <c r="V21" s="64"/>
      <c r="W21" s="64"/>
    </row>
    <row r="22" spans="1:23" x14ac:dyDescent="0.2">
      <c r="A22" s="64"/>
      <c r="G22" s="19">
        <v>3</v>
      </c>
      <c r="H22" s="19">
        <v>3</v>
      </c>
      <c r="I22" s="9">
        <v>81</v>
      </c>
      <c r="J22" s="19"/>
      <c r="K22" s="19"/>
      <c r="L22" s="19"/>
      <c r="V22" s="64"/>
      <c r="W22" s="64"/>
    </row>
    <row r="23" spans="1:23" ht="15" thickBot="1" x14ac:dyDescent="0.25">
      <c r="A23" s="64"/>
      <c r="G23" s="20">
        <v>3</v>
      </c>
      <c r="H23" s="85">
        <v>4</v>
      </c>
      <c r="I23" s="11">
        <v>196</v>
      </c>
      <c r="J23" s="20"/>
      <c r="K23" s="20"/>
      <c r="L23" s="20"/>
      <c r="V23" s="64"/>
      <c r="W23" s="64"/>
    </row>
    <row r="24" spans="1:23" x14ac:dyDescent="0.2">
      <c r="A24" s="64"/>
      <c r="G24" s="4"/>
      <c r="H24" s="14"/>
      <c r="I24" s="4"/>
      <c r="J24" s="4"/>
      <c r="K24" s="4"/>
      <c r="L24" s="4"/>
      <c r="V24" s="64"/>
      <c r="W24" s="64"/>
    </row>
    <row r="25" spans="1:23" x14ac:dyDescent="0.2">
      <c r="A25" s="64"/>
      <c r="G25" s="4"/>
      <c r="H25" s="14"/>
      <c r="I25" s="4"/>
      <c r="J25" s="4"/>
      <c r="K25" s="4"/>
      <c r="L25" s="4"/>
      <c r="V25" s="64"/>
      <c r="W25" s="64"/>
    </row>
    <row r="26" spans="1:23" x14ac:dyDescent="0.2">
      <c r="A26" s="64"/>
      <c r="G26" s="4"/>
      <c r="H26" s="14"/>
      <c r="I26" s="4"/>
      <c r="J26" s="4"/>
      <c r="K26" s="4"/>
      <c r="L26" s="4"/>
      <c r="V26" s="64"/>
      <c r="W26" s="64"/>
    </row>
    <row r="27" spans="1:23" x14ac:dyDescent="0.2">
      <c r="A27" s="64"/>
      <c r="G27" s="4"/>
      <c r="H27" s="14"/>
      <c r="I27" s="4"/>
      <c r="J27" s="4"/>
      <c r="K27" s="4"/>
      <c r="L27" s="4"/>
      <c r="V27" s="64"/>
      <c r="W27" s="64"/>
    </row>
    <row r="28" spans="1:23" x14ac:dyDescent="0.2">
      <c r="A28" s="64"/>
      <c r="G28" s="4"/>
      <c r="H28" s="14"/>
      <c r="I28" s="4"/>
      <c r="J28" s="4"/>
      <c r="K28" s="4"/>
      <c r="L28" s="4"/>
      <c r="V28" s="64"/>
      <c r="W28" s="64"/>
    </row>
    <row r="29" spans="1:23" x14ac:dyDescent="0.2">
      <c r="A29" s="64"/>
      <c r="G29" s="4"/>
      <c r="H29" s="14"/>
      <c r="I29" s="4"/>
      <c r="J29" s="4"/>
      <c r="K29" s="4"/>
      <c r="L29" s="4"/>
      <c r="V29" s="64"/>
      <c r="W29" s="64"/>
    </row>
    <row r="30" spans="1:23" x14ac:dyDescent="0.2">
      <c r="A30" s="64"/>
      <c r="V30" s="64"/>
      <c r="W30" s="64"/>
    </row>
    <row r="31" spans="1:23" x14ac:dyDescent="0.2">
      <c r="A31" s="64"/>
      <c r="V31" s="64"/>
      <c r="W31" s="64"/>
    </row>
    <row r="32" spans="1:23" x14ac:dyDescent="0.2">
      <c r="A32" s="64"/>
      <c r="F32" s="86" t="s">
        <v>93</v>
      </c>
      <c r="G32" s="86">
        <v>1</v>
      </c>
      <c r="H32" s="86">
        <v>2</v>
      </c>
      <c r="I32" s="86">
        <v>3</v>
      </c>
      <c r="J32" s="86">
        <v>4</v>
      </c>
      <c r="V32" s="64"/>
      <c r="W32" s="64"/>
    </row>
    <row r="33" spans="1:23" x14ac:dyDescent="0.2">
      <c r="A33" s="64"/>
      <c r="F33" s="86">
        <v>1</v>
      </c>
      <c r="G33" s="92"/>
      <c r="H33" s="92"/>
      <c r="I33" s="92">
        <f>L14</f>
        <v>0.55081967213114758</v>
      </c>
      <c r="J33" s="92">
        <f>L15</f>
        <v>1.4783526927138331</v>
      </c>
      <c r="V33" s="64"/>
      <c r="W33" s="64"/>
    </row>
    <row r="34" spans="1:23" x14ac:dyDescent="0.2">
      <c r="A34" s="64"/>
      <c r="F34" s="86">
        <v>2</v>
      </c>
      <c r="G34" s="93">
        <f>$L16</f>
        <v>1.1557377049180328</v>
      </c>
      <c r="H34" s="93">
        <f>L17</f>
        <v>0.82814070351758795</v>
      </c>
      <c r="I34" s="93">
        <f>L18</f>
        <v>0.59171597633136097</v>
      </c>
      <c r="J34" s="93">
        <f>L19</f>
        <v>1.4149659863945578</v>
      </c>
      <c r="V34" s="64"/>
      <c r="W34" s="64"/>
    </row>
    <row r="35" spans="1:23" ht="15" thickBot="1" x14ac:dyDescent="0.25">
      <c r="A35" s="64"/>
      <c r="F35" s="86">
        <v>3</v>
      </c>
      <c r="G35" s="94">
        <f>L20</f>
        <v>1.1791907514450868</v>
      </c>
      <c r="H35" s="94">
        <f>L21</f>
        <v>0.80151228733459357</v>
      </c>
      <c r="I35" s="94"/>
      <c r="J35" s="94"/>
      <c r="V35" s="64"/>
      <c r="W35" s="64"/>
    </row>
    <row r="36" spans="1:23" x14ac:dyDescent="0.2">
      <c r="A36" s="64"/>
      <c r="V36" s="64"/>
      <c r="W36" s="64"/>
    </row>
    <row r="37" spans="1:23" x14ac:dyDescent="0.2">
      <c r="A37" s="64"/>
      <c r="V37" s="64"/>
      <c r="W37" s="64"/>
    </row>
    <row r="38" spans="1:23" ht="15" thickBot="1" x14ac:dyDescent="0.25">
      <c r="A38" s="64"/>
      <c r="V38" s="64"/>
      <c r="W38" s="64"/>
    </row>
    <row r="39" spans="1:23" ht="15" thickBot="1" x14ac:dyDescent="0.25">
      <c r="A39" s="64"/>
      <c r="F39" s="5" t="s">
        <v>3</v>
      </c>
      <c r="G39" s="3">
        <v>1</v>
      </c>
      <c r="H39" s="3">
        <v>2</v>
      </c>
      <c r="I39" s="3">
        <v>3</v>
      </c>
      <c r="J39" s="2">
        <v>4</v>
      </c>
      <c r="L39" t="s">
        <v>90</v>
      </c>
      <c r="V39" s="64"/>
      <c r="W39" s="64"/>
    </row>
    <row r="40" spans="1:23" x14ac:dyDescent="0.2">
      <c r="A40" s="64"/>
      <c r="F40" s="19" t="s">
        <v>95</v>
      </c>
      <c r="G40" s="18">
        <f xml:space="preserve"> AVERAGE(G33:G35)</f>
        <v>1.1674642281815597</v>
      </c>
      <c r="H40" s="97">
        <f t="shared" ref="H40:J40" si="3" xml:space="preserve"> AVERAGE(H33:H35)</f>
        <v>0.81482649542609076</v>
      </c>
      <c r="I40" s="18">
        <f t="shared" si="3"/>
        <v>0.57126782423125433</v>
      </c>
      <c r="J40" s="7">
        <f t="shared" si="3"/>
        <v>1.4466593395541953</v>
      </c>
      <c r="K40" s="6"/>
      <c r="L40" s="95">
        <f>SUM(G40:J40)</f>
        <v>4.0002178873931005</v>
      </c>
      <c r="V40" s="64"/>
      <c r="W40" s="64"/>
    </row>
    <row r="41" spans="1:23" ht="15" thickBot="1" x14ac:dyDescent="0.25">
      <c r="A41" s="64"/>
      <c r="F41" s="20" t="s">
        <v>96</v>
      </c>
      <c r="G41" s="98">
        <f>G40*(4/$L$40)</f>
        <v>1.1674006377111461</v>
      </c>
      <c r="H41" s="98">
        <f>H40*(4/$L$40)</f>
        <v>0.81478211273846834</v>
      </c>
      <c r="I41" s="98">
        <f>I40*(4/$L$40)</f>
        <v>0.57123670791197179</v>
      </c>
      <c r="J41" s="98">
        <f>J40*(4/$L$40)</f>
        <v>1.4465805416384134</v>
      </c>
      <c r="K41" s="11"/>
      <c r="L41" s="96">
        <f>SUM(G41:J41)</f>
        <v>3.9999999999999991</v>
      </c>
      <c r="V41" s="64"/>
      <c r="W41" s="64"/>
    </row>
    <row r="42" spans="1:23" x14ac:dyDescent="0.2">
      <c r="A42" s="64"/>
      <c r="V42" s="64"/>
      <c r="W42" s="64"/>
    </row>
    <row r="43" spans="1:23" x14ac:dyDescent="0.2">
      <c r="A43" s="64"/>
      <c r="B43" s="64"/>
      <c r="C43" s="64"/>
      <c r="D43" s="64"/>
      <c r="E43" s="64"/>
      <c r="F43" s="64"/>
      <c r="G43" s="64"/>
      <c r="H43" s="64"/>
      <c r="I43" s="64"/>
      <c r="J43" s="64"/>
      <c r="K43" s="64"/>
      <c r="L43" s="64"/>
      <c r="M43" s="64"/>
      <c r="N43" s="64"/>
      <c r="O43" s="64"/>
      <c r="P43" s="64"/>
      <c r="Q43" s="64"/>
      <c r="R43" s="64"/>
      <c r="S43" s="64"/>
      <c r="T43" s="64"/>
      <c r="U43" s="64"/>
      <c r="V43" s="64"/>
      <c r="W43" s="64"/>
    </row>
    <row r="44" spans="1:23" x14ac:dyDescent="0.2">
      <c r="A44" s="64"/>
      <c r="B44" s="64"/>
      <c r="C44" s="64"/>
      <c r="D44" s="64"/>
      <c r="E44" s="64"/>
      <c r="F44" s="64"/>
      <c r="G44" s="64"/>
      <c r="H44" s="64"/>
      <c r="I44" s="64"/>
      <c r="J44" s="64"/>
      <c r="K44" s="64"/>
      <c r="L44" s="64"/>
      <c r="M44" s="64"/>
      <c r="N44" s="64"/>
      <c r="O44" s="64"/>
      <c r="P44" s="64"/>
      <c r="Q44" s="64"/>
      <c r="R44" s="64"/>
      <c r="S44" s="64"/>
      <c r="T44" s="64"/>
      <c r="U44" s="64"/>
      <c r="V44" s="64"/>
      <c r="W44" s="64"/>
    </row>
    <row r="45" spans="1:23" ht="15" thickBot="1" x14ac:dyDescent="0.25">
      <c r="A45" s="64"/>
      <c r="V45" s="64"/>
      <c r="W45" s="64"/>
    </row>
    <row r="46" spans="1:23" ht="15" thickBot="1" x14ac:dyDescent="0.25">
      <c r="A46" s="64"/>
      <c r="B46" s="5" t="s">
        <v>36</v>
      </c>
      <c r="C46" s="4"/>
      <c r="E46" s="119" t="s">
        <v>121</v>
      </c>
      <c r="F46" s="119"/>
      <c r="G46" s="119"/>
      <c r="H46" s="119"/>
      <c r="I46" s="119"/>
      <c r="J46" s="119"/>
      <c r="K46" s="119"/>
      <c r="L46" s="119"/>
      <c r="M46" s="119"/>
      <c r="N46" s="119"/>
      <c r="O46" s="119"/>
      <c r="P46" s="119"/>
      <c r="Q46" s="119"/>
      <c r="R46" s="119"/>
      <c r="S46" s="119"/>
      <c r="V46" s="64"/>
      <c r="W46" s="64"/>
    </row>
    <row r="47" spans="1:23" ht="20.25" thickBot="1" x14ac:dyDescent="0.3">
      <c r="A47" s="64"/>
      <c r="B47" s="21" t="s">
        <v>117</v>
      </c>
      <c r="C47" s="122"/>
      <c r="V47" s="64"/>
      <c r="W47" s="64"/>
    </row>
    <row r="48" spans="1:23" ht="26.25" thickBot="1" x14ac:dyDescent="0.4">
      <c r="A48" s="64"/>
      <c r="B48" s="22" t="s">
        <v>118</v>
      </c>
      <c r="C48" s="123"/>
      <c r="D48" s="5" t="s">
        <v>20</v>
      </c>
      <c r="E48" s="87" t="s">
        <v>5</v>
      </c>
      <c r="F48" s="5" t="s">
        <v>86</v>
      </c>
      <c r="G48" s="18" t="s">
        <v>120</v>
      </c>
      <c r="V48" s="64"/>
      <c r="W48" s="64"/>
    </row>
    <row r="49" spans="1:23" ht="26.25" thickBot="1" x14ac:dyDescent="0.4">
      <c r="A49" s="64"/>
      <c r="B49" s="56" t="s">
        <v>119</v>
      </c>
      <c r="C49" s="124"/>
      <c r="D49" s="19">
        <v>1</v>
      </c>
      <c r="E49" s="7">
        <f>I12</f>
        <v>126</v>
      </c>
      <c r="F49" s="19">
        <f>$G$41</f>
        <v>1.1674006377111461</v>
      </c>
      <c r="G49" s="117">
        <f>E49/F49</f>
        <v>107.9320979702742</v>
      </c>
      <c r="V49" s="64"/>
      <c r="W49" s="64"/>
    </row>
    <row r="50" spans="1:23" ht="15" thickBot="1" x14ac:dyDescent="0.25">
      <c r="A50" s="64"/>
      <c r="B50" s="20"/>
      <c r="C50" s="4"/>
      <c r="D50" s="19">
        <v>2</v>
      </c>
      <c r="E50" s="7">
        <f t="shared" ref="E50:E60" si="4">I13</f>
        <v>86</v>
      </c>
      <c r="F50" s="19">
        <f>$H$41</f>
        <v>0.81478211273846834</v>
      </c>
      <c r="G50" s="117">
        <f t="shared" ref="G50:G60" si="5">E50/F50</f>
        <v>105.54969071541778</v>
      </c>
      <c r="V50" s="64"/>
      <c r="W50" s="64"/>
    </row>
    <row r="51" spans="1:23" ht="15" thickBot="1" x14ac:dyDescent="0.25">
      <c r="A51" s="64"/>
      <c r="D51" s="19">
        <v>3</v>
      </c>
      <c r="E51" s="7">
        <f t="shared" si="4"/>
        <v>63</v>
      </c>
      <c r="F51" s="19">
        <f>$I$41</f>
        <v>0.57123670791197179</v>
      </c>
      <c r="G51" s="117">
        <f t="shared" si="5"/>
        <v>110.28703010050322</v>
      </c>
      <c r="V51" s="64"/>
      <c r="W51" s="64"/>
    </row>
    <row r="52" spans="1:23" ht="15" thickBot="1" x14ac:dyDescent="0.25">
      <c r="A52" s="64"/>
      <c r="B52" s="99"/>
      <c r="C52" s="99"/>
      <c r="D52" s="19">
        <v>4</v>
      </c>
      <c r="E52" s="7">
        <f t="shared" si="4"/>
        <v>175</v>
      </c>
      <c r="F52" s="19">
        <f>$J$41</f>
        <v>1.4465805416384134</v>
      </c>
      <c r="G52" s="117">
        <f t="shared" si="5"/>
        <v>120.97494398880343</v>
      </c>
      <c r="H52" s="99"/>
      <c r="I52" s="99"/>
      <c r="J52" s="99"/>
      <c r="K52" s="99"/>
      <c r="L52" s="99"/>
      <c r="M52" s="99"/>
      <c r="N52" s="99"/>
      <c r="O52" s="99"/>
      <c r="V52" s="64"/>
      <c r="W52" s="64"/>
    </row>
    <row r="53" spans="1:23" ht="15" thickBot="1" x14ac:dyDescent="0.25">
      <c r="A53" s="64"/>
      <c r="B53" s="99"/>
      <c r="C53" s="99"/>
      <c r="D53" s="19">
        <v>5</v>
      </c>
      <c r="E53" s="7">
        <f t="shared" si="4"/>
        <v>141</v>
      </c>
      <c r="F53" s="19">
        <f t="shared" ref="F53" si="6">$G$41</f>
        <v>1.1674006377111461</v>
      </c>
      <c r="G53" s="117">
        <f t="shared" si="5"/>
        <v>120.7811572524497</v>
      </c>
      <c r="H53" s="99"/>
      <c r="I53" s="99"/>
      <c r="J53" s="99"/>
      <c r="K53" s="99"/>
      <c r="L53" s="99"/>
      <c r="M53" s="99"/>
      <c r="N53" s="99"/>
      <c r="O53" s="99"/>
      <c r="V53" s="64"/>
      <c r="W53" s="64"/>
    </row>
    <row r="54" spans="1:23" ht="15" thickBot="1" x14ac:dyDescent="0.25">
      <c r="A54" s="64"/>
      <c r="D54" s="19">
        <v>6</v>
      </c>
      <c r="E54" s="7">
        <f t="shared" si="4"/>
        <v>103</v>
      </c>
      <c r="F54" s="19">
        <f t="shared" ref="F54" si="7">$H$41</f>
        <v>0.81478211273846834</v>
      </c>
      <c r="G54" s="117">
        <f t="shared" si="5"/>
        <v>126.41416446148874</v>
      </c>
      <c r="V54" s="64"/>
      <c r="W54" s="64"/>
    </row>
    <row r="55" spans="1:23" ht="15" thickBot="1" x14ac:dyDescent="0.25">
      <c r="A55" s="64"/>
      <c r="D55" s="19">
        <v>7</v>
      </c>
      <c r="E55" s="7">
        <f t="shared" si="4"/>
        <v>75</v>
      </c>
      <c r="F55" s="19">
        <f t="shared" ref="F55" si="8">$I$41</f>
        <v>0.57123670791197179</v>
      </c>
      <c r="G55" s="117">
        <f t="shared" si="5"/>
        <v>131.29408345298003</v>
      </c>
      <c r="V55" s="64"/>
      <c r="W55" s="64"/>
    </row>
    <row r="56" spans="1:23" ht="15" thickBot="1" x14ac:dyDescent="0.25">
      <c r="A56" s="64"/>
      <c r="D56" s="19">
        <v>8</v>
      </c>
      <c r="E56" s="7">
        <f t="shared" si="4"/>
        <v>182</v>
      </c>
      <c r="F56" s="19">
        <f t="shared" ref="F56" si="9">$J$41</f>
        <v>1.4465805416384134</v>
      </c>
      <c r="G56" s="117">
        <f t="shared" si="5"/>
        <v>125.81394174835557</v>
      </c>
      <c r="V56" s="64"/>
      <c r="W56" s="64"/>
    </row>
    <row r="57" spans="1:23" ht="15" thickBot="1" x14ac:dyDescent="0.25">
      <c r="A57" s="64"/>
      <c r="D57" s="19">
        <v>9</v>
      </c>
      <c r="E57" s="7">
        <f t="shared" si="4"/>
        <v>153</v>
      </c>
      <c r="F57" s="19">
        <f t="shared" ref="F57" si="10">$G$41</f>
        <v>1.1674006377111461</v>
      </c>
      <c r="G57" s="117">
        <f t="shared" si="5"/>
        <v>131.06040467819011</v>
      </c>
      <c r="V57" s="64"/>
      <c r="W57" s="64"/>
    </row>
    <row r="58" spans="1:23" ht="15" thickBot="1" x14ac:dyDescent="0.25">
      <c r="A58" s="64"/>
      <c r="D58" s="19">
        <v>10</v>
      </c>
      <c r="E58" s="7">
        <f t="shared" si="4"/>
        <v>106</v>
      </c>
      <c r="F58" s="19">
        <f t="shared" ref="F58" si="11">$H$41</f>
        <v>0.81478211273846834</v>
      </c>
      <c r="G58" s="117">
        <f t="shared" si="5"/>
        <v>130.09613041667774</v>
      </c>
      <c r="V58" s="64"/>
      <c r="W58" s="64"/>
    </row>
    <row r="59" spans="1:23" ht="15" thickBot="1" x14ac:dyDescent="0.25">
      <c r="A59" s="64"/>
      <c r="D59" s="19">
        <v>11</v>
      </c>
      <c r="E59" s="7">
        <f t="shared" si="4"/>
        <v>81</v>
      </c>
      <c r="F59" s="19">
        <f t="shared" ref="F59" si="12">$I$41</f>
        <v>0.57123670791197179</v>
      </c>
      <c r="G59" s="117">
        <f t="shared" si="5"/>
        <v>141.79761012921844</v>
      </c>
      <c r="V59" s="64"/>
      <c r="W59" s="64"/>
    </row>
    <row r="60" spans="1:23" ht="15" thickBot="1" x14ac:dyDescent="0.25">
      <c r="A60" s="64"/>
      <c r="D60" s="11">
        <v>12</v>
      </c>
      <c r="E60" s="5">
        <f t="shared" si="4"/>
        <v>196</v>
      </c>
      <c r="F60" s="13">
        <f t="shared" ref="F60" si="13">$J$41</f>
        <v>1.4465805416384134</v>
      </c>
      <c r="G60" s="118">
        <f t="shared" si="5"/>
        <v>135.49193726745986</v>
      </c>
      <c r="V60" s="64"/>
      <c r="W60" s="64"/>
    </row>
    <row r="61" spans="1:23" x14ac:dyDescent="0.2">
      <c r="A61" s="64"/>
      <c r="V61" s="64"/>
      <c r="W61" s="64"/>
    </row>
    <row r="62" spans="1:23" x14ac:dyDescent="0.2">
      <c r="A62" s="64"/>
      <c r="B62" s="64"/>
      <c r="C62" s="64"/>
      <c r="D62" s="64"/>
      <c r="E62" s="64"/>
      <c r="F62" s="64"/>
      <c r="G62" s="64"/>
      <c r="H62" s="64"/>
      <c r="I62" s="64"/>
      <c r="J62" s="64"/>
      <c r="K62" s="64"/>
      <c r="L62" s="64"/>
      <c r="M62" s="64"/>
      <c r="N62" s="64"/>
      <c r="O62" s="64"/>
      <c r="P62" s="64"/>
      <c r="Q62" s="64"/>
      <c r="R62" s="64"/>
      <c r="S62" s="64"/>
      <c r="T62" s="64"/>
      <c r="U62" s="64"/>
      <c r="V62" s="64"/>
      <c r="W62" s="64"/>
    </row>
    <row r="63" spans="1:23" x14ac:dyDescent="0.2">
      <c r="A63" s="64"/>
      <c r="B63" s="64"/>
      <c r="C63" s="64"/>
      <c r="D63" s="64"/>
      <c r="E63" s="64"/>
      <c r="F63" s="64"/>
      <c r="G63" s="64"/>
      <c r="H63" s="64"/>
      <c r="I63" s="64"/>
      <c r="J63" s="64"/>
      <c r="K63" s="64"/>
      <c r="L63" s="64"/>
      <c r="M63" s="64"/>
      <c r="N63" s="64"/>
      <c r="O63" s="64"/>
      <c r="P63" s="64"/>
      <c r="Q63" s="64"/>
      <c r="R63" s="64"/>
      <c r="S63" s="64"/>
      <c r="T63" s="64"/>
      <c r="U63" s="64"/>
      <c r="V63" s="64"/>
      <c r="W63" s="64"/>
    </row>
    <row r="64" spans="1:23" ht="15" thickBot="1" x14ac:dyDescent="0.25">
      <c r="A64" s="64"/>
      <c r="V64" s="64"/>
      <c r="W64" s="64"/>
    </row>
    <row r="65" spans="1:23" ht="15" thickBot="1" x14ac:dyDescent="0.25">
      <c r="A65" s="64"/>
      <c r="B65" s="5" t="s">
        <v>37</v>
      </c>
      <c r="V65" s="64"/>
      <c r="W65" s="64"/>
    </row>
    <row r="66" spans="1:23" ht="20.25" thickBot="1" x14ac:dyDescent="0.3">
      <c r="A66" s="64"/>
      <c r="B66" s="121" t="s">
        <v>123</v>
      </c>
      <c r="D66" s="125" t="s">
        <v>125</v>
      </c>
      <c r="E66" s="70" t="s">
        <v>124</v>
      </c>
      <c r="V66" s="64"/>
      <c r="W66" s="64"/>
    </row>
    <row r="67" spans="1:23" x14ac:dyDescent="0.2">
      <c r="A67" s="64"/>
      <c r="V67" s="64"/>
      <c r="W67" s="64"/>
    </row>
    <row r="68" spans="1:23" x14ac:dyDescent="0.2">
      <c r="A68" s="64"/>
      <c r="V68" s="64"/>
      <c r="W68" s="64"/>
    </row>
    <row r="69" spans="1:23" x14ac:dyDescent="0.2">
      <c r="A69" s="64"/>
      <c r="V69" s="64"/>
      <c r="W69" s="64"/>
    </row>
    <row r="70" spans="1:23" x14ac:dyDescent="0.2">
      <c r="A70" s="64"/>
      <c r="V70" s="64"/>
      <c r="W70" s="64"/>
    </row>
    <row r="71" spans="1:23" x14ac:dyDescent="0.2">
      <c r="A71" s="64"/>
      <c r="V71" s="64"/>
      <c r="W71" s="64"/>
    </row>
    <row r="72" spans="1:23" x14ac:dyDescent="0.2">
      <c r="A72" s="64"/>
      <c r="V72" s="64"/>
      <c r="W72" s="64"/>
    </row>
    <row r="73" spans="1:23" x14ac:dyDescent="0.2">
      <c r="A73" s="64"/>
      <c r="V73" s="64"/>
      <c r="W73" s="64"/>
    </row>
    <row r="74" spans="1:23" x14ac:dyDescent="0.2">
      <c r="A74" s="64"/>
      <c r="V74" s="64"/>
      <c r="W74" s="64"/>
    </row>
    <row r="75" spans="1:23" x14ac:dyDescent="0.2">
      <c r="A75" s="64"/>
      <c r="V75" s="64"/>
      <c r="W75" s="64"/>
    </row>
    <row r="76" spans="1:23" x14ac:dyDescent="0.2">
      <c r="A76" s="64"/>
      <c r="V76" s="64"/>
      <c r="W76" s="64"/>
    </row>
    <row r="77" spans="1:23" x14ac:dyDescent="0.2">
      <c r="A77" s="64"/>
      <c r="V77" s="64"/>
      <c r="W77" s="64"/>
    </row>
    <row r="78" spans="1:23" x14ac:dyDescent="0.2">
      <c r="A78" s="64"/>
      <c r="V78" s="64"/>
      <c r="W78" s="64"/>
    </row>
    <row r="79" spans="1:23" x14ac:dyDescent="0.2">
      <c r="A79" s="64"/>
      <c r="B79" s="64"/>
      <c r="C79" s="64"/>
      <c r="D79" s="64"/>
      <c r="E79" s="64"/>
      <c r="F79" s="64"/>
      <c r="G79" s="64"/>
      <c r="H79" s="64"/>
      <c r="I79" s="64"/>
      <c r="J79" s="64"/>
      <c r="K79" s="64"/>
      <c r="L79" s="64"/>
      <c r="M79" s="64"/>
      <c r="N79" s="64"/>
      <c r="O79" s="64"/>
      <c r="P79" s="64"/>
      <c r="Q79" s="64"/>
      <c r="R79" s="64"/>
      <c r="S79" s="64"/>
      <c r="T79" s="64"/>
      <c r="U79" s="64"/>
      <c r="V79" s="64"/>
      <c r="W79" s="64"/>
    </row>
    <row r="80" spans="1:23" x14ac:dyDescent="0.2">
      <c r="A80" s="64"/>
      <c r="B80" s="64"/>
      <c r="C80" s="64"/>
      <c r="D80" s="64"/>
      <c r="E80" s="64"/>
      <c r="F80" s="64"/>
      <c r="G80" s="64"/>
      <c r="H80" s="64"/>
      <c r="I80" s="64"/>
      <c r="J80" s="64"/>
      <c r="K80" s="64"/>
      <c r="L80" s="64"/>
      <c r="M80" s="64"/>
      <c r="N80" s="64"/>
      <c r="O80" s="64"/>
      <c r="P80" s="64"/>
      <c r="Q80" s="64"/>
      <c r="R80" s="64"/>
      <c r="S80" s="64"/>
      <c r="T80" s="64"/>
      <c r="U80" s="64"/>
      <c r="V80" s="64"/>
      <c r="W80" s="64"/>
    </row>
    <row r="81" spans="1:23" x14ac:dyDescent="0.2">
      <c r="A81" s="64"/>
      <c r="B81" s="99"/>
      <c r="C81" s="99"/>
      <c r="D81" s="99"/>
      <c r="E81" s="99"/>
      <c r="F81" s="99"/>
      <c r="G81" s="99"/>
      <c r="H81" s="99"/>
      <c r="I81" s="99"/>
      <c r="J81" s="99"/>
      <c r="K81" s="99"/>
      <c r="V81" s="64"/>
      <c r="W81" s="64"/>
    </row>
    <row r="82" spans="1:23" x14ac:dyDescent="0.2">
      <c r="A82" s="64"/>
      <c r="B82" s="99"/>
      <c r="C82" s="99"/>
      <c r="D82" s="119" t="s">
        <v>135</v>
      </c>
      <c r="E82" s="119"/>
      <c r="F82" s="119"/>
      <c r="G82" s="119"/>
      <c r="H82" s="99"/>
      <c r="I82" s="99"/>
      <c r="J82" s="99"/>
      <c r="K82" s="99"/>
      <c r="V82" s="64"/>
      <c r="W82" s="64"/>
    </row>
    <row r="83" spans="1:23" x14ac:dyDescent="0.2">
      <c r="A83" s="64"/>
      <c r="B83" s="99"/>
      <c r="C83" s="99"/>
      <c r="D83" s="99"/>
      <c r="E83" s="99"/>
      <c r="F83" s="99"/>
      <c r="G83" s="99"/>
      <c r="H83" s="99"/>
      <c r="I83" s="99"/>
      <c r="J83" s="99"/>
      <c r="K83" s="99"/>
      <c r="V83" s="64"/>
      <c r="W83" s="64"/>
    </row>
    <row r="84" spans="1:23" ht="15" thickBot="1" x14ac:dyDescent="0.25">
      <c r="A84" s="64"/>
      <c r="V84" s="64"/>
      <c r="W84" s="64"/>
    </row>
    <row r="85" spans="1:23" ht="15" thickBot="1" x14ac:dyDescent="0.25">
      <c r="A85" s="64"/>
      <c r="B85" s="5" t="s">
        <v>44</v>
      </c>
      <c r="C85" s="4"/>
      <c r="D85" s="1" t="s">
        <v>130</v>
      </c>
      <c r="E85" s="47" t="str">
        <f>E66</f>
        <v>y = 2.9317x+104.9</v>
      </c>
      <c r="V85" s="64"/>
      <c r="W85" s="64"/>
    </row>
    <row r="86" spans="1:23" ht="19.5" x14ac:dyDescent="0.25">
      <c r="A86" s="64"/>
      <c r="B86" s="126" t="s">
        <v>126</v>
      </c>
      <c r="V86" s="64"/>
      <c r="W86" s="64"/>
    </row>
    <row r="87" spans="1:23" x14ac:dyDescent="0.2">
      <c r="A87" s="64"/>
      <c r="B87" s="19" t="s">
        <v>127</v>
      </c>
      <c r="D87" t="s">
        <v>129</v>
      </c>
      <c r="V87" s="64"/>
      <c r="W87" s="64"/>
    </row>
    <row r="88" spans="1:23" ht="15" thickBot="1" x14ac:dyDescent="0.25">
      <c r="A88" s="64"/>
      <c r="B88" s="20" t="s">
        <v>128</v>
      </c>
      <c r="V88" s="64"/>
      <c r="W88" s="64"/>
    </row>
    <row r="89" spans="1:23" ht="15" thickBot="1" x14ac:dyDescent="0.25">
      <c r="A89" s="64"/>
      <c r="D89" s="5" t="s">
        <v>20</v>
      </c>
      <c r="E89" s="5" t="s">
        <v>8</v>
      </c>
      <c r="V89" s="64"/>
      <c r="W89" s="64"/>
    </row>
    <row r="90" spans="1:23" ht="15" thickBot="1" x14ac:dyDescent="0.25">
      <c r="A90" s="64"/>
      <c r="D90" s="19">
        <v>13</v>
      </c>
      <c r="E90" s="127">
        <f>(2.9317*D90)+104.9</f>
        <v>143.0121</v>
      </c>
      <c r="V90" s="64"/>
      <c r="W90" s="64"/>
    </row>
    <row r="91" spans="1:23" ht="15" thickBot="1" x14ac:dyDescent="0.25">
      <c r="A91" s="64"/>
      <c r="D91" s="19">
        <v>14</v>
      </c>
      <c r="E91" s="127">
        <f t="shared" ref="E91:E93" si="14">(2.9317*D91)+104.9</f>
        <v>145.94380000000001</v>
      </c>
      <c r="V91" s="64"/>
      <c r="W91" s="64"/>
    </row>
    <row r="92" spans="1:23" ht="15" thickBot="1" x14ac:dyDescent="0.25">
      <c r="A92" s="64"/>
      <c r="D92" s="19">
        <v>15</v>
      </c>
      <c r="E92" s="127">
        <f t="shared" si="14"/>
        <v>148.87550000000002</v>
      </c>
      <c r="V92" s="64"/>
      <c r="W92" s="64"/>
    </row>
    <row r="93" spans="1:23" ht="15" thickBot="1" x14ac:dyDescent="0.25">
      <c r="A93" s="64"/>
      <c r="D93" s="20">
        <v>16</v>
      </c>
      <c r="E93" s="128">
        <f t="shared" si="14"/>
        <v>151.80720000000002</v>
      </c>
      <c r="V93" s="64"/>
      <c r="W93" s="64"/>
    </row>
    <row r="94" spans="1:23" x14ac:dyDescent="0.2">
      <c r="A94" s="64"/>
      <c r="D94" s="4"/>
      <c r="E94" s="14"/>
      <c r="V94" s="64"/>
      <c r="W94" s="64"/>
    </row>
    <row r="95" spans="1:23" x14ac:dyDescent="0.2">
      <c r="A95" s="64"/>
      <c r="D95" s="4"/>
      <c r="E95" s="14"/>
      <c r="V95" s="64"/>
      <c r="W95" s="64"/>
    </row>
    <row r="96" spans="1:23" x14ac:dyDescent="0.2">
      <c r="A96" s="64"/>
      <c r="D96" s="4"/>
      <c r="E96" s="14"/>
      <c r="V96" s="64"/>
      <c r="W96" s="64"/>
    </row>
    <row r="97" spans="1:23" x14ac:dyDescent="0.2">
      <c r="A97" s="64"/>
      <c r="D97" s="4"/>
      <c r="E97" s="14"/>
      <c r="V97" s="64"/>
      <c r="W97" s="64"/>
    </row>
    <row r="98" spans="1:23" x14ac:dyDescent="0.2">
      <c r="A98" s="64"/>
      <c r="V98" s="64"/>
      <c r="W98" s="64"/>
    </row>
    <row r="99" spans="1:23" x14ac:dyDescent="0.2">
      <c r="A99" s="64"/>
      <c r="V99" s="64"/>
      <c r="W99" s="64"/>
    </row>
    <row r="100" spans="1:23" x14ac:dyDescent="0.2">
      <c r="A100" s="64"/>
      <c r="B100" s="64"/>
      <c r="C100" s="64"/>
      <c r="D100" s="64"/>
      <c r="E100" s="64"/>
      <c r="F100" s="64"/>
      <c r="G100" s="64"/>
      <c r="H100" s="64"/>
      <c r="I100" s="64"/>
      <c r="J100" s="64"/>
      <c r="K100" s="64"/>
      <c r="L100" s="64"/>
      <c r="M100" s="64"/>
      <c r="N100" s="64"/>
      <c r="O100" s="64"/>
      <c r="P100" s="64"/>
      <c r="Q100" s="64"/>
      <c r="R100" s="64"/>
      <c r="S100" s="64"/>
      <c r="T100" s="64"/>
      <c r="U100" s="64"/>
      <c r="V100" s="64"/>
      <c r="W100" s="64"/>
    </row>
    <row r="101" spans="1:23" x14ac:dyDescent="0.2">
      <c r="A101" s="64"/>
      <c r="B101" s="64"/>
      <c r="C101" s="64"/>
      <c r="D101" s="64"/>
      <c r="E101" s="64"/>
      <c r="F101" s="64"/>
      <c r="G101" s="64"/>
      <c r="H101" s="64"/>
      <c r="I101" s="64"/>
      <c r="J101" s="64"/>
      <c r="K101" s="64"/>
      <c r="L101" s="64"/>
      <c r="M101" s="64"/>
      <c r="N101" s="64"/>
      <c r="O101" s="64"/>
      <c r="P101" s="64"/>
      <c r="Q101" s="64"/>
      <c r="R101" s="64"/>
      <c r="S101" s="64"/>
      <c r="T101" s="64"/>
      <c r="U101" s="64"/>
      <c r="V101" s="64"/>
      <c r="W101" s="64"/>
    </row>
    <row r="102" spans="1:23" x14ac:dyDescent="0.2">
      <c r="A102" s="64"/>
      <c r="V102" s="132"/>
      <c r="W102" s="132"/>
    </row>
    <row r="103" spans="1:23" ht="15" thickBot="1" x14ac:dyDescent="0.25">
      <c r="A103" s="64"/>
      <c r="V103" s="64"/>
      <c r="W103" s="64"/>
    </row>
    <row r="104" spans="1:23" ht="15" thickBot="1" x14ac:dyDescent="0.25">
      <c r="A104" s="64"/>
      <c r="B104" s="5" t="s">
        <v>131</v>
      </c>
      <c r="V104" s="64"/>
      <c r="W104" s="64"/>
    </row>
    <row r="105" spans="1:23" ht="20.25" thickBot="1" x14ac:dyDescent="0.3">
      <c r="A105" s="64"/>
      <c r="B105" s="126" t="s">
        <v>132</v>
      </c>
      <c r="D105" s="5" t="s">
        <v>20</v>
      </c>
      <c r="E105" s="87" t="s">
        <v>5</v>
      </c>
      <c r="F105" s="5" t="s">
        <v>86</v>
      </c>
      <c r="G105" s="1" t="s">
        <v>120</v>
      </c>
      <c r="H105" s="28" t="s">
        <v>8</v>
      </c>
      <c r="I105" s="28" t="s">
        <v>136</v>
      </c>
      <c r="V105" s="64"/>
      <c r="W105" s="64"/>
    </row>
    <row r="106" spans="1:23" x14ac:dyDescent="0.2">
      <c r="A106" s="64"/>
      <c r="B106" s="19" t="s">
        <v>133</v>
      </c>
      <c r="D106" s="19">
        <v>1</v>
      </c>
      <c r="E106" s="7">
        <v>126</v>
      </c>
      <c r="F106" s="19">
        <f>$G$41</f>
        <v>1.1674006377111461</v>
      </c>
      <c r="G106" s="81">
        <f>E106/F106</f>
        <v>107.9320979702742</v>
      </c>
      <c r="H106" s="18"/>
      <c r="I106" s="19"/>
      <c r="V106" s="64"/>
      <c r="W106" s="64"/>
    </row>
    <row r="107" spans="1:23" ht="15" thickBot="1" x14ac:dyDescent="0.25">
      <c r="A107" s="64"/>
      <c r="B107" s="20" t="s">
        <v>134</v>
      </c>
      <c r="D107" s="19">
        <v>2</v>
      </c>
      <c r="E107" s="4">
        <v>86</v>
      </c>
      <c r="F107" s="19">
        <f>$H$41</f>
        <v>0.81478211273846834</v>
      </c>
      <c r="G107" s="81">
        <f t="shared" ref="G107:G117" si="15">E107/F107</f>
        <v>105.54969071541778</v>
      </c>
      <c r="H107" s="19"/>
      <c r="I107" s="19"/>
      <c r="V107" s="64"/>
      <c r="W107" s="64"/>
    </row>
    <row r="108" spans="1:23" x14ac:dyDescent="0.2">
      <c r="A108" s="64"/>
      <c r="D108" s="19">
        <v>3</v>
      </c>
      <c r="E108" s="4">
        <v>63</v>
      </c>
      <c r="F108" s="19">
        <f>$I$41</f>
        <v>0.57123670791197179</v>
      </c>
      <c r="G108" s="81">
        <f t="shared" si="15"/>
        <v>110.28703010050322</v>
      </c>
      <c r="H108" s="19"/>
      <c r="I108" s="19"/>
      <c r="V108" s="64"/>
      <c r="W108" s="64"/>
    </row>
    <row r="109" spans="1:23" x14ac:dyDescent="0.2">
      <c r="A109" s="64"/>
      <c r="D109" s="19">
        <v>4</v>
      </c>
      <c r="E109" s="4">
        <v>175</v>
      </c>
      <c r="F109" s="19">
        <f>$J$41</f>
        <v>1.4465805416384134</v>
      </c>
      <c r="G109" s="81">
        <f t="shared" si="15"/>
        <v>120.97494398880343</v>
      </c>
      <c r="H109" s="19"/>
      <c r="I109" s="19"/>
      <c r="V109" s="64"/>
      <c r="W109" s="64"/>
    </row>
    <row r="110" spans="1:23" x14ac:dyDescent="0.2">
      <c r="A110" s="64"/>
      <c r="D110" s="19">
        <v>5</v>
      </c>
      <c r="E110" s="4">
        <v>141</v>
      </c>
      <c r="F110" s="19">
        <f t="shared" ref="F110" si="16">$G$41</f>
        <v>1.1674006377111461</v>
      </c>
      <c r="G110" s="81">
        <f t="shared" si="15"/>
        <v>120.7811572524497</v>
      </c>
      <c r="H110" s="19"/>
      <c r="I110" s="19"/>
      <c r="V110" s="64"/>
      <c r="W110" s="64"/>
    </row>
    <row r="111" spans="1:23" x14ac:dyDescent="0.2">
      <c r="A111" s="64"/>
      <c r="D111" s="19">
        <v>6</v>
      </c>
      <c r="E111" s="4">
        <v>103</v>
      </c>
      <c r="F111" s="19">
        <f t="shared" ref="F111" si="17">$H$41</f>
        <v>0.81478211273846834</v>
      </c>
      <c r="G111" s="81">
        <f t="shared" si="15"/>
        <v>126.41416446148874</v>
      </c>
      <c r="H111" s="19"/>
      <c r="I111" s="19"/>
      <c r="V111" s="64"/>
      <c r="W111" s="64"/>
    </row>
    <row r="112" spans="1:23" x14ac:dyDescent="0.2">
      <c r="A112" s="64"/>
      <c r="D112" s="19">
        <v>7</v>
      </c>
      <c r="E112" s="4">
        <v>75</v>
      </c>
      <c r="F112" s="19">
        <f t="shared" ref="F112" si="18">$I$41</f>
        <v>0.57123670791197179</v>
      </c>
      <c r="G112" s="81">
        <f t="shared" si="15"/>
        <v>131.29408345298003</v>
      </c>
      <c r="H112" s="19"/>
      <c r="I112" s="19"/>
      <c r="V112" s="64"/>
      <c r="W112" s="64"/>
    </row>
    <row r="113" spans="1:23" x14ac:dyDescent="0.2">
      <c r="A113" s="64"/>
      <c r="D113" s="19">
        <v>8</v>
      </c>
      <c r="E113" s="4">
        <v>182</v>
      </c>
      <c r="F113" s="19">
        <f t="shared" ref="F113" si="19">$J$41</f>
        <v>1.4465805416384134</v>
      </c>
      <c r="G113" s="81">
        <f t="shared" si="15"/>
        <v>125.81394174835557</v>
      </c>
      <c r="H113" s="19"/>
      <c r="I113" s="19"/>
      <c r="V113" s="64"/>
      <c r="W113" s="64"/>
    </row>
    <row r="114" spans="1:23" x14ac:dyDescent="0.2">
      <c r="A114" s="64"/>
      <c r="D114" s="19">
        <v>9</v>
      </c>
      <c r="E114" s="4">
        <v>153</v>
      </c>
      <c r="F114" s="19">
        <f t="shared" ref="F114" si="20">$G$41</f>
        <v>1.1674006377111461</v>
      </c>
      <c r="G114" s="81">
        <f t="shared" si="15"/>
        <v>131.06040467819011</v>
      </c>
      <c r="H114" s="19"/>
      <c r="I114" s="19"/>
      <c r="V114" s="64"/>
      <c r="W114" s="64"/>
    </row>
    <row r="115" spans="1:23" x14ac:dyDescent="0.2">
      <c r="A115" s="64"/>
      <c r="D115" s="19">
        <v>10</v>
      </c>
      <c r="E115" s="4">
        <v>106</v>
      </c>
      <c r="F115" s="19">
        <f t="shared" ref="F115" si="21">$H$41</f>
        <v>0.81478211273846834</v>
      </c>
      <c r="G115" s="81">
        <f t="shared" si="15"/>
        <v>130.09613041667774</v>
      </c>
      <c r="H115" s="19"/>
      <c r="I115" s="19"/>
      <c r="V115" s="64"/>
      <c r="W115" s="64"/>
    </row>
    <row r="116" spans="1:23" x14ac:dyDescent="0.2">
      <c r="A116" s="64"/>
      <c r="D116" s="19">
        <v>11</v>
      </c>
      <c r="E116" s="4">
        <v>81</v>
      </c>
      <c r="F116" s="19">
        <f t="shared" ref="F116" si="22">$I$41</f>
        <v>0.57123670791197179</v>
      </c>
      <c r="G116" s="81">
        <f t="shared" si="15"/>
        <v>141.79761012921844</v>
      </c>
      <c r="H116" s="19"/>
      <c r="I116" s="19"/>
      <c r="V116" s="64"/>
      <c r="W116" s="64"/>
    </row>
    <row r="117" spans="1:23" ht="15" thickBot="1" x14ac:dyDescent="0.25">
      <c r="A117" s="64"/>
      <c r="D117" s="20">
        <v>12</v>
      </c>
      <c r="E117" s="12">
        <v>196</v>
      </c>
      <c r="F117" s="20">
        <f t="shared" ref="F117" si="23">$J$41</f>
        <v>1.4465805416384134</v>
      </c>
      <c r="G117" s="85">
        <f t="shared" si="15"/>
        <v>135.49193726745986</v>
      </c>
      <c r="H117" s="20"/>
      <c r="I117" s="20"/>
      <c r="V117" s="64"/>
      <c r="W117" s="64"/>
    </row>
    <row r="118" spans="1:23" x14ac:dyDescent="0.2">
      <c r="A118" s="64"/>
      <c r="D118" s="81">
        <v>13</v>
      </c>
      <c r="F118" s="19">
        <f t="shared" ref="F118" si="24">$G$41</f>
        <v>1.1674006377111461</v>
      </c>
      <c r="H118" s="18">
        <f>E90</f>
        <v>143.0121</v>
      </c>
      <c r="I118" s="127">
        <f>H118*F118</f>
        <v>166.9524167404102</v>
      </c>
      <c r="V118" s="64"/>
      <c r="W118" s="64"/>
    </row>
    <row r="119" spans="1:23" x14ac:dyDescent="0.2">
      <c r="A119" s="64"/>
      <c r="D119" s="81">
        <v>14</v>
      </c>
      <c r="F119" s="19">
        <f t="shared" ref="F119" si="25">$H$41</f>
        <v>0.81478211273846834</v>
      </c>
      <c r="H119" s="19">
        <f>E91</f>
        <v>145.94380000000001</v>
      </c>
      <c r="I119" s="117">
        <f t="shared" ref="I119:I121" si="26">H119*F119</f>
        <v>118.91239770508048</v>
      </c>
      <c r="V119" s="64"/>
      <c r="W119" s="64"/>
    </row>
    <row r="120" spans="1:23" x14ac:dyDescent="0.2">
      <c r="A120" s="64"/>
      <c r="D120" s="81">
        <v>15</v>
      </c>
      <c r="F120" s="19">
        <f t="shared" ref="F120" si="27">$I$41</f>
        <v>0.57123670791197179</v>
      </c>
      <c r="H120" s="19">
        <f>E92</f>
        <v>148.87550000000002</v>
      </c>
      <c r="I120" s="117">
        <f t="shared" si="26"/>
        <v>85.043150508748766</v>
      </c>
      <c r="V120" s="64"/>
      <c r="W120" s="64"/>
    </row>
    <row r="121" spans="1:23" ht="15" thickBot="1" x14ac:dyDescent="0.25">
      <c r="A121" s="64"/>
      <c r="D121" s="85">
        <v>16</v>
      </c>
      <c r="E121" s="12"/>
      <c r="F121" s="20">
        <f t="shared" ref="F121" si="28">$J$41</f>
        <v>1.4465805416384134</v>
      </c>
      <c r="G121" s="12"/>
      <c r="H121" s="20">
        <f>E93</f>
        <v>151.80720000000002</v>
      </c>
      <c r="I121" s="118">
        <f t="shared" si="26"/>
        <v>219.60134160061099</v>
      </c>
      <c r="V121" s="64"/>
      <c r="W121" s="64"/>
    </row>
    <row r="122" spans="1:23" x14ac:dyDescent="0.2">
      <c r="A122" s="64"/>
      <c r="V122" s="64"/>
      <c r="W122" s="64"/>
    </row>
    <row r="123" spans="1:23" x14ac:dyDescent="0.2">
      <c r="A123" s="64"/>
      <c r="V123" s="64"/>
      <c r="W123" s="64"/>
    </row>
    <row r="124" spans="1:23" x14ac:dyDescent="0.2">
      <c r="A124" s="64"/>
      <c r="C124" s="130"/>
      <c r="D124" s="130"/>
      <c r="E124" s="130"/>
      <c r="F124" s="130"/>
      <c r="G124" s="130"/>
      <c r="H124" s="130"/>
      <c r="I124" s="130"/>
      <c r="V124" s="64"/>
      <c r="W124" s="64"/>
    </row>
    <row r="125" spans="1:23" ht="27" x14ac:dyDescent="0.35">
      <c r="A125" s="64"/>
      <c r="C125" s="131" t="s">
        <v>137</v>
      </c>
      <c r="D125" s="130"/>
      <c r="E125" s="130"/>
      <c r="F125" s="130"/>
      <c r="G125" s="130"/>
      <c r="H125" s="130"/>
      <c r="I125" s="130"/>
      <c r="V125" s="64"/>
      <c r="W125" s="64"/>
    </row>
    <row r="126" spans="1:23" x14ac:dyDescent="0.2">
      <c r="A126" s="64"/>
      <c r="V126" s="64"/>
      <c r="W126" s="64"/>
    </row>
    <row r="127" spans="1:23" x14ac:dyDescent="0.2">
      <c r="A127" s="64"/>
      <c r="C127" t="s">
        <v>138</v>
      </c>
      <c r="V127" s="64"/>
      <c r="W127" s="64"/>
    </row>
    <row r="128" spans="1:23" x14ac:dyDescent="0.2">
      <c r="A128" s="64"/>
      <c r="V128" s="64"/>
      <c r="W128" s="64"/>
    </row>
    <row r="129" spans="1:22" x14ac:dyDescent="0.2">
      <c r="A129" s="64"/>
      <c r="B129" s="64"/>
      <c r="C129" s="64"/>
      <c r="D129" s="64"/>
      <c r="E129" s="64"/>
      <c r="F129" s="64"/>
      <c r="G129" s="64"/>
      <c r="H129" s="64"/>
      <c r="I129" s="64"/>
      <c r="J129" s="64"/>
      <c r="K129" s="64"/>
      <c r="L129" s="64"/>
      <c r="M129" s="64"/>
      <c r="N129" s="64"/>
      <c r="O129" s="64"/>
      <c r="P129" s="64"/>
      <c r="Q129" s="64"/>
      <c r="R129" s="64"/>
      <c r="S129" s="64"/>
      <c r="T129" s="64"/>
      <c r="U129" s="64"/>
      <c r="V129" s="64"/>
    </row>
    <row r="130" spans="1:22" x14ac:dyDescent="0.2">
      <c r="A130" s="64"/>
      <c r="B130" s="64"/>
      <c r="C130" s="64"/>
      <c r="D130" s="64"/>
      <c r="E130" s="64"/>
      <c r="F130" s="64"/>
      <c r="G130" s="64"/>
      <c r="H130" s="64"/>
      <c r="I130" s="64"/>
      <c r="J130" s="64"/>
      <c r="K130" s="64"/>
      <c r="L130" s="64"/>
      <c r="M130" s="64"/>
      <c r="N130" s="64"/>
      <c r="O130" s="64"/>
      <c r="P130" s="64"/>
      <c r="Q130" s="64"/>
      <c r="R130" s="64"/>
      <c r="S130" s="64"/>
      <c r="T130" s="64"/>
      <c r="U130" s="64"/>
      <c r="V130" s="6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3E63-A169-4744-9577-EDF1535DE937}">
  <dimension ref="A1:S63"/>
  <sheetViews>
    <sheetView tabSelected="1" topLeftCell="A16" workbookViewId="0">
      <selection activeCell="K40" sqref="K40"/>
    </sheetView>
  </sheetViews>
  <sheetFormatPr defaultRowHeight="14.25" x14ac:dyDescent="0.2"/>
  <cols>
    <col min="4" max="4" width="22.75" customWidth="1"/>
    <col min="5" max="5" width="16" customWidth="1"/>
    <col min="6" max="6" width="15.25" customWidth="1"/>
    <col min="7" max="7" width="12.875" customWidth="1"/>
    <col min="8" max="8" width="17.875" customWidth="1"/>
    <col min="10" max="10" width="12.375" customWidth="1"/>
    <col min="12" max="12" width="11.875" customWidth="1"/>
  </cols>
  <sheetData>
    <row r="1" spans="1:19" ht="23.25" thickBot="1" x14ac:dyDescent="0.35">
      <c r="A1" s="142" t="s">
        <v>149</v>
      </c>
      <c r="B1" s="143"/>
      <c r="C1" s="143"/>
      <c r="D1" s="144"/>
      <c r="S1" s="67"/>
    </row>
    <row r="2" spans="1:19" x14ac:dyDescent="0.2">
      <c r="S2" s="67"/>
    </row>
    <row r="3" spans="1:19" x14ac:dyDescent="0.2">
      <c r="S3" s="67"/>
    </row>
    <row r="4" spans="1:19" x14ac:dyDescent="0.2">
      <c r="S4" s="67"/>
    </row>
    <row r="5" spans="1:19" ht="15" thickBot="1" x14ac:dyDescent="0.25">
      <c r="S5" s="67"/>
    </row>
    <row r="6" spans="1:19" ht="15" thickBot="1" x14ac:dyDescent="0.25">
      <c r="B6" s="146" t="s">
        <v>151</v>
      </c>
      <c r="C6" s="147"/>
      <c r="D6" s="148"/>
      <c r="F6" s="5" t="s">
        <v>20</v>
      </c>
      <c r="G6" s="141" t="s">
        <v>2</v>
      </c>
      <c r="H6" s="5" t="s">
        <v>3</v>
      </c>
      <c r="I6" s="145" t="s">
        <v>5</v>
      </c>
      <c r="S6" s="67"/>
    </row>
    <row r="7" spans="1:19" x14ac:dyDescent="0.2">
      <c r="B7" s="64"/>
      <c r="C7" s="64"/>
      <c r="D7" s="64"/>
      <c r="F7" s="19">
        <v>1</v>
      </c>
      <c r="G7" s="18">
        <v>1</v>
      </c>
      <c r="H7" s="149">
        <v>1</v>
      </c>
      <c r="I7" s="18">
        <v>270</v>
      </c>
      <c r="S7" s="67"/>
    </row>
    <row r="8" spans="1:19" x14ac:dyDescent="0.2">
      <c r="F8" s="19">
        <v>2</v>
      </c>
      <c r="G8" s="19">
        <v>1</v>
      </c>
      <c r="H8" s="81">
        <v>2</v>
      </c>
      <c r="I8" s="19">
        <v>310</v>
      </c>
      <c r="S8" s="67"/>
    </row>
    <row r="9" spans="1:19" x14ac:dyDescent="0.2">
      <c r="F9" s="19">
        <v>3</v>
      </c>
      <c r="G9" s="19">
        <v>1</v>
      </c>
      <c r="H9" s="150">
        <v>3</v>
      </c>
      <c r="I9" s="19">
        <v>250</v>
      </c>
      <c r="S9" s="67"/>
    </row>
    <row r="10" spans="1:19" x14ac:dyDescent="0.2">
      <c r="F10" s="19">
        <v>4</v>
      </c>
      <c r="G10" s="19">
        <v>1</v>
      </c>
      <c r="H10" s="81">
        <v>4</v>
      </c>
      <c r="I10" s="19">
        <v>290</v>
      </c>
      <c r="S10" s="67"/>
    </row>
    <row r="11" spans="1:19" x14ac:dyDescent="0.2">
      <c r="F11" s="19">
        <v>5</v>
      </c>
      <c r="G11" s="19">
        <v>2</v>
      </c>
      <c r="H11" s="81">
        <v>1</v>
      </c>
      <c r="I11" s="19">
        <v>370</v>
      </c>
      <c r="S11" s="67"/>
    </row>
    <row r="12" spans="1:19" x14ac:dyDescent="0.2">
      <c r="F12" s="19">
        <v>6</v>
      </c>
      <c r="G12" s="19">
        <v>2</v>
      </c>
      <c r="H12" s="19">
        <v>2</v>
      </c>
      <c r="I12" s="19">
        <v>410</v>
      </c>
      <c r="S12" s="67"/>
    </row>
    <row r="13" spans="1:19" x14ac:dyDescent="0.2">
      <c r="F13" s="19">
        <v>7</v>
      </c>
      <c r="G13" s="19">
        <v>2</v>
      </c>
      <c r="H13" s="19">
        <v>3</v>
      </c>
      <c r="I13" s="19">
        <v>400</v>
      </c>
      <c r="S13" s="67"/>
    </row>
    <row r="14" spans="1:19" x14ac:dyDescent="0.2">
      <c r="F14" s="19">
        <v>8</v>
      </c>
      <c r="G14" s="19">
        <v>2</v>
      </c>
      <c r="H14" s="19">
        <v>4</v>
      </c>
      <c r="I14" s="19">
        <v>450</v>
      </c>
      <c r="S14" s="67"/>
    </row>
    <row r="15" spans="1:19" x14ac:dyDescent="0.2">
      <c r="F15" s="19">
        <v>9</v>
      </c>
      <c r="G15" s="19">
        <v>3</v>
      </c>
      <c r="H15" s="19">
        <v>1</v>
      </c>
      <c r="I15" s="19">
        <v>443</v>
      </c>
      <c r="S15" s="67"/>
    </row>
    <row r="16" spans="1:19" x14ac:dyDescent="0.2">
      <c r="F16" s="19">
        <v>10</v>
      </c>
      <c r="G16" s="19">
        <v>3</v>
      </c>
      <c r="H16" s="19">
        <v>2</v>
      </c>
      <c r="I16" s="19">
        <v>519</v>
      </c>
      <c r="S16" s="67"/>
    </row>
    <row r="17" spans="1:19" x14ac:dyDescent="0.2">
      <c r="F17" s="19">
        <v>11</v>
      </c>
      <c r="G17" s="19">
        <v>3</v>
      </c>
      <c r="H17" s="19">
        <v>3</v>
      </c>
      <c r="I17" s="19">
        <v>487</v>
      </c>
      <c r="S17" s="67"/>
    </row>
    <row r="18" spans="1:19" ht="15" thickBot="1" x14ac:dyDescent="0.25">
      <c r="F18" s="20">
        <v>12</v>
      </c>
      <c r="G18" s="20">
        <v>3</v>
      </c>
      <c r="H18" s="20">
        <v>4</v>
      </c>
      <c r="I18" s="20">
        <v>576</v>
      </c>
      <c r="S18" s="67"/>
    </row>
    <row r="19" spans="1:19" x14ac:dyDescent="0.2">
      <c r="S19" s="67"/>
    </row>
    <row r="20" spans="1:19" x14ac:dyDescent="0.2">
      <c r="A20" s="67"/>
      <c r="B20" s="67"/>
      <c r="C20" s="67"/>
      <c r="D20" s="67"/>
      <c r="E20" s="67"/>
      <c r="F20" s="67"/>
      <c r="G20" s="67"/>
      <c r="H20" s="67"/>
      <c r="I20" s="67"/>
      <c r="J20" s="67"/>
      <c r="K20" s="67"/>
      <c r="L20" s="67"/>
      <c r="M20" s="67"/>
      <c r="N20" s="67"/>
      <c r="O20" s="67"/>
      <c r="P20" s="67"/>
      <c r="Q20" s="67"/>
      <c r="R20" s="67"/>
      <c r="S20" s="67"/>
    </row>
    <row r="21" spans="1:19" ht="15" thickBot="1" x14ac:dyDescent="0.25">
      <c r="S21" s="67"/>
    </row>
    <row r="22" spans="1:19" ht="15" thickBot="1" x14ac:dyDescent="0.25">
      <c r="B22" s="146" t="s">
        <v>150</v>
      </c>
      <c r="C22" s="147"/>
      <c r="D22" s="148"/>
      <c r="F22" s="1" t="s">
        <v>152</v>
      </c>
      <c r="G22" s="2" t="s">
        <v>160</v>
      </c>
      <c r="S22" s="67"/>
    </row>
    <row r="23" spans="1:19" x14ac:dyDescent="0.2">
      <c r="B23" s="64" t="s">
        <v>153</v>
      </c>
      <c r="C23" s="64"/>
      <c r="D23" s="64"/>
      <c r="F23" s="6">
        <f t="shared" ref="F23:F34" si="0">F7</f>
        <v>1</v>
      </c>
      <c r="G23" s="8">
        <f t="shared" ref="G23:G34" si="1">I7</f>
        <v>270</v>
      </c>
      <c r="S23" s="67"/>
    </row>
    <row r="24" spans="1:19" x14ac:dyDescent="0.2">
      <c r="F24" s="9">
        <f t="shared" si="0"/>
        <v>2</v>
      </c>
      <c r="G24" s="10">
        <f t="shared" si="1"/>
        <v>310</v>
      </c>
      <c r="S24" s="67"/>
    </row>
    <row r="25" spans="1:19" x14ac:dyDescent="0.2">
      <c r="F25" s="9">
        <f t="shared" si="0"/>
        <v>3</v>
      </c>
      <c r="G25" s="10">
        <f t="shared" si="1"/>
        <v>250</v>
      </c>
      <c r="S25" s="67"/>
    </row>
    <row r="26" spans="1:19" x14ac:dyDescent="0.2">
      <c r="F26" s="9">
        <f t="shared" si="0"/>
        <v>4</v>
      </c>
      <c r="G26" s="10">
        <f t="shared" si="1"/>
        <v>290</v>
      </c>
      <c r="S26" s="67"/>
    </row>
    <row r="27" spans="1:19" x14ac:dyDescent="0.2">
      <c r="F27" s="9">
        <f t="shared" si="0"/>
        <v>5</v>
      </c>
      <c r="G27" s="10">
        <f t="shared" si="1"/>
        <v>370</v>
      </c>
      <c r="S27" s="67"/>
    </row>
    <row r="28" spans="1:19" x14ac:dyDescent="0.2">
      <c r="F28" s="9">
        <f t="shared" si="0"/>
        <v>6</v>
      </c>
      <c r="G28" s="10">
        <f t="shared" si="1"/>
        <v>410</v>
      </c>
      <c r="S28" s="67"/>
    </row>
    <row r="29" spans="1:19" x14ac:dyDescent="0.2">
      <c r="F29" s="9">
        <f t="shared" si="0"/>
        <v>7</v>
      </c>
      <c r="G29" s="10">
        <f t="shared" si="1"/>
        <v>400</v>
      </c>
      <c r="S29" s="67"/>
    </row>
    <row r="30" spans="1:19" x14ac:dyDescent="0.2">
      <c r="F30" s="9">
        <f t="shared" si="0"/>
        <v>8</v>
      </c>
      <c r="G30" s="10">
        <f t="shared" si="1"/>
        <v>450</v>
      </c>
      <c r="S30" s="67"/>
    </row>
    <row r="31" spans="1:19" x14ac:dyDescent="0.2">
      <c r="F31" s="9">
        <f t="shared" si="0"/>
        <v>9</v>
      </c>
      <c r="G31" s="10">
        <f t="shared" si="1"/>
        <v>443</v>
      </c>
      <c r="S31" s="67"/>
    </row>
    <row r="32" spans="1:19" x14ac:dyDescent="0.2">
      <c r="F32" s="9">
        <f t="shared" si="0"/>
        <v>10</v>
      </c>
      <c r="G32" s="10">
        <f t="shared" si="1"/>
        <v>519</v>
      </c>
      <c r="S32" s="67"/>
    </row>
    <row r="33" spans="1:19" x14ac:dyDescent="0.2">
      <c r="F33" s="9">
        <f t="shared" si="0"/>
        <v>11</v>
      </c>
      <c r="G33" s="10">
        <f t="shared" si="1"/>
        <v>487</v>
      </c>
      <c r="S33" s="67"/>
    </row>
    <row r="34" spans="1:19" ht="15" thickBot="1" x14ac:dyDescent="0.25">
      <c r="F34" s="11">
        <f t="shared" si="0"/>
        <v>12</v>
      </c>
      <c r="G34" s="13">
        <f t="shared" si="1"/>
        <v>576</v>
      </c>
      <c r="S34" s="67"/>
    </row>
    <row r="35" spans="1:19" x14ac:dyDescent="0.2">
      <c r="S35" s="67"/>
    </row>
    <row r="36" spans="1:19" x14ac:dyDescent="0.2">
      <c r="A36" s="67"/>
      <c r="B36" s="67"/>
      <c r="C36" s="67"/>
      <c r="D36" s="67"/>
      <c r="E36" s="67"/>
      <c r="F36" s="67"/>
      <c r="G36" s="67"/>
      <c r="H36" s="67"/>
      <c r="I36" s="67"/>
      <c r="J36" s="67"/>
      <c r="K36" s="67"/>
      <c r="L36" s="67"/>
      <c r="M36" s="67"/>
      <c r="N36" s="67"/>
      <c r="O36" s="67"/>
      <c r="P36" s="67"/>
      <c r="Q36" s="67"/>
      <c r="R36" s="67"/>
      <c r="S36" s="67"/>
    </row>
    <row r="37" spans="1:19" ht="15" thickBot="1" x14ac:dyDescent="0.25">
      <c r="A37" s="99"/>
      <c r="B37" s="99"/>
      <c r="C37" s="99"/>
      <c r="D37" s="99"/>
      <c r="E37" s="99"/>
      <c r="F37" s="99"/>
      <c r="G37" s="99"/>
      <c r="H37" s="99"/>
      <c r="I37" s="99"/>
      <c r="J37" s="99"/>
      <c r="K37" s="99"/>
      <c r="L37" s="99"/>
      <c r="M37" s="99"/>
      <c r="N37" s="99"/>
      <c r="O37" s="99"/>
      <c r="P37" s="99"/>
      <c r="Q37" s="99"/>
      <c r="R37" s="99"/>
      <c r="S37" s="67"/>
    </row>
    <row r="38" spans="1:19" ht="18.75" thickBot="1" x14ac:dyDescent="0.25">
      <c r="B38" s="153" t="s">
        <v>158</v>
      </c>
      <c r="C38" s="147"/>
      <c r="D38" s="148"/>
      <c r="E38" s="152"/>
      <c r="F38" s="15" t="s">
        <v>154</v>
      </c>
      <c r="G38" s="47" t="s">
        <v>161</v>
      </c>
      <c r="H38" s="8" t="s">
        <v>166</v>
      </c>
      <c r="I38" s="4"/>
      <c r="J38" s="157" t="s">
        <v>162</v>
      </c>
      <c r="K38" s="2" t="s">
        <v>163</v>
      </c>
      <c r="L38" s="158" t="s">
        <v>164</v>
      </c>
      <c r="S38" s="67"/>
    </row>
    <row r="39" spans="1:19" x14ac:dyDescent="0.2">
      <c r="B39" s="64" t="s">
        <v>155</v>
      </c>
      <c r="C39" s="64"/>
      <c r="D39" s="64"/>
      <c r="F39" s="154">
        <f>F23*G23</f>
        <v>270</v>
      </c>
      <c r="G39" s="14">
        <f>$C$41*AVERAGE(F23:F34)*AVERAGE(G23:G34)</f>
        <v>31037.5</v>
      </c>
      <c r="H39" s="18">
        <f>F39-$G$39</f>
        <v>-30767.5</v>
      </c>
      <c r="I39" s="4"/>
      <c r="J39" s="9">
        <f>F23^2</f>
        <v>1</v>
      </c>
      <c r="K39" s="10">
        <f>C41*AVERAGE(F23:F34)^2</f>
        <v>507</v>
      </c>
      <c r="L39" s="19">
        <f>J39-$K$39</f>
        <v>-506</v>
      </c>
      <c r="S39" s="67"/>
    </row>
    <row r="40" spans="1:19" ht="15" thickBot="1" x14ac:dyDescent="0.25">
      <c r="B40" s="99"/>
      <c r="C40" s="99"/>
      <c r="D40" s="99"/>
      <c r="F40" s="154">
        <f>F24*G24</f>
        <v>620</v>
      </c>
      <c r="G40" s="14"/>
      <c r="H40" s="19">
        <f t="shared" ref="H40:H50" si="2">F40-$G$39</f>
        <v>-30417.5</v>
      </c>
      <c r="I40" s="4"/>
      <c r="J40" s="9">
        <f t="shared" ref="J40:J50" si="3">F24^2</f>
        <v>4</v>
      </c>
      <c r="K40" s="10"/>
      <c r="L40" s="19">
        <f t="shared" ref="L40:L50" si="4">J40-$K$39</f>
        <v>-503</v>
      </c>
      <c r="S40" s="67"/>
    </row>
    <row r="41" spans="1:19" ht="15" thickBot="1" x14ac:dyDescent="0.25">
      <c r="B41" s="5" t="s">
        <v>156</v>
      </c>
      <c r="C41" s="156">
        <f>COUNT(F23:F34)</f>
        <v>12</v>
      </c>
      <c r="D41" s="99"/>
      <c r="F41" s="154">
        <f>F25*G25</f>
        <v>750</v>
      </c>
      <c r="G41" s="14"/>
      <c r="H41" s="19">
        <f t="shared" si="2"/>
        <v>-30287.5</v>
      </c>
      <c r="I41" s="4"/>
      <c r="J41" s="9">
        <f t="shared" si="3"/>
        <v>9</v>
      </c>
      <c r="K41" s="10"/>
      <c r="L41" s="19">
        <f t="shared" si="4"/>
        <v>-498</v>
      </c>
      <c r="S41" s="67"/>
    </row>
    <row r="42" spans="1:19" x14ac:dyDescent="0.2">
      <c r="D42" s="99"/>
      <c r="F42" s="154">
        <f>F26*G26</f>
        <v>1160</v>
      </c>
      <c r="G42" s="14"/>
      <c r="H42" s="19">
        <f t="shared" si="2"/>
        <v>-29877.5</v>
      </c>
      <c r="I42" s="4"/>
      <c r="J42" s="9">
        <f t="shared" si="3"/>
        <v>16</v>
      </c>
      <c r="K42" s="10"/>
      <c r="L42" s="19">
        <f t="shared" si="4"/>
        <v>-491</v>
      </c>
      <c r="S42" s="67"/>
    </row>
    <row r="43" spans="1:19" x14ac:dyDescent="0.2">
      <c r="D43" s="99"/>
      <c r="F43" s="154">
        <f>F27*G27</f>
        <v>1850</v>
      </c>
      <c r="G43" s="14"/>
      <c r="H43" s="19">
        <f t="shared" si="2"/>
        <v>-29187.5</v>
      </c>
      <c r="I43" s="4"/>
      <c r="J43" s="9">
        <f t="shared" si="3"/>
        <v>25</v>
      </c>
      <c r="K43" s="10"/>
      <c r="L43" s="19">
        <f t="shared" si="4"/>
        <v>-482</v>
      </c>
      <c r="S43" s="67"/>
    </row>
    <row r="44" spans="1:19" x14ac:dyDescent="0.2">
      <c r="D44" s="99"/>
      <c r="F44" s="154">
        <f>F28*G28</f>
        <v>2460</v>
      </c>
      <c r="G44" s="14"/>
      <c r="H44" s="19">
        <f t="shared" si="2"/>
        <v>-28577.5</v>
      </c>
      <c r="I44" s="4"/>
      <c r="J44" s="9">
        <f t="shared" si="3"/>
        <v>36</v>
      </c>
      <c r="K44" s="10"/>
      <c r="L44" s="19">
        <f t="shared" si="4"/>
        <v>-471</v>
      </c>
      <c r="S44" s="67"/>
    </row>
    <row r="45" spans="1:19" x14ac:dyDescent="0.2">
      <c r="D45" s="99"/>
      <c r="F45" s="154">
        <f>F29*G29</f>
        <v>2800</v>
      </c>
      <c r="G45" s="14"/>
      <c r="H45" s="19">
        <f t="shared" si="2"/>
        <v>-28237.5</v>
      </c>
      <c r="I45" s="4"/>
      <c r="J45" s="9">
        <f t="shared" si="3"/>
        <v>49</v>
      </c>
      <c r="K45" s="10"/>
      <c r="L45" s="19">
        <f t="shared" si="4"/>
        <v>-458</v>
      </c>
      <c r="S45" s="67"/>
    </row>
    <row r="46" spans="1:19" x14ac:dyDescent="0.2">
      <c r="D46" s="99"/>
      <c r="F46" s="154">
        <f>F30*G30</f>
        <v>3600</v>
      </c>
      <c r="G46" s="14"/>
      <c r="H46" s="19">
        <f t="shared" si="2"/>
        <v>-27437.5</v>
      </c>
      <c r="I46" s="4"/>
      <c r="J46" s="9">
        <f t="shared" si="3"/>
        <v>64</v>
      </c>
      <c r="K46" s="10"/>
      <c r="L46" s="19">
        <f t="shared" si="4"/>
        <v>-443</v>
      </c>
      <c r="S46" s="67"/>
    </row>
    <row r="47" spans="1:19" x14ac:dyDescent="0.2">
      <c r="D47" s="99"/>
      <c r="F47" s="154">
        <f>F31*G31</f>
        <v>3987</v>
      </c>
      <c r="G47" s="14"/>
      <c r="H47" s="19">
        <f t="shared" si="2"/>
        <v>-27050.5</v>
      </c>
      <c r="I47" s="4"/>
      <c r="J47" s="9">
        <f t="shared" si="3"/>
        <v>81</v>
      </c>
      <c r="K47" s="10"/>
      <c r="L47" s="19">
        <f t="shared" si="4"/>
        <v>-426</v>
      </c>
      <c r="S47" s="67"/>
    </row>
    <row r="48" spans="1:19" x14ac:dyDescent="0.2">
      <c r="D48" s="99"/>
      <c r="F48" s="154">
        <f>F32*G32</f>
        <v>5190</v>
      </c>
      <c r="G48" s="14"/>
      <c r="H48" s="19">
        <f t="shared" si="2"/>
        <v>-25847.5</v>
      </c>
      <c r="I48" s="4"/>
      <c r="J48" s="9">
        <f t="shared" si="3"/>
        <v>100</v>
      </c>
      <c r="K48" s="10"/>
      <c r="L48" s="19">
        <f t="shared" si="4"/>
        <v>-407</v>
      </c>
      <c r="S48" s="67"/>
    </row>
    <row r="49" spans="1:19" x14ac:dyDescent="0.2">
      <c r="D49" s="99"/>
      <c r="F49" s="154">
        <f>F33*G33</f>
        <v>5357</v>
      </c>
      <c r="G49" s="14"/>
      <c r="H49" s="19">
        <f t="shared" si="2"/>
        <v>-25680.5</v>
      </c>
      <c r="I49" s="4"/>
      <c r="J49" s="9">
        <f t="shared" si="3"/>
        <v>121</v>
      </c>
      <c r="K49" s="10"/>
      <c r="L49" s="19">
        <f t="shared" si="4"/>
        <v>-386</v>
      </c>
      <c r="S49" s="67"/>
    </row>
    <row r="50" spans="1:19" ht="15" thickBot="1" x14ac:dyDescent="0.25">
      <c r="D50" s="99"/>
      <c r="F50" s="155">
        <f>F34*G34</f>
        <v>6912</v>
      </c>
      <c r="G50" s="51"/>
      <c r="H50" s="20">
        <f t="shared" si="2"/>
        <v>-24125.5</v>
      </c>
      <c r="I50" s="4"/>
      <c r="J50" s="11">
        <f t="shared" si="3"/>
        <v>144</v>
      </c>
      <c r="K50" s="13"/>
      <c r="L50" s="20">
        <f t="shared" si="4"/>
        <v>-363</v>
      </c>
      <c r="S50" s="67"/>
    </row>
    <row r="51" spans="1:19" x14ac:dyDescent="0.2">
      <c r="D51" s="99"/>
      <c r="S51" s="67"/>
    </row>
    <row r="52" spans="1:19" x14ac:dyDescent="0.2">
      <c r="D52" s="99"/>
      <c r="S52" s="67"/>
    </row>
    <row r="53" spans="1:19" x14ac:dyDescent="0.2">
      <c r="D53" s="99"/>
      <c r="S53" s="67"/>
    </row>
    <row r="54" spans="1:19" x14ac:dyDescent="0.2">
      <c r="B54" s="99"/>
      <c r="C54" s="99"/>
      <c r="D54" s="99"/>
      <c r="S54" s="67"/>
    </row>
    <row r="55" spans="1:19" x14ac:dyDescent="0.2">
      <c r="B55" s="99"/>
      <c r="C55" s="99"/>
      <c r="D55" s="99"/>
      <c r="S55" s="67"/>
    </row>
    <row r="56" spans="1:19" ht="19.5" x14ac:dyDescent="0.25">
      <c r="H56" s="151"/>
      <c r="I56" s="151"/>
      <c r="S56" s="67"/>
    </row>
    <row r="57" spans="1:19" x14ac:dyDescent="0.2">
      <c r="N57" s="4"/>
      <c r="O57" s="4"/>
      <c r="S57" s="67"/>
    </row>
    <row r="58" spans="1:19" x14ac:dyDescent="0.2">
      <c r="A58" s="67"/>
      <c r="B58" s="67"/>
      <c r="C58" s="67"/>
      <c r="D58" s="67"/>
      <c r="E58" s="67"/>
      <c r="F58" s="67"/>
      <c r="G58" s="67"/>
      <c r="H58" s="67"/>
      <c r="I58" s="67"/>
      <c r="J58" s="67"/>
      <c r="K58" s="67"/>
      <c r="L58" s="67"/>
      <c r="M58" s="67"/>
      <c r="N58" s="67"/>
      <c r="O58" s="67"/>
      <c r="P58" s="67"/>
      <c r="Q58" s="67"/>
      <c r="R58" s="67"/>
      <c r="S58" s="67"/>
    </row>
    <row r="59" spans="1:19" ht="15" thickBot="1" x14ac:dyDescent="0.25"/>
    <row r="60" spans="1:19" ht="15" thickBot="1" x14ac:dyDescent="0.25">
      <c r="B60" s="146" t="s">
        <v>159</v>
      </c>
      <c r="C60" s="147"/>
      <c r="D60" s="148"/>
      <c r="F60" t="s">
        <v>157</v>
      </c>
      <c r="G60" t="s">
        <v>165</v>
      </c>
      <c r="H60">
        <f>SUM(H39:H50)</f>
        <v>-337494</v>
      </c>
      <c r="I60">
        <f>SUM(L39:L50)</f>
        <v>-5434</v>
      </c>
      <c r="J60" s="159">
        <f>H60/I60</f>
        <v>62.107839528892157</v>
      </c>
    </row>
    <row r="61" spans="1:19" x14ac:dyDescent="0.2">
      <c r="B61" s="132"/>
      <c r="C61" s="132"/>
      <c r="D61" s="132"/>
    </row>
    <row r="63" spans="1:19" x14ac:dyDescent="0.2">
      <c r="H63">
        <f>SUM(F39:F50)</f>
        <v>34956</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8</vt:i4>
      </vt:variant>
    </vt:vector>
  </HeadingPairs>
  <TitlesOfParts>
    <vt:vector size="8" baseType="lpstr">
      <vt:lpstr>Moving Average method</vt:lpstr>
      <vt:lpstr>SimpleExponentialSmoothing</vt:lpstr>
      <vt:lpstr>HoltExponentialSmoothing</vt:lpstr>
      <vt:lpstr>WinterExponentialSmoothing</vt:lpstr>
      <vt:lpstr>Initial Level and Trend</vt:lpstr>
      <vt:lpstr>Initial Seasonal Index</vt:lpstr>
      <vt:lpstr>Decomposition Method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Kampcom</dc:creator>
  <cp:lastModifiedBy>Kampcom</cp:lastModifiedBy>
  <cp:lastPrinted>2021-02-03T13:36:38Z</cp:lastPrinted>
  <dcterms:created xsi:type="dcterms:W3CDTF">2021-01-25T08:07:29Z</dcterms:created>
  <dcterms:modified xsi:type="dcterms:W3CDTF">2021-02-03T14:09:00Z</dcterms:modified>
</cp:coreProperties>
</file>