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mpcom\Desktop\Supply chain model\"/>
    </mc:Choice>
  </mc:AlternateContent>
  <xr:revisionPtr revIDLastSave="0" documentId="13_ncr:1_{9349805B-13A3-41D0-B9C1-55FB458A6E5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5. LotSize w TimeVaryingDemand" sheetId="1" r:id="rId1"/>
    <sheet name="5.1. Simple Method" sheetId="2" r:id="rId2"/>
    <sheet name="5.2.1. Integer Programming" sheetId="3" r:id="rId3"/>
  </sheets>
  <definedNames>
    <definedName name="solver_adj" localSheetId="2" hidden="1">'5.2.1. Integer Programming'!$E$36:$J$36,'5.2.1. Integer Programming'!$E$33:$J$33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'5.2.1. Integer Programming'!$E$33:$J$33</definedName>
    <definedName name="solver_lhs2" localSheetId="2" hidden="1">'5.2.1. Integer Programming'!$E$35:$J$35</definedName>
    <definedName name="solver_lhs3" localSheetId="2" hidden="1">'5.2.1. Integer Programming'!$E$36:$J$36</definedName>
    <definedName name="solver_lhs4" localSheetId="2" hidden="1">'5.2.1. Integer Programming'!$J$35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'5.2.1. Integer Programming'!$F$46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5</definedName>
    <definedName name="solver_rel4" localSheetId="2" hidden="1">2</definedName>
    <definedName name="solver_rhs1" localSheetId="2" hidden="1">'5.2.1. Integer Programming'!$N$36:$S$36</definedName>
    <definedName name="solver_rhs2" localSheetId="2" hidden="1">0</definedName>
    <definedName name="solver_rhs3" localSheetId="2" hidden="1">binary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3" l="1"/>
  <c r="E35" i="3"/>
  <c r="F32" i="3" s="1"/>
  <c r="F35" i="3" s="1"/>
  <c r="G32" i="3" s="1"/>
  <c r="G35" i="3" s="1"/>
  <c r="H32" i="3" s="1"/>
  <c r="H35" i="3" s="1"/>
  <c r="I32" i="3" s="1"/>
  <c r="I35" i="3" s="1"/>
  <c r="J32" i="3" s="1"/>
  <c r="E34" i="3" l="1"/>
  <c r="F143" i="2"/>
  <c r="E143" i="2"/>
  <c r="F100" i="2"/>
  <c r="E100" i="2"/>
  <c r="F106" i="2"/>
  <c r="E106" i="2"/>
  <c r="F89" i="2"/>
  <c r="E89" i="2"/>
  <c r="F59" i="2"/>
  <c r="E59" i="2"/>
  <c r="F43" i="2"/>
  <c r="E43" i="2"/>
  <c r="G27" i="2"/>
  <c r="F27" i="2"/>
  <c r="E27" i="2"/>
  <c r="F41" i="3"/>
  <c r="F42" i="3"/>
  <c r="N18" i="3"/>
  <c r="O36" i="3"/>
  <c r="P36" i="3"/>
  <c r="Q36" i="3"/>
  <c r="R36" i="3"/>
  <c r="S36" i="3"/>
  <c r="N36" i="3"/>
  <c r="J34" i="3"/>
  <c r="I34" i="3"/>
  <c r="H34" i="3"/>
  <c r="G34" i="3"/>
  <c r="F34" i="3"/>
  <c r="I141" i="2"/>
  <c r="G141" i="2"/>
  <c r="E141" i="2"/>
  <c r="F142" i="2"/>
  <c r="G142" i="2"/>
  <c r="H142" i="2"/>
  <c r="I142" i="2"/>
  <c r="J142" i="2"/>
  <c r="E142" i="2"/>
  <c r="E140" i="2"/>
  <c r="E129" i="2"/>
  <c r="H129" i="2" s="1"/>
  <c r="I105" i="2"/>
  <c r="I104" i="2" s="1"/>
  <c r="F105" i="2"/>
  <c r="G105" i="2"/>
  <c r="H105" i="2"/>
  <c r="J105" i="2"/>
  <c r="J104" i="2" s="1"/>
  <c r="E105" i="2"/>
  <c r="E103" i="2"/>
  <c r="E97" i="2"/>
  <c r="E81" i="2"/>
  <c r="H81" i="2" s="1"/>
  <c r="E87" i="2" s="1"/>
  <c r="F88" i="2"/>
  <c r="G88" i="2"/>
  <c r="H88" i="2"/>
  <c r="I88" i="2"/>
  <c r="J88" i="2"/>
  <c r="E88" i="2"/>
  <c r="E90" i="2" s="1"/>
  <c r="E86" i="2"/>
  <c r="F58" i="2"/>
  <c r="G58" i="2"/>
  <c r="H58" i="2"/>
  <c r="I58" i="2"/>
  <c r="J58" i="2"/>
  <c r="E58" i="2"/>
  <c r="E56" i="2"/>
  <c r="F42" i="2"/>
  <c r="F41" i="2" s="1"/>
  <c r="G42" i="2"/>
  <c r="G41" i="2" s="1"/>
  <c r="H42" i="2"/>
  <c r="H41" i="2" s="1"/>
  <c r="I42" i="2"/>
  <c r="I41" i="2" s="1"/>
  <c r="J42" i="2"/>
  <c r="J41" i="2" s="1"/>
  <c r="E42" i="2"/>
  <c r="E41" i="2" s="1"/>
  <c r="E40" i="2"/>
  <c r="E24" i="2"/>
  <c r="F26" i="2"/>
  <c r="F99" i="2" s="1"/>
  <c r="G26" i="2"/>
  <c r="G99" i="2" s="1"/>
  <c r="H26" i="2"/>
  <c r="H99" i="2" s="1"/>
  <c r="I26" i="2"/>
  <c r="I99" i="2" s="1"/>
  <c r="J26" i="2"/>
  <c r="J99" i="2" s="1"/>
  <c r="E26" i="2"/>
  <c r="E99" i="2" s="1"/>
  <c r="K34" i="3" l="1"/>
  <c r="K142" i="2"/>
  <c r="F145" i="2"/>
  <c r="F146" i="2" s="1"/>
  <c r="E133" i="2"/>
  <c r="H133" i="2" s="1"/>
  <c r="K105" i="2"/>
  <c r="F90" i="2"/>
  <c r="J90" i="2"/>
  <c r="K99" i="2"/>
  <c r="H90" i="2"/>
  <c r="E98" i="2" s="1"/>
  <c r="G90" i="2"/>
  <c r="K87" i="2"/>
  <c r="K88" i="2"/>
  <c r="H57" i="2"/>
  <c r="E57" i="2"/>
  <c r="K26" i="2"/>
  <c r="F45" i="2"/>
  <c r="F46" i="2" s="1"/>
  <c r="K41" i="2"/>
  <c r="K42" i="2"/>
  <c r="E25" i="2"/>
  <c r="K141" i="2" l="1"/>
  <c r="F140" i="2"/>
  <c r="G140" i="2" s="1"/>
  <c r="K98" i="2"/>
  <c r="E104" i="2"/>
  <c r="F97" i="2"/>
  <c r="F86" i="2"/>
  <c r="G86" i="2" s="1"/>
  <c r="G89" i="2" s="1"/>
  <c r="K57" i="2"/>
  <c r="K25" i="2"/>
  <c r="F29" i="2"/>
  <c r="F30" i="2" s="1"/>
  <c r="F56" i="2"/>
  <c r="G56" i="2" s="1"/>
  <c r="F40" i="2"/>
  <c r="G40" i="2" s="1"/>
  <c r="G43" i="2" s="1"/>
  <c r="G143" i="2" l="1"/>
  <c r="H86" i="2"/>
  <c r="H89" i="2" s="1"/>
  <c r="G59" i="2"/>
  <c r="H56" i="2" s="1"/>
  <c r="F108" i="2"/>
  <c r="F109" i="2" s="1"/>
  <c r="K104" i="2"/>
  <c r="G97" i="2"/>
  <c r="G100" i="2" s="1"/>
  <c r="F24" i="2"/>
  <c r="G24" i="2" s="1"/>
  <c r="H24" i="2" s="1"/>
  <c r="H140" i="2" l="1"/>
  <c r="H143" i="2" s="1"/>
  <c r="I140" i="2" s="1"/>
  <c r="I86" i="2"/>
  <c r="I89" i="2" s="1"/>
  <c r="H59" i="2"/>
  <c r="I56" i="2" s="1"/>
  <c r="H27" i="2"/>
  <c r="I24" i="2" s="1"/>
  <c r="F103" i="2"/>
  <c r="G103" i="2" s="1"/>
  <c r="H97" i="2"/>
  <c r="H40" i="2"/>
  <c r="H43" i="2" s="1"/>
  <c r="I143" i="2" l="1"/>
  <c r="H100" i="2"/>
  <c r="I97" i="2" s="1"/>
  <c r="G106" i="2"/>
  <c r="I59" i="2"/>
  <c r="J56" i="2" s="1"/>
  <c r="J59" i="2" s="1"/>
  <c r="I27" i="2"/>
  <c r="J24" i="2" s="1"/>
  <c r="J27" i="2" s="1"/>
  <c r="I40" i="2"/>
  <c r="I43" i="2" s="1"/>
  <c r="J140" i="2" l="1"/>
  <c r="J143" i="2" s="1"/>
  <c r="F147" i="2" s="1"/>
  <c r="F149" i="2" s="1"/>
  <c r="F150" i="2" s="1"/>
  <c r="I100" i="2"/>
  <c r="J97" i="2" s="1"/>
  <c r="H103" i="2"/>
  <c r="J86" i="2"/>
  <c r="J89" i="2" s="1"/>
  <c r="K27" i="2"/>
  <c r="F31" i="2"/>
  <c r="F33" i="2" s="1"/>
  <c r="F34" i="2" s="1"/>
  <c r="K58" i="2"/>
  <c r="J40" i="2"/>
  <c r="K143" i="2" l="1"/>
  <c r="J100" i="2"/>
  <c r="K100" i="2" s="1"/>
  <c r="H106" i="2"/>
  <c r="K89" i="2"/>
  <c r="K43" i="2"/>
  <c r="J43" i="2"/>
  <c r="F47" i="2" s="1"/>
  <c r="F49" i="2" s="1"/>
  <c r="F50" i="2" s="1"/>
  <c r="F61" i="2"/>
  <c r="F62" i="2" s="1"/>
  <c r="I103" i="2" l="1"/>
  <c r="I106" i="2" s="1"/>
  <c r="J103" i="2" s="1"/>
  <c r="J106" i="2" s="1"/>
  <c r="F63" i="2"/>
  <c r="F65" i="2" s="1"/>
  <c r="F66" i="2" s="1"/>
  <c r="K59" i="2"/>
  <c r="F110" i="2" l="1"/>
  <c r="F112" i="2" s="1"/>
  <c r="F113" i="2" s="1"/>
  <c r="C155" i="2"/>
  <c r="K106" i="2"/>
  <c r="K33" i="3" l="1"/>
  <c r="F43" i="3" l="1"/>
  <c r="F45" i="3" s="1"/>
  <c r="F46" i="3" s="1"/>
  <c r="K35" i="3"/>
</calcChain>
</file>

<file path=xl/sharedStrings.xml><?xml version="1.0" encoding="utf-8"?>
<sst xmlns="http://schemas.openxmlformats.org/spreadsheetml/2006/main" count="176" uniqueCount="94">
  <si>
    <t>Lot Size with time varying demand</t>
  </si>
  <si>
    <t>1 ) Simple method</t>
  </si>
  <si>
    <t>3 ways to approach</t>
  </si>
  <si>
    <t>• One-Time buy</t>
  </si>
  <si>
    <t>• Lot for Lot</t>
  </si>
  <si>
    <t xml:space="preserve">• n-period Rule </t>
  </si>
  <si>
    <t>• Fixed Order Quantity</t>
  </si>
  <si>
    <t xml:space="preserve">• Periodic Order Quantity </t>
  </si>
  <si>
    <t>( Demand is not constant )</t>
  </si>
  <si>
    <t>2 ) Optimal Solution Approaches</t>
  </si>
  <si>
    <t>3 ) Heuristic Methods</t>
  </si>
  <si>
    <t>• Integer Programming</t>
  </si>
  <si>
    <t>• Wagner-Whitin</t>
  </si>
  <si>
    <t>• Silver-Meal Algorithm</t>
  </si>
  <si>
    <t>• Least Unit Cost</t>
  </si>
  <si>
    <t>Step 1)</t>
  </si>
  <si>
    <t xml:space="preserve">Approach 1 : Simple Method </t>
  </si>
  <si>
    <t>Simple method will cover</t>
  </si>
  <si>
    <t>Initial Inventory</t>
  </si>
  <si>
    <t>Q</t>
  </si>
  <si>
    <t>D</t>
  </si>
  <si>
    <t>End Inventory</t>
  </si>
  <si>
    <t>Input the demand for each period</t>
  </si>
  <si>
    <t>Demand (D)</t>
  </si>
  <si>
    <t>One time buy</t>
  </si>
  <si>
    <t>Unit cost (c)</t>
  </si>
  <si>
    <t>Order the large quantity at once</t>
  </si>
  <si>
    <t xml:space="preserve">No. of order </t>
  </si>
  <si>
    <t>Ordering cost</t>
  </si>
  <si>
    <t>Holding cost</t>
  </si>
  <si>
    <t>Average Inventory cost</t>
  </si>
  <si>
    <t>Average Total cost</t>
  </si>
  <si>
    <t>Holding Cost (h) per period</t>
  </si>
  <si>
    <t>Ordering Cost (k) per order</t>
  </si>
  <si>
    <t>Total</t>
  </si>
  <si>
    <t>Result 1 :</t>
  </si>
  <si>
    <t>Result 2 :</t>
  </si>
  <si>
    <t>Lot by Lot</t>
  </si>
  <si>
    <t>of each period</t>
  </si>
  <si>
    <t xml:space="preserve">Order the quantity amount same as the demand  </t>
  </si>
  <si>
    <t>N-Period</t>
  </si>
  <si>
    <t>then we order every 3n period</t>
  </si>
  <si>
    <t>Result 3 :</t>
  </si>
  <si>
    <t>Result 4 :</t>
  </si>
  <si>
    <t>Fixed Order Quantity (FOQ)</t>
  </si>
  <si>
    <t xml:space="preserve">Remember ? We can find the Q* with </t>
  </si>
  <si>
    <t>given demand, k, h</t>
  </si>
  <si>
    <t>(But we don't exactly know the demand</t>
  </si>
  <si>
    <t>, so we use demand mean )</t>
  </si>
  <si>
    <t>step 1. Find Q*</t>
  </si>
  <si>
    <t>step 3. The rest will be applied by lot by lot</t>
  </si>
  <si>
    <t>step 2. Find the period that has Q* closed to accumulate demand</t>
  </si>
  <si>
    <t>Step 1:</t>
  </si>
  <si>
    <t>Find Q*</t>
  </si>
  <si>
    <t>Q*                                =</t>
  </si>
  <si>
    <t>Step 2:</t>
  </si>
  <si>
    <t>Find the period that has Q* closed to accumulate demand</t>
  </si>
  <si>
    <t>Accumulate demand</t>
  </si>
  <si>
    <t>Round up</t>
  </si>
  <si>
    <t>&gt;&gt; We stop at Period 4, since the accumulate demand is 215 which is the most possible Q to be filled and close to 215 the most</t>
  </si>
  <si>
    <t>&gt;&gt; So, we let the first Q = 215</t>
  </si>
  <si>
    <t>Step 3:</t>
  </si>
  <si>
    <t>The rest period will be applied by lot by lot</t>
  </si>
  <si>
    <t>It's similar to N-Period</t>
  </si>
  <si>
    <t>But we will try to find the best N</t>
  </si>
  <si>
    <t>step 2. Find T*</t>
  </si>
  <si>
    <t>step 3. Do T*-Period</t>
  </si>
  <si>
    <t>There are 3 steps:</t>
  </si>
  <si>
    <t>Result 5 :</t>
  </si>
  <si>
    <t>Period Order Quantity (POQ)</t>
  </si>
  <si>
    <t>by finding Q* first</t>
  </si>
  <si>
    <t>Find T*</t>
  </si>
  <si>
    <t>T*                                =</t>
  </si>
  <si>
    <t>Do T*-Period</t>
  </si>
  <si>
    <t>Suppose we decided to do 3-period</t>
  </si>
  <si>
    <t>So, we decided to do 2-Period since T*=2</t>
  </si>
  <si>
    <t>• The minimum ATC is</t>
  </si>
  <si>
    <t xml:space="preserve">   which done by POQ</t>
  </si>
  <si>
    <t>(since we want at the end of the period to have the inventory = 0 )</t>
  </si>
  <si>
    <t>Approach 2.1 : Integer Programming</t>
  </si>
  <si>
    <t>Objective :</t>
  </si>
  <si>
    <t>Constraint :</t>
  </si>
  <si>
    <t>Iₜ₊₁ = Iₜ + Qₜ - Dₜ ; t = 1,2,…,T</t>
  </si>
  <si>
    <t>Qₜ &lt;= Mxₜ</t>
  </si>
  <si>
    <t>Iᴛ₊₁ = 0</t>
  </si>
  <si>
    <t>minimize  ∑Kₜxₜ + hₜ(Iₜ+Qₜ-Dₜ)+cₜQₜ</t>
  </si>
  <si>
    <t>xₜ ∈ {0,1}</t>
  </si>
  <si>
    <t>Qₜ, Iₜ &gt;= 0</t>
  </si>
  <si>
    <t xml:space="preserve"> • Simply set the Objective &amp; Constraints as the following:</t>
  </si>
  <si>
    <t>Step 2)</t>
  </si>
  <si>
    <t xml:space="preserve">Solve! </t>
  </si>
  <si>
    <t>x</t>
  </si>
  <si>
    <t>M</t>
  </si>
  <si>
    <t>Max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</si>
</sst>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scheme val="minor"/>
    </font>
    <font>
      <sz val="22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2"/>
      <color rgb="FF202124"/>
      <name val="Arial"/>
      <family val="2"/>
    </font>
    <font>
      <sz val="10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11"/>
      <color theme="8" tint="0.39997558519241921"/>
      <name val="Tahoma"/>
      <family val="2"/>
      <scheme val="minor"/>
    </font>
    <font>
      <b/>
      <sz val="11"/>
      <color rgb="FF00B050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B7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 style="double">
        <color indexed="64"/>
      </top>
      <bottom style="double">
        <color theme="0"/>
      </bottom>
      <diagonal/>
    </border>
    <border>
      <left style="medium">
        <color indexed="64"/>
      </left>
      <right style="double">
        <color theme="0"/>
      </right>
      <top style="double">
        <color indexed="64"/>
      </top>
      <bottom style="medium">
        <color indexed="64"/>
      </bottom>
      <diagonal/>
    </border>
    <border>
      <left/>
      <right style="double">
        <color theme="0"/>
      </right>
      <top style="double">
        <color indexed="64"/>
      </top>
      <bottom style="double">
        <color theme="0"/>
      </bottom>
      <diagonal/>
    </border>
    <border>
      <left style="medium">
        <color indexed="64"/>
      </left>
      <right style="double">
        <color theme="0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theme="0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/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double">
        <color indexed="64"/>
      </right>
      <top/>
      <bottom style="double">
        <color theme="1"/>
      </bottom>
      <diagonal/>
    </border>
    <border>
      <left style="medium">
        <color theme="1"/>
      </left>
      <right style="medium">
        <color theme="1"/>
      </right>
      <top/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double">
        <color theme="1"/>
      </right>
      <top style="double">
        <color indexed="64"/>
      </top>
      <bottom style="double">
        <color indexed="64"/>
      </bottom>
      <diagonal/>
    </border>
    <border>
      <left style="medium">
        <color theme="1"/>
      </left>
      <right style="double">
        <color indexed="64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1" xfId="0" applyBorder="1"/>
    <xf numFmtId="0" fontId="1" fillId="2" borderId="4" xfId="0" applyFont="1" applyFill="1" applyBorder="1"/>
    <xf numFmtId="0" fontId="0" fillId="2" borderId="0" xfId="0" applyFill="1" applyBorder="1"/>
    <xf numFmtId="0" fontId="2" fillId="2" borderId="4" xfId="0" applyFont="1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5" fillId="0" borderId="6" xfId="0" applyFont="1" applyBorder="1"/>
    <xf numFmtId="0" fontId="0" fillId="0" borderId="14" xfId="0" applyBorder="1"/>
    <xf numFmtId="0" fontId="0" fillId="0" borderId="0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17" xfId="0" applyBorder="1"/>
    <xf numFmtId="0" fontId="0" fillId="0" borderId="11" xfId="0" applyBorder="1"/>
    <xf numFmtId="0" fontId="0" fillId="0" borderId="21" xfId="0" applyBorder="1"/>
    <xf numFmtId="0" fontId="0" fillId="4" borderId="22" xfId="0" applyFill="1" applyBorder="1"/>
    <xf numFmtId="0" fontId="0" fillId="4" borderId="23" xfId="0" applyFill="1" applyBorder="1"/>
    <xf numFmtId="0" fontId="0" fillId="4" borderId="15" xfId="0" applyFill="1" applyBorder="1"/>
    <xf numFmtId="0" fontId="9" fillId="0" borderId="6" xfId="0" applyFont="1" applyBorder="1"/>
    <xf numFmtId="0" fontId="5" fillId="0" borderId="0" xfId="0" applyFont="1" applyBorder="1"/>
    <xf numFmtId="0" fontId="10" fillId="5" borderId="24" xfId="0" applyFont="1" applyFill="1" applyBorder="1"/>
    <xf numFmtId="0" fontId="10" fillId="5" borderId="26" xfId="0" applyFont="1" applyFill="1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5" xfId="0" applyFill="1" applyBorder="1"/>
    <xf numFmtId="0" fontId="0" fillId="0" borderId="29" xfId="0" applyBorder="1"/>
    <xf numFmtId="0" fontId="10" fillId="5" borderId="30" xfId="0" applyFont="1" applyFill="1" applyBorder="1"/>
    <xf numFmtId="0" fontId="10" fillId="5" borderId="31" xfId="0" applyFont="1" applyFill="1" applyBorder="1"/>
    <xf numFmtId="0" fontId="5" fillId="0" borderId="33" xfId="0" applyFont="1" applyBorder="1"/>
    <xf numFmtId="0" fontId="0" fillId="0" borderId="33" xfId="0" applyBorder="1"/>
    <xf numFmtId="0" fontId="0" fillId="0" borderId="33" xfId="0" applyFill="1" applyBorder="1"/>
    <xf numFmtId="0" fontId="0" fillId="0" borderId="32" xfId="0" applyBorder="1"/>
    <xf numFmtId="0" fontId="7" fillId="0" borderId="0" xfId="0" applyFont="1"/>
    <xf numFmtId="0" fontId="0" fillId="0" borderId="34" xfId="0" applyBorder="1"/>
    <xf numFmtId="0" fontId="10" fillId="6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6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7" borderId="35" xfId="0" applyFill="1" applyBorder="1"/>
    <xf numFmtId="0" fontId="0" fillId="8" borderId="33" xfId="0" applyFill="1" applyBorder="1"/>
    <xf numFmtId="0" fontId="0" fillId="0" borderId="48" xfId="0" applyBorder="1"/>
    <xf numFmtId="0" fontId="10" fillId="0" borderId="0" xfId="0" applyFont="1" applyFill="1" applyBorder="1"/>
    <xf numFmtId="0" fontId="6" fillId="0" borderId="33" xfId="0" applyFont="1" applyBorder="1"/>
    <xf numFmtId="0" fontId="7" fillId="0" borderId="50" xfId="0" applyFont="1" applyBorder="1"/>
    <xf numFmtId="0" fontId="6" fillId="0" borderId="50" xfId="0" applyFont="1" applyBorder="1"/>
    <xf numFmtId="0" fontId="6" fillId="0" borderId="51" xfId="0" applyFont="1" applyBorder="1"/>
    <xf numFmtId="0" fontId="6" fillId="0" borderId="52" xfId="0" applyFont="1" applyBorder="1"/>
    <xf numFmtId="0" fontId="0" fillId="0" borderId="53" xfId="0" applyBorder="1"/>
    <xf numFmtId="0" fontId="0" fillId="0" borderId="54" xfId="0" applyBorder="1"/>
    <xf numFmtId="0" fontId="0" fillId="0" borderId="35" xfId="0" applyFill="1" applyBorder="1"/>
    <xf numFmtId="0" fontId="0" fillId="0" borderId="19" xfId="0" applyFill="1" applyBorder="1"/>
    <xf numFmtId="0" fontId="0" fillId="0" borderId="55" xfId="0" applyFill="1" applyBorder="1"/>
    <xf numFmtId="0" fontId="0" fillId="0" borderId="44" xfId="0" applyFill="1" applyBorder="1"/>
    <xf numFmtId="0" fontId="0" fillId="0" borderId="49" xfId="0" applyBorder="1"/>
    <xf numFmtId="0" fontId="0" fillId="0" borderId="56" xfId="0" applyBorder="1"/>
    <xf numFmtId="0" fontId="0" fillId="0" borderId="57" xfId="0" applyBorder="1"/>
    <xf numFmtId="0" fontId="6" fillId="9" borderId="0" xfId="0" applyFont="1" applyFill="1"/>
    <xf numFmtId="0" fontId="0" fillId="9" borderId="0" xfId="0" applyFill="1"/>
    <xf numFmtId="0" fontId="0" fillId="9" borderId="0" xfId="0" applyFill="1" applyBorder="1"/>
    <xf numFmtId="0" fontId="0" fillId="9" borderId="46" xfId="0" applyFill="1" applyBorder="1"/>
    <xf numFmtId="0" fontId="7" fillId="0" borderId="57" xfId="0" applyFont="1" applyBorder="1"/>
    <xf numFmtId="0" fontId="0" fillId="0" borderId="49" xfId="0" applyFill="1" applyBorder="1"/>
    <xf numFmtId="0" fontId="8" fillId="0" borderId="0" xfId="0" applyFont="1" applyFill="1" applyBorder="1"/>
    <xf numFmtId="0" fontId="0" fillId="0" borderId="58" xfId="0" applyFill="1" applyBorder="1"/>
    <xf numFmtId="0" fontId="0" fillId="0" borderId="59" xfId="0" applyBorder="1"/>
    <xf numFmtId="0" fontId="0" fillId="0" borderId="0" xfId="0" applyFont="1" applyFill="1" applyBorder="1"/>
    <xf numFmtId="0" fontId="0" fillId="10" borderId="0" xfId="0" applyFont="1" applyFill="1" applyBorder="1"/>
    <xf numFmtId="0" fontId="6" fillId="0" borderId="48" xfId="0" applyFont="1" applyBorder="1"/>
    <xf numFmtId="0" fontId="4" fillId="0" borderId="35" xfId="0" applyFont="1" applyBorder="1"/>
    <xf numFmtId="0" fontId="7" fillId="0" borderId="51" xfId="0" applyFont="1" applyBorder="1"/>
    <xf numFmtId="0" fontId="7" fillId="0" borderId="47" xfId="0" applyFont="1" applyBorder="1"/>
    <xf numFmtId="0" fontId="0" fillId="0" borderId="39" xfId="0" applyFont="1" applyBorder="1"/>
    <xf numFmtId="0" fontId="3" fillId="9" borderId="36" xfId="0" applyFont="1" applyFill="1" applyBorder="1"/>
    <xf numFmtId="0" fontId="0" fillId="9" borderId="60" xfId="0" applyFill="1" applyBorder="1"/>
    <xf numFmtId="0" fontId="0" fillId="9" borderId="37" xfId="0" applyFill="1" applyBorder="1"/>
    <xf numFmtId="0" fontId="3" fillId="7" borderId="36" xfId="0" applyFont="1" applyFill="1" applyBorder="1"/>
    <xf numFmtId="0" fontId="0" fillId="7" borderId="60" xfId="0" applyFill="1" applyBorder="1"/>
    <xf numFmtId="0" fontId="0" fillId="7" borderId="37" xfId="0" applyFill="1" applyBorder="1"/>
    <xf numFmtId="0" fontId="0" fillId="4" borderId="61" xfId="0" applyFill="1" applyBorder="1"/>
    <xf numFmtId="0" fontId="3" fillId="0" borderId="0" xfId="0" applyFont="1" applyFill="1" applyBorder="1"/>
    <xf numFmtId="0" fontId="11" fillId="0" borderId="6" xfId="0" applyFont="1" applyBorder="1"/>
    <xf numFmtId="0" fontId="0" fillId="0" borderId="62" xfId="0" applyFill="1" applyBorder="1"/>
    <xf numFmtId="0" fontId="0" fillId="0" borderId="0" xfId="0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9393"/>
      <color rgb="FFFF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80</xdr:row>
      <xdr:rowOff>104775</xdr:rowOff>
    </xdr:from>
    <xdr:to>
      <xdr:col>6</xdr:col>
      <xdr:colOff>495300</xdr:colOff>
      <xdr:row>80</xdr:row>
      <xdr:rowOff>104775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70B50BD4-CEAA-4D0E-A499-42192BE72615}"/>
            </a:ext>
          </a:extLst>
        </xdr:cNvPr>
        <xdr:cNvCxnSpPr/>
      </xdr:nvCxnSpPr>
      <xdr:spPr>
        <a:xfrm>
          <a:off x="7381875" y="15220950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128</xdr:row>
      <xdr:rowOff>104775</xdr:rowOff>
    </xdr:from>
    <xdr:to>
      <xdr:col>6</xdr:col>
      <xdr:colOff>495300</xdr:colOff>
      <xdr:row>128</xdr:row>
      <xdr:rowOff>104775</xdr:rowOff>
    </xdr:to>
    <xdr:cxnSp macro="">
      <xdr:nvCxnSpPr>
        <xdr:cNvPr id="7" name="ลูกศรเชื่อมต่อแบบตรง 6">
          <a:extLst>
            <a:ext uri="{FF2B5EF4-FFF2-40B4-BE49-F238E27FC236}">
              <a16:creationId xmlns:a16="http://schemas.microsoft.com/office/drawing/2014/main" id="{1D188E18-B533-4174-9E14-56CC6C966842}"/>
            </a:ext>
          </a:extLst>
        </xdr:cNvPr>
        <xdr:cNvCxnSpPr/>
      </xdr:nvCxnSpPr>
      <xdr:spPr>
        <a:xfrm>
          <a:off x="7381875" y="2420302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132</xdr:row>
      <xdr:rowOff>104775</xdr:rowOff>
    </xdr:from>
    <xdr:to>
      <xdr:col>6</xdr:col>
      <xdr:colOff>495300</xdr:colOff>
      <xdr:row>132</xdr:row>
      <xdr:rowOff>104775</xdr:rowOff>
    </xdr:to>
    <xdr:cxnSp macro="">
      <xdr:nvCxnSpPr>
        <xdr:cNvPr id="8" name="ลูกศรเชื่อมต่อแบบตรง 7">
          <a:extLst>
            <a:ext uri="{FF2B5EF4-FFF2-40B4-BE49-F238E27FC236}">
              <a16:creationId xmlns:a16="http://schemas.microsoft.com/office/drawing/2014/main" id="{C47805E1-AE62-4641-9936-12FA1F5A3B22}"/>
            </a:ext>
          </a:extLst>
        </xdr:cNvPr>
        <xdr:cNvCxnSpPr/>
      </xdr:nvCxnSpPr>
      <xdr:spPr>
        <a:xfrm>
          <a:off x="7381875" y="2420302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G39" sqref="G39"/>
    </sheetView>
  </sheetViews>
  <sheetFormatPr defaultRowHeight="14.25" x14ac:dyDescent="0.2"/>
  <sheetData>
    <row r="1" spans="1:13" x14ac:dyDescent="0.2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27" x14ac:dyDescent="0.35">
      <c r="A2" s="13" t="s">
        <v>0</v>
      </c>
      <c r="B2" s="14"/>
      <c r="C2" s="14"/>
      <c r="D2" s="14"/>
      <c r="E2" s="14"/>
      <c r="F2" s="14"/>
      <c r="G2" s="14"/>
      <c r="H2" s="5" t="s">
        <v>8</v>
      </c>
      <c r="I2" s="5"/>
      <c r="J2" s="5"/>
      <c r="K2" s="5"/>
      <c r="L2" s="5"/>
      <c r="M2" s="6"/>
    </row>
    <row r="3" spans="1:13" ht="17.25" customHeight="1" x14ac:dyDescent="0.2">
      <c r="A3" s="15" t="s">
        <v>2</v>
      </c>
      <c r="B3" s="14"/>
      <c r="C3" s="14"/>
      <c r="D3" s="14"/>
      <c r="E3" s="14"/>
      <c r="F3" s="14"/>
      <c r="G3" s="14"/>
      <c r="H3" s="5"/>
      <c r="I3" s="5"/>
      <c r="J3" s="5"/>
      <c r="K3" s="5"/>
      <c r="L3" s="5"/>
      <c r="M3" s="6"/>
    </row>
    <row r="4" spans="1:13" ht="15" thickBot="1" x14ac:dyDescent="0.2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x14ac:dyDescent="0.2">
      <c r="A5" s="1" t="s">
        <v>1</v>
      </c>
      <c r="B5" s="2"/>
      <c r="C5" s="3"/>
      <c r="D5" s="5"/>
      <c r="E5" s="1" t="s">
        <v>9</v>
      </c>
      <c r="F5" s="2"/>
      <c r="G5" s="2"/>
      <c r="H5" s="3"/>
      <c r="I5" s="5"/>
      <c r="J5" s="1" t="s">
        <v>10</v>
      </c>
      <c r="K5" s="2"/>
      <c r="L5" s="3"/>
      <c r="M5" s="6"/>
    </row>
    <row r="6" spans="1:13" ht="15" x14ac:dyDescent="0.2">
      <c r="A6" s="4" t="s">
        <v>3</v>
      </c>
      <c r="B6" s="5"/>
      <c r="C6" s="6"/>
      <c r="D6" s="5"/>
      <c r="E6" s="4" t="s">
        <v>11</v>
      </c>
      <c r="F6" s="5"/>
      <c r="G6" s="5"/>
      <c r="H6" s="6"/>
      <c r="I6" s="5"/>
      <c r="J6" s="4" t="s">
        <v>13</v>
      </c>
      <c r="K6" s="5"/>
      <c r="L6" s="6"/>
      <c r="M6" s="6"/>
    </row>
    <row r="7" spans="1:13" ht="15" x14ac:dyDescent="0.2">
      <c r="A7" s="7" t="s">
        <v>4</v>
      </c>
      <c r="B7" s="5"/>
      <c r="C7" s="6"/>
      <c r="D7" s="5"/>
      <c r="E7" s="4" t="s">
        <v>12</v>
      </c>
      <c r="F7" s="5"/>
      <c r="G7" s="5"/>
      <c r="H7" s="6"/>
      <c r="I7" s="5"/>
      <c r="J7" s="4" t="s">
        <v>14</v>
      </c>
      <c r="K7" s="5"/>
      <c r="L7" s="6"/>
      <c r="M7" s="6"/>
    </row>
    <row r="8" spans="1:13" ht="15" x14ac:dyDescent="0.2">
      <c r="A8" s="4" t="s">
        <v>5</v>
      </c>
      <c r="B8" s="5"/>
      <c r="C8" s="6"/>
      <c r="D8" s="5"/>
      <c r="E8" s="7"/>
      <c r="F8" s="5"/>
      <c r="G8" s="5"/>
      <c r="H8" s="6"/>
      <c r="I8" s="5"/>
      <c r="J8" s="7"/>
      <c r="K8" s="5"/>
      <c r="L8" s="6"/>
      <c r="M8" s="6"/>
    </row>
    <row r="9" spans="1:13" ht="15" x14ac:dyDescent="0.2">
      <c r="A9" s="4" t="s">
        <v>6</v>
      </c>
      <c r="B9" s="5"/>
      <c r="C9" s="6"/>
      <c r="D9" s="5"/>
      <c r="E9" s="7"/>
      <c r="F9" s="5"/>
      <c r="G9" s="5"/>
      <c r="H9" s="6"/>
      <c r="I9" s="5"/>
      <c r="J9" s="7"/>
      <c r="K9" s="5"/>
      <c r="L9" s="6"/>
      <c r="M9" s="6"/>
    </row>
    <row r="10" spans="1:13" ht="15.75" thickBot="1" x14ac:dyDescent="0.25">
      <c r="A10" s="8" t="s">
        <v>7</v>
      </c>
      <c r="B10" s="9"/>
      <c r="C10" s="10"/>
      <c r="D10" s="5"/>
      <c r="E10" s="11"/>
      <c r="F10" s="9"/>
      <c r="G10" s="9"/>
      <c r="H10" s="10"/>
      <c r="I10" s="5"/>
      <c r="J10" s="11"/>
      <c r="K10" s="9"/>
      <c r="L10" s="10"/>
      <c r="M10" s="6"/>
    </row>
    <row r="11" spans="1:13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1:13" ht="15" thickBot="1" x14ac:dyDescent="0.25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A205-1385-423A-92AA-2084FE1BD0C2}">
  <dimension ref="A1:M155"/>
  <sheetViews>
    <sheetView topLeftCell="A139" workbookViewId="0">
      <selection activeCell="K143" sqref="K143"/>
    </sheetView>
  </sheetViews>
  <sheetFormatPr defaultRowHeight="14.25" x14ac:dyDescent="0.2"/>
  <cols>
    <col min="2" max="2" width="35.125" customWidth="1"/>
    <col min="4" max="4" width="25.625" customWidth="1"/>
    <col min="5" max="5" width="16.5" customWidth="1"/>
    <col min="10" max="10" width="9.875" customWidth="1"/>
  </cols>
  <sheetData>
    <row r="1" spans="1:13" ht="15.75" thickTop="1" thickBot="1" x14ac:dyDescent="0.25">
      <c r="L1" s="16"/>
    </row>
    <row r="2" spans="1:13" ht="15" thickBot="1" x14ac:dyDescent="0.25">
      <c r="A2" s="17" t="s">
        <v>16</v>
      </c>
      <c r="B2" s="18"/>
      <c r="C2" s="18"/>
      <c r="D2" s="19"/>
      <c r="L2" s="20"/>
    </row>
    <row r="3" spans="1:13" ht="15" thickBot="1" x14ac:dyDescent="0.25">
      <c r="A3" s="25"/>
      <c r="B3" s="25"/>
      <c r="C3" s="25"/>
      <c r="D3" s="25"/>
      <c r="L3" s="20"/>
    </row>
    <row r="4" spans="1:13" x14ac:dyDescent="0.2">
      <c r="A4" s="1" t="s">
        <v>17</v>
      </c>
      <c r="B4" s="2"/>
      <c r="C4" s="3"/>
      <c r="D4" s="25"/>
      <c r="L4" s="20"/>
    </row>
    <row r="5" spans="1:13" ht="15" x14ac:dyDescent="0.2">
      <c r="A5" s="4" t="s">
        <v>3</v>
      </c>
      <c r="B5" s="5"/>
      <c r="C5" s="6"/>
      <c r="D5" s="25"/>
      <c r="L5" s="20"/>
    </row>
    <row r="6" spans="1:13" x14ac:dyDescent="0.2">
      <c r="A6" s="7" t="s">
        <v>4</v>
      </c>
      <c r="B6" s="5"/>
      <c r="C6" s="6"/>
      <c r="D6" s="25"/>
      <c r="L6" s="20"/>
    </row>
    <row r="7" spans="1:13" ht="15" x14ac:dyDescent="0.2">
      <c r="A7" s="4" t="s">
        <v>5</v>
      </c>
      <c r="B7" s="5"/>
      <c r="C7" s="6"/>
      <c r="D7" s="25"/>
      <c r="L7" s="20"/>
    </row>
    <row r="8" spans="1:13" ht="15" x14ac:dyDescent="0.2">
      <c r="A8" s="4" t="s">
        <v>6</v>
      </c>
      <c r="B8" s="5"/>
      <c r="C8" s="6"/>
      <c r="D8" s="25"/>
      <c r="L8" s="20"/>
    </row>
    <row r="9" spans="1:13" ht="15.75" thickBot="1" x14ac:dyDescent="0.25">
      <c r="A9" s="8" t="s">
        <v>7</v>
      </c>
      <c r="B9" s="9"/>
      <c r="C9" s="10"/>
      <c r="D9" s="25"/>
      <c r="L9" s="20"/>
    </row>
    <row r="10" spans="1:13" ht="15" thickBot="1" x14ac:dyDescent="0.25">
      <c r="A10" s="25"/>
      <c r="B10" s="25"/>
      <c r="C10" s="25"/>
      <c r="D10" s="25"/>
      <c r="L10" s="20"/>
      <c r="M10" s="24"/>
    </row>
    <row r="11" spans="1:13" ht="15.75" thickTop="1" thickBot="1" x14ac:dyDescent="0.25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5"/>
      <c r="M11" s="24"/>
    </row>
    <row r="12" spans="1:13" ht="15" thickTop="1" x14ac:dyDescent="0.2">
      <c r="L12" s="20"/>
    </row>
    <row r="13" spans="1:13" ht="15" thickBot="1" x14ac:dyDescent="0.25">
      <c r="E13" s="5"/>
      <c r="F13" s="5"/>
      <c r="G13" s="5"/>
      <c r="H13" s="5"/>
      <c r="I13" s="5"/>
      <c r="J13" s="5"/>
      <c r="K13" s="5"/>
      <c r="L13" s="20"/>
    </row>
    <row r="14" spans="1:13" ht="15" thickBot="1" x14ac:dyDescent="0.25">
      <c r="A14" s="21" t="s">
        <v>15</v>
      </c>
      <c r="B14" s="22"/>
      <c r="D14" s="27"/>
      <c r="E14" s="32">
        <v>1</v>
      </c>
      <c r="F14" s="32">
        <v>2</v>
      </c>
      <c r="G14" s="32">
        <v>3</v>
      </c>
      <c r="H14" s="32">
        <v>4</v>
      </c>
      <c r="I14" s="32">
        <v>5</v>
      </c>
      <c r="J14" s="26">
        <v>6</v>
      </c>
      <c r="K14" s="5"/>
      <c r="L14" s="20"/>
    </row>
    <row r="15" spans="1:13" ht="15.75" thickTop="1" thickBot="1" x14ac:dyDescent="0.25">
      <c r="A15" s="23" t="s">
        <v>22</v>
      </c>
      <c r="B15" s="10"/>
      <c r="D15" s="40" t="s">
        <v>23</v>
      </c>
      <c r="E15" s="39">
        <v>10</v>
      </c>
      <c r="F15" s="38">
        <v>62</v>
      </c>
      <c r="G15" s="38">
        <v>13</v>
      </c>
      <c r="H15" s="38">
        <v>130</v>
      </c>
      <c r="I15" s="38">
        <v>154</v>
      </c>
      <c r="J15" s="38">
        <v>129</v>
      </c>
      <c r="K15" s="5"/>
      <c r="L15" s="20"/>
    </row>
    <row r="16" spans="1:13" ht="15.75" thickTop="1" thickBot="1" x14ac:dyDescent="0.25">
      <c r="A16" s="37"/>
      <c r="B16" s="5"/>
      <c r="D16" s="5"/>
      <c r="E16" s="44"/>
      <c r="F16" s="5"/>
      <c r="G16" s="5"/>
      <c r="H16" s="25"/>
      <c r="I16" s="25"/>
      <c r="J16" s="25"/>
      <c r="K16" s="5"/>
      <c r="L16" s="20"/>
    </row>
    <row r="17" spans="1:12" ht="15.75" thickTop="1" thickBot="1" x14ac:dyDescent="0.25">
      <c r="A17" s="37"/>
      <c r="B17" s="5"/>
      <c r="D17" s="41" t="s">
        <v>33</v>
      </c>
      <c r="E17" s="45">
        <v>54</v>
      </c>
      <c r="F17" s="5"/>
      <c r="G17" s="5"/>
      <c r="H17" s="25"/>
      <c r="I17" s="25"/>
      <c r="J17" s="25"/>
      <c r="K17" s="5"/>
      <c r="L17" s="20"/>
    </row>
    <row r="18" spans="1:12" ht="15.75" thickTop="1" thickBot="1" x14ac:dyDescent="0.25">
      <c r="A18" s="37"/>
      <c r="B18" s="5"/>
      <c r="D18" s="42" t="s">
        <v>32</v>
      </c>
      <c r="E18" s="45">
        <v>0.4</v>
      </c>
      <c r="F18" s="5"/>
      <c r="G18" s="5"/>
      <c r="H18" s="25"/>
      <c r="I18" s="25"/>
      <c r="J18" s="25"/>
      <c r="K18" s="5"/>
      <c r="L18" s="20"/>
    </row>
    <row r="19" spans="1:12" ht="15.75" thickTop="1" thickBot="1" x14ac:dyDescent="0.25">
      <c r="A19" s="37"/>
      <c r="B19" s="5"/>
      <c r="D19" s="43" t="s">
        <v>25</v>
      </c>
      <c r="E19" s="46">
        <v>1</v>
      </c>
      <c r="F19" s="5"/>
      <c r="G19" s="5"/>
      <c r="H19" s="25"/>
      <c r="I19" s="25"/>
      <c r="J19" s="25"/>
      <c r="K19" s="5"/>
      <c r="L19" s="20"/>
    </row>
    <row r="20" spans="1:12" ht="15" thickBot="1" x14ac:dyDescent="0.25">
      <c r="A20" s="47"/>
      <c r="B20" s="48"/>
      <c r="C20" s="48"/>
      <c r="D20" s="48"/>
      <c r="E20" s="48"/>
      <c r="F20" s="48"/>
      <c r="G20" s="48"/>
      <c r="H20" s="49"/>
      <c r="I20" s="49"/>
      <c r="J20" s="49"/>
      <c r="K20" s="48"/>
      <c r="L20" s="50"/>
    </row>
    <row r="21" spans="1:12" ht="15" thickTop="1" x14ac:dyDescent="0.2">
      <c r="L21" s="66"/>
    </row>
    <row r="22" spans="1:12" ht="15" thickBot="1" x14ac:dyDescent="0.25">
      <c r="L22" s="67"/>
    </row>
    <row r="23" spans="1:12" ht="15" thickBot="1" x14ac:dyDescent="0.25">
      <c r="A23" s="21" t="s">
        <v>35</v>
      </c>
      <c r="B23" s="22"/>
      <c r="D23" s="30"/>
      <c r="E23" s="31">
        <v>1</v>
      </c>
      <c r="F23" s="31">
        <v>2</v>
      </c>
      <c r="G23" s="31">
        <v>3</v>
      </c>
      <c r="H23" s="31">
        <v>4</v>
      </c>
      <c r="I23" s="31">
        <v>5</v>
      </c>
      <c r="J23" s="31">
        <v>6</v>
      </c>
      <c r="K23" s="64" t="s">
        <v>34</v>
      </c>
      <c r="L23" s="67"/>
    </row>
    <row r="24" spans="1:12" ht="15" thickBot="1" x14ac:dyDescent="0.25">
      <c r="A24" s="36" t="s">
        <v>24</v>
      </c>
      <c r="B24" s="10"/>
      <c r="D24" s="28" t="s">
        <v>18</v>
      </c>
      <c r="E24" s="5">
        <f>0</f>
        <v>0</v>
      </c>
      <c r="F24" s="5">
        <f>E27</f>
        <v>488</v>
      </c>
      <c r="G24" s="5">
        <f>F27</f>
        <v>426</v>
      </c>
      <c r="H24" s="5">
        <f t="shared" ref="H24:J24" si="0">G27</f>
        <v>413</v>
      </c>
      <c r="I24" s="5">
        <f t="shared" si="0"/>
        <v>283</v>
      </c>
      <c r="J24" s="2">
        <f t="shared" si="0"/>
        <v>129</v>
      </c>
      <c r="K24" s="62"/>
      <c r="L24" s="67"/>
    </row>
    <row r="25" spans="1:12" x14ac:dyDescent="0.2">
      <c r="D25" s="28" t="s">
        <v>19</v>
      </c>
      <c r="E25" s="53">
        <f xml:space="preserve"> SUM(E26:J26)</f>
        <v>498</v>
      </c>
      <c r="F25" s="5"/>
      <c r="G25" s="5"/>
      <c r="H25" s="5"/>
      <c r="I25" s="5"/>
      <c r="J25" s="5"/>
      <c r="K25" s="62">
        <f xml:space="preserve"> SUM(E25:J25)</f>
        <v>498</v>
      </c>
      <c r="L25" s="67"/>
    </row>
    <row r="26" spans="1:12" x14ac:dyDescent="0.2">
      <c r="A26" s="51" t="s">
        <v>26</v>
      </c>
      <c r="D26" s="28" t="s">
        <v>20</v>
      </c>
      <c r="E26" s="5">
        <f>E15</f>
        <v>10</v>
      </c>
      <c r="F26" s="5">
        <f t="shared" ref="F26:J26" si="1">F15</f>
        <v>62</v>
      </c>
      <c r="G26" s="5">
        <f t="shared" si="1"/>
        <v>13</v>
      </c>
      <c r="H26" s="5">
        <f t="shared" si="1"/>
        <v>130</v>
      </c>
      <c r="I26" s="5">
        <f t="shared" si="1"/>
        <v>154</v>
      </c>
      <c r="J26" s="5">
        <f t="shared" si="1"/>
        <v>129</v>
      </c>
      <c r="K26" s="62">
        <f t="shared" ref="K26:K27" si="2" xml:space="preserve"> SUM(E26:J26)</f>
        <v>498</v>
      </c>
      <c r="L26" s="67"/>
    </row>
    <row r="27" spans="1:12" ht="15" thickBot="1" x14ac:dyDescent="0.25">
      <c r="D27" s="29" t="s">
        <v>21</v>
      </c>
      <c r="E27" s="9">
        <f>E24+E25-E26</f>
        <v>488</v>
      </c>
      <c r="F27" s="9">
        <f>F24+F25-F26</f>
        <v>426</v>
      </c>
      <c r="G27" s="9">
        <f t="shared" ref="G27:J27" si="3">G24+G25-G26</f>
        <v>413</v>
      </c>
      <c r="H27" s="9">
        <f t="shared" si="3"/>
        <v>283</v>
      </c>
      <c r="I27" s="9">
        <f t="shared" si="3"/>
        <v>129</v>
      </c>
      <c r="J27" s="9">
        <f t="shared" si="3"/>
        <v>0</v>
      </c>
      <c r="K27" s="63">
        <f t="shared" si="2"/>
        <v>1739</v>
      </c>
      <c r="L27" s="67"/>
    </row>
    <row r="28" spans="1:12" ht="15" thickBot="1" x14ac:dyDescent="0.25">
      <c r="L28" s="67"/>
    </row>
    <row r="29" spans="1:12" x14ac:dyDescent="0.2">
      <c r="E29" s="56" t="s">
        <v>27</v>
      </c>
      <c r="F29" s="57">
        <f>COUNTIF(E25:J25,"&gt;0")</f>
        <v>1</v>
      </c>
      <c r="L29" s="67"/>
    </row>
    <row r="30" spans="1:12" x14ac:dyDescent="0.2">
      <c r="E30" s="58" t="s">
        <v>28</v>
      </c>
      <c r="F30" s="52">
        <f>E17*F29</f>
        <v>54</v>
      </c>
      <c r="L30" s="67"/>
    </row>
    <row r="31" spans="1:12" x14ac:dyDescent="0.2">
      <c r="E31" s="58" t="s">
        <v>29</v>
      </c>
      <c r="F31" s="52">
        <f>SUM(E27:J27)*E18</f>
        <v>695.6</v>
      </c>
      <c r="L31" s="67"/>
    </row>
    <row r="32" spans="1:12" x14ac:dyDescent="0.2">
      <c r="E32" s="58"/>
      <c r="F32" s="52"/>
      <c r="L32" s="67"/>
    </row>
    <row r="33" spans="1:12" ht="15" thickBot="1" x14ac:dyDescent="0.25">
      <c r="E33" s="59" t="s">
        <v>30</v>
      </c>
      <c r="F33" s="52">
        <f>F30+F31</f>
        <v>749.6</v>
      </c>
      <c r="L33" s="67"/>
    </row>
    <row r="34" spans="1:12" ht="15" thickBot="1" x14ac:dyDescent="0.25">
      <c r="E34" s="60" t="s">
        <v>31</v>
      </c>
      <c r="F34" s="69">
        <f>F33+ SUM(E26:J26)</f>
        <v>1247.5999999999999</v>
      </c>
      <c r="L34" s="67"/>
    </row>
    <row r="35" spans="1:12" ht="15" thickBot="1" x14ac:dyDescent="0.25">
      <c r="A35" s="48"/>
      <c r="B35" s="48"/>
      <c r="C35" s="48"/>
      <c r="D35" s="48"/>
      <c r="E35" s="48"/>
      <c r="F35" s="70"/>
      <c r="G35" s="48"/>
      <c r="H35" s="48"/>
      <c r="I35" s="48"/>
      <c r="J35" s="48"/>
      <c r="K35" s="48"/>
      <c r="L35" s="68"/>
    </row>
    <row r="36" spans="1:12" ht="15.75" thickTop="1" thickBot="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</row>
    <row r="37" spans="1:12" ht="15" thickTop="1" x14ac:dyDescent="0.2">
      <c r="L37" s="67"/>
    </row>
    <row r="38" spans="1:12" ht="15" thickBot="1" x14ac:dyDescent="0.25">
      <c r="L38" s="67"/>
    </row>
    <row r="39" spans="1:12" ht="15" thickBot="1" x14ac:dyDescent="0.25">
      <c r="A39" s="21" t="s">
        <v>36</v>
      </c>
      <c r="B39" s="22"/>
      <c r="D39" s="30"/>
      <c r="E39" s="31">
        <v>1</v>
      </c>
      <c r="F39" s="31">
        <v>2</v>
      </c>
      <c r="G39" s="31">
        <v>3</v>
      </c>
      <c r="H39" s="31">
        <v>4</v>
      </c>
      <c r="I39" s="31">
        <v>5</v>
      </c>
      <c r="J39" s="31">
        <v>6</v>
      </c>
      <c r="K39" s="64" t="s">
        <v>34</v>
      </c>
      <c r="L39" s="67"/>
    </row>
    <row r="40" spans="1:12" ht="15" thickBot="1" x14ac:dyDescent="0.25">
      <c r="A40" s="36" t="s">
        <v>37</v>
      </c>
      <c r="B40" s="10"/>
      <c r="D40" s="28" t="s">
        <v>18</v>
      </c>
      <c r="E40" s="5">
        <f>0</f>
        <v>0</v>
      </c>
      <c r="F40" s="5">
        <f>E43</f>
        <v>0</v>
      </c>
      <c r="G40" s="5">
        <f>F43</f>
        <v>0</v>
      </c>
      <c r="H40" s="5">
        <f t="shared" ref="H40:J40" si="4">G43</f>
        <v>0</v>
      </c>
      <c r="I40" s="5">
        <f t="shared" si="4"/>
        <v>0</v>
      </c>
      <c r="J40" s="2">
        <f t="shared" si="4"/>
        <v>0</v>
      </c>
      <c r="K40" s="62"/>
      <c r="L40" s="67"/>
    </row>
    <row r="41" spans="1:12" x14ac:dyDescent="0.2">
      <c r="D41" s="28" t="s">
        <v>19</v>
      </c>
      <c r="E41" s="53">
        <f xml:space="preserve"> E42</f>
        <v>10</v>
      </c>
      <c r="F41" s="53">
        <f t="shared" ref="F41:J41" si="5" xml:space="preserve"> F42</f>
        <v>62</v>
      </c>
      <c r="G41" s="53">
        <f t="shared" si="5"/>
        <v>13</v>
      </c>
      <c r="H41" s="53">
        <f t="shared" si="5"/>
        <v>130</v>
      </c>
      <c r="I41" s="53">
        <f t="shared" si="5"/>
        <v>154</v>
      </c>
      <c r="J41" s="53">
        <f t="shared" si="5"/>
        <v>129</v>
      </c>
      <c r="K41" s="62">
        <f xml:space="preserve"> SUM(E41:J41)</f>
        <v>498</v>
      </c>
      <c r="L41" s="67"/>
    </row>
    <row r="42" spans="1:12" x14ac:dyDescent="0.2">
      <c r="A42" s="51" t="s">
        <v>39</v>
      </c>
      <c r="D42" s="28" t="s">
        <v>20</v>
      </c>
      <c r="E42" s="5">
        <f>E15</f>
        <v>10</v>
      </c>
      <c r="F42" s="5">
        <f t="shared" ref="F42:J42" si="6">F15</f>
        <v>62</v>
      </c>
      <c r="G42" s="5">
        <f t="shared" si="6"/>
        <v>13</v>
      </c>
      <c r="H42" s="5">
        <f t="shared" si="6"/>
        <v>130</v>
      </c>
      <c r="I42" s="5">
        <f t="shared" si="6"/>
        <v>154</v>
      </c>
      <c r="J42" s="5">
        <f t="shared" si="6"/>
        <v>129</v>
      </c>
      <c r="K42" s="62">
        <f xml:space="preserve"> SUM(E42:J42)</f>
        <v>498</v>
      </c>
      <c r="L42" s="67"/>
    </row>
    <row r="43" spans="1:12" ht="15" thickBot="1" x14ac:dyDescent="0.25">
      <c r="A43" s="51" t="s">
        <v>38</v>
      </c>
      <c r="D43" s="29" t="s">
        <v>21</v>
      </c>
      <c r="E43" s="9">
        <f>E40+E41-E42</f>
        <v>0</v>
      </c>
      <c r="F43" s="9">
        <f t="shared" ref="F43:J43" si="7">F40+F41-F42</f>
        <v>0</v>
      </c>
      <c r="G43" s="9">
        <f t="shared" si="7"/>
        <v>0</v>
      </c>
      <c r="H43" s="9">
        <f t="shared" si="7"/>
        <v>0</v>
      </c>
      <c r="I43" s="9">
        <f t="shared" si="7"/>
        <v>0</v>
      </c>
      <c r="J43" s="9">
        <f t="shared" si="7"/>
        <v>0</v>
      </c>
      <c r="K43" s="63">
        <f t="shared" ref="K43" si="8" xml:space="preserve"> SUM(E43:J43)</f>
        <v>0</v>
      </c>
      <c r="L43" s="67"/>
    </row>
    <row r="44" spans="1:12" ht="15" thickBot="1" x14ac:dyDescent="0.25">
      <c r="L44" s="67"/>
    </row>
    <row r="45" spans="1:12" x14ac:dyDescent="0.2">
      <c r="E45" s="56" t="s">
        <v>27</v>
      </c>
      <c r="F45" s="57">
        <f>COUNTIF(E41:J41,"&gt;0")</f>
        <v>6</v>
      </c>
      <c r="L45" s="67"/>
    </row>
    <row r="46" spans="1:12" x14ac:dyDescent="0.2">
      <c r="E46" s="58" t="s">
        <v>28</v>
      </c>
      <c r="F46" s="52">
        <f>$E$17*F45</f>
        <v>324</v>
      </c>
      <c r="L46" s="67"/>
    </row>
    <row r="47" spans="1:12" x14ac:dyDescent="0.2">
      <c r="E47" s="58" t="s">
        <v>29</v>
      </c>
      <c r="F47" s="52">
        <f>SUM(E43:J43)*$E$18</f>
        <v>0</v>
      </c>
      <c r="L47" s="67"/>
    </row>
    <row r="48" spans="1:12" x14ac:dyDescent="0.2">
      <c r="E48" s="58"/>
      <c r="F48" s="52"/>
      <c r="L48" s="67"/>
    </row>
    <row r="49" spans="1:12" ht="15" thickBot="1" x14ac:dyDescent="0.25">
      <c r="E49" s="59" t="s">
        <v>30</v>
      </c>
      <c r="F49" s="52">
        <f>F46+F47</f>
        <v>324</v>
      </c>
      <c r="L49" s="67"/>
    </row>
    <row r="50" spans="1:12" ht="15" thickBot="1" x14ac:dyDescent="0.25">
      <c r="E50" s="60" t="s">
        <v>31</v>
      </c>
      <c r="F50" s="69">
        <f>F49+ SUM(E42:J42)</f>
        <v>822</v>
      </c>
      <c r="L50" s="67"/>
    </row>
    <row r="51" spans="1:12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68"/>
    </row>
    <row r="52" spans="1:12" ht="15.75" thickTop="1" thickBot="1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</row>
    <row r="53" spans="1:12" ht="15" thickTop="1" x14ac:dyDescent="0.2">
      <c r="L53" s="66"/>
    </row>
    <row r="54" spans="1:12" ht="15" thickBot="1" x14ac:dyDescent="0.25">
      <c r="L54" s="67"/>
    </row>
    <row r="55" spans="1:12" ht="15" thickBot="1" x14ac:dyDescent="0.25">
      <c r="A55" s="21" t="s">
        <v>42</v>
      </c>
      <c r="B55" s="22"/>
      <c r="D55" s="30"/>
      <c r="E55" s="31">
        <v>1</v>
      </c>
      <c r="F55" s="31">
        <v>2</v>
      </c>
      <c r="G55" s="31">
        <v>3</v>
      </c>
      <c r="H55" s="31">
        <v>4</v>
      </c>
      <c r="I55" s="31">
        <v>5</v>
      </c>
      <c r="J55" s="31">
        <v>6</v>
      </c>
      <c r="K55" s="64" t="s">
        <v>34</v>
      </c>
      <c r="L55" s="67"/>
    </row>
    <row r="56" spans="1:12" ht="15" thickBot="1" x14ac:dyDescent="0.25">
      <c r="A56" s="36" t="s">
        <v>40</v>
      </c>
      <c r="B56" s="10"/>
      <c r="D56" s="28" t="s">
        <v>18</v>
      </c>
      <c r="E56" s="5">
        <f>0</f>
        <v>0</v>
      </c>
      <c r="F56" s="5">
        <f>E59</f>
        <v>75</v>
      </c>
      <c r="G56" s="5">
        <f>F59</f>
        <v>13</v>
      </c>
      <c r="H56" s="5">
        <f t="shared" ref="H56:J56" si="9">G59</f>
        <v>0</v>
      </c>
      <c r="I56" s="5">
        <f t="shared" si="9"/>
        <v>283</v>
      </c>
      <c r="J56" s="2">
        <f t="shared" si="9"/>
        <v>129</v>
      </c>
      <c r="K56" s="62"/>
      <c r="L56" s="67"/>
    </row>
    <row r="57" spans="1:12" x14ac:dyDescent="0.2">
      <c r="D57" s="28" t="s">
        <v>19</v>
      </c>
      <c r="E57" s="53">
        <f>SUM(E58:G58)</f>
        <v>85</v>
      </c>
      <c r="F57" s="72"/>
      <c r="G57" s="72"/>
      <c r="H57" s="53">
        <f xml:space="preserve"> SUM(H58:J58)</f>
        <v>413</v>
      </c>
      <c r="I57" s="72"/>
      <c r="J57" s="72"/>
      <c r="K57" s="62">
        <f xml:space="preserve"> SUM(E57:J57)</f>
        <v>498</v>
      </c>
      <c r="L57" s="67"/>
    </row>
    <row r="58" spans="1:12" x14ac:dyDescent="0.2">
      <c r="A58" s="51" t="s">
        <v>74</v>
      </c>
      <c r="D58" s="28" t="s">
        <v>20</v>
      </c>
      <c r="E58" s="5">
        <f>E15</f>
        <v>10</v>
      </c>
      <c r="F58" s="5">
        <f t="shared" ref="F58:J58" si="10">F15</f>
        <v>62</v>
      </c>
      <c r="G58" s="5">
        <f t="shared" si="10"/>
        <v>13</v>
      </c>
      <c r="H58" s="5">
        <f t="shared" si="10"/>
        <v>130</v>
      </c>
      <c r="I58" s="5">
        <f t="shared" si="10"/>
        <v>154</v>
      </c>
      <c r="J58" s="5">
        <f t="shared" si="10"/>
        <v>129</v>
      </c>
      <c r="K58" s="62">
        <f xml:space="preserve"> SUM(E58:J58)</f>
        <v>498</v>
      </c>
      <c r="L58" s="67"/>
    </row>
    <row r="59" spans="1:12" ht="15" thickBot="1" x14ac:dyDescent="0.25">
      <c r="A59" s="51" t="s">
        <v>41</v>
      </c>
      <c r="D59" s="29" t="s">
        <v>21</v>
      </c>
      <c r="E59" s="9">
        <f>E56+E57-E58</f>
        <v>75</v>
      </c>
      <c r="F59" s="9">
        <f t="shared" ref="F59:J59" si="11">F56+F57-F58</f>
        <v>13</v>
      </c>
      <c r="G59" s="9">
        <f t="shared" si="11"/>
        <v>0</v>
      </c>
      <c r="H59" s="9">
        <f t="shared" si="11"/>
        <v>283</v>
      </c>
      <c r="I59" s="9">
        <f t="shared" si="11"/>
        <v>129</v>
      </c>
      <c r="J59" s="9">
        <f t="shared" si="11"/>
        <v>0</v>
      </c>
      <c r="K59" s="63">
        <f t="shared" ref="K59" si="12" xml:space="preserve"> SUM(E59:J59)</f>
        <v>500</v>
      </c>
      <c r="L59" s="67"/>
    </row>
    <row r="60" spans="1:12" ht="15" thickBot="1" x14ac:dyDescent="0.25">
      <c r="L60" s="67"/>
    </row>
    <row r="61" spans="1:12" x14ac:dyDescent="0.2">
      <c r="E61" s="56" t="s">
        <v>27</v>
      </c>
      <c r="F61" s="57">
        <f>COUNTIF(E57:J57,"&gt;0")</f>
        <v>2</v>
      </c>
      <c r="L61" s="67"/>
    </row>
    <row r="62" spans="1:12" x14ac:dyDescent="0.2">
      <c r="E62" s="58" t="s">
        <v>28</v>
      </c>
      <c r="F62" s="52">
        <f>$E$17*F61</f>
        <v>108</v>
      </c>
      <c r="L62" s="67"/>
    </row>
    <row r="63" spans="1:12" x14ac:dyDescent="0.2">
      <c r="E63" s="58" t="s">
        <v>29</v>
      </c>
      <c r="F63" s="52">
        <f>SUM(E59:J59)*$E$18</f>
        <v>200</v>
      </c>
      <c r="L63" s="67"/>
    </row>
    <row r="64" spans="1:12" x14ac:dyDescent="0.2">
      <c r="E64" s="58"/>
      <c r="F64" s="52"/>
      <c r="L64" s="67"/>
    </row>
    <row r="65" spans="1:12" ht="15" thickBot="1" x14ac:dyDescent="0.25">
      <c r="E65" s="59" t="s">
        <v>30</v>
      </c>
      <c r="F65" s="52">
        <f>F62+F63</f>
        <v>308</v>
      </c>
      <c r="L65" s="67"/>
    </row>
    <row r="66" spans="1:12" ht="15" thickBot="1" x14ac:dyDescent="0.25">
      <c r="E66" s="60" t="s">
        <v>31</v>
      </c>
      <c r="F66" s="69">
        <f>F65+ SUM(E58:J58)</f>
        <v>806</v>
      </c>
      <c r="L66" s="67"/>
    </row>
    <row r="67" spans="1:12" ht="15" thickBot="1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68"/>
    </row>
    <row r="68" spans="1:12" ht="15.75" thickTop="1" thickBot="1" x14ac:dyDescent="0.25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</row>
    <row r="69" spans="1:12" ht="15" thickTop="1" x14ac:dyDescent="0.2">
      <c r="L69" s="66"/>
    </row>
    <row r="70" spans="1:12" ht="15" thickBot="1" x14ac:dyDescent="0.25">
      <c r="L70" s="67"/>
    </row>
    <row r="71" spans="1:12" ht="15.75" thickTop="1" thickBot="1" x14ac:dyDescent="0.25">
      <c r="A71" s="21" t="s">
        <v>43</v>
      </c>
      <c r="B71" s="31"/>
      <c r="C71" s="79"/>
      <c r="D71" s="77" t="s">
        <v>67</v>
      </c>
      <c r="E71" s="66"/>
      <c r="F71" s="25"/>
      <c r="G71" s="25"/>
      <c r="H71" s="25"/>
      <c r="I71" s="25"/>
      <c r="J71" s="25"/>
      <c r="K71" s="25"/>
      <c r="L71" s="67"/>
    </row>
    <row r="72" spans="1:12" ht="15" thickBot="1" x14ac:dyDescent="0.25">
      <c r="A72" s="36" t="s">
        <v>44</v>
      </c>
      <c r="B72" s="10"/>
      <c r="D72" s="74" t="s">
        <v>49</v>
      </c>
      <c r="E72" s="67"/>
      <c r="F72" s="25"/>
      <c r="G72" s="25"/>
      <c r="H72" s="25"/>
      <c r="I72" s="25"/>
      <c r="J72" s="25"/>
      <c r="K72" s="25"/>
      <c r="L72" s="67"/>
    </row>
    <row r="73" spans="1:12" x14ac:dyDescent="0.2">
      <c r="D73" s="74" t="s">
        <v>51</v>
      </c>
      <c r="E73" s="67"/>
      <c r="F73" s="72"/>
      <c r="G73" s="72"/>
      <c r="H73" s="72"/>
      <c r="I73" s="72"/>
      <c r="J73" s="72"/>
      <c r="K73" s="25"/>
      <c r="L73" s="67"/>
    </row>
    <row r="74" spans="1:12" x14ac:dyDescent="0.2">
      <c r="A74" s="51" t="s">
        <v>45</v>
      </c>
      <c r="D74" s="75" t="s">
        <v>50</v>
      </c>
      <c r="E74" s="67"/>
      <c r="F74" s="25"/>
      <c r="G74" s="25"/>
      <c r="H74" s="25"/>
      <c r="I74" s="25"/>
      <c r="J74" s="25"/>
      <c r="K74" s="25"/>
      <c r="L74" s="67"/>
    </row>
    <row r="75" spans="1:12" ht="15" thickBot="1" x14ac:dyDescent="0.25">
      <c r="A75" s="51" t="s">
        <v>46</v>
      </c>
      <c r="D75" s="100" t="s">
        <v>78</v>
      </c>
      <c r="E75" s="101"/>
      <c r="F75" s="25"/>
      <c r="G75" s="25"/>
      <c r="H75" s="25"/>
      <c r="I75" s="25"/>
      <c r="J75" s="25"/>
      <c r="K75" s="25"/>
      <c r="L75" s="67"/>
    </row>
    <row r="76" spans="1:12" ht="15" thickTop="1" x14ac:dyDescent="0.2">
      <c r="A76" s="51" t="s">
        <v>47</v>
      </c>
      <c r="B76" s="51"/>
      <c r="D76" s="25"/>
      <c r="E76" s="25"/>
      <c r="F76" s="25"/>
      <c r="G76" s="25"/>
      <c r="H76" s="25"/>
      <c r="I76" s="25"/>
      <c r="J76" s="25"/>
      <c r="K76" s="25"/>
      <c r="L76" s="67"/>
    </row>
    <row r="77" spans="1:12" x14ac:dyDescent="0.2">
      <c r="A77" s="51" t="s">
        <v>48</v>
      </c>
      <c r="B77" s="51"/>
      <c r="D77" s="25"/>
      <c r="E77" s="25"/>
      <c r="F77" s="25"/>
      <c r="G77" s="25"/>
      <c r="H77" s="25"/>
      <c r="I77" s="25"/>
      <c r="J77" s="25"/>
      <c r="K77" s="25"/>
      <c r="L77" s="67"/>
    </row>
    <row r="78" spans="1:12" x14ac:dyDescent="0.2">
      <c r="D78" s="25"/>
      <c r="E78" s="25"/>
      <c r="F78" s="25"/>
      <c r="G78" s="25"/>
      <c r="H78" s="25"/>
      <c r="I78" s="25"/>
      <c r="J78" s="25"/>
      <c r="K78" s="25"/>
      <c r="L78" s="67"/>
    </row>
    <row r="79" spans="1:12" x14ac:dyDescent="0.2">
      <c r="A79" s="87"/>
      <c r="B79" s="88"/>
      <c r="C79" s="88"/>
      <c r="D79" s="88"/>
      <c r="E79" s="89"/>
      <c r="F79" s="89"/>
      <c r="G79" s="88"/>
      <c r="H79" s="88"/>
      <c r="I79" s="88"/>
      <c r="J79" s="88"/>
      <c r="K79" s="88"/>
      <c r="L79" s="90"/>
    </row>
    <row r="80" spans="1:12" ht="15" thickBot="1" x14ac:dyDescent="0.25">
      <c r="A80" s="55"/>
      <c r="E80" s="5"/>
      <c r="F80" s="25"/>
      <c r="L80" s="67"/>
    </row>
    <row r="81" spans="1:12" ht="15.75" thickTop="1" thickBot="1" x14ac:dyDescent="0.25">
      <c r="A81" s="55"/>
      <c r="B81" s="85" t="s">
        <v>52</v>
      </c>
      <c r="D81" s="82" t="s">
        <v>54</v>
      </c>
      <c r="E81" s="83">
        <f>SQRT(2*E17*AVERAGE(E15:J15)/E18)</f>
        <v>149.6996993984958</v>
      </c>
      <c r="F81" s="93" t="s">
        <v>58</v>
      </c>
      <c r="G81" s="25"/>
      <c r="H81" s="25">
        <f xml:space="preserve"> ROUNDUP(E81,0)</f>
        <v>150</v>
      </c>
      <c r="I81" s="25"/>
      <c r="J81" s="25"/>
      <c r="K81" s="25"/>
      <c r="L81" s="67"/>
    </row>
    <row r="82" spans="1:12" ht="15" thickTop="1" x14ac:dyDescent="0.2">
      <c r="A82" s="55"/>
      <c r="B82" s="86" t="s">
        <v>53</v>
      </c>
      <c r="D82" s="25"/>
      <c r="E82" s="25"/>
      <c r="F82" s="25"/>
      <c r="G82" s="25"/>
      <c r="H82" s="25"/>
      <c r="I82" s="25"/>
      <c r="J82" s="25"/>
      <c r="K82" s="25"/>
      <c r="L82" s="67"/>
    </row>
    <row r="83" spans="1:12" x14ac:dyDescent="0.2">
      <c r="A83" s="55"/>
      <c r="D83" s="25"/>
      <c r="E83" s="72"/>
      <c r="F83" s="72"/>
      <c r="G83" s="72"/>
      <c r="H83" s="72"/>
      <c r="I83" s="72"/>
      <c r="J83" s="72"/>
      <c r="K83" s="25"/>
      <c r="L83" s="67"/>
    </row>
    <row r="84" spans="1:12" ht="15" thickBot="1" x14ac:dyDescent="0.25">
      <c r="A84" s="55"/>
      <c r="E84" s="5"/>
      <c r="F84" s="25"/>
      <c r="L84" s="67"/>
    </row>
    <row r="85" spans="1:12" ht="15" thickBot="1" x14ac:dyDescent="0.25">
      <c r="A85" s="55"/>
      <c r="B85" s="85" t="s">
        <v>55</v>
      </c>
      <c r="D85" s="30"/>
      <c r="E85" s="31">
        <v>1</v>
      </c>
      <c r="F85" s="31">
        <v>2</v>
      </c>
      <c r="G85" s="31">
        <v>3</v>
      </c>
      <c r="H85" s="31">
        <v>4</v>
      </c>
      <c r="I85" s="31">
        <v>5</v>
      </c>
      <c r="J85" s="31">
        <v>6</v>
      </c>
      <c r="K85" s="64" t="s">
        <v>34</v>
      </c>
      <c r="L85" s="67"/>
    </row>
    <row r="86" spans="1:12" x14ac:dyDescent="0.2">
      <c r="A86" s="55"/>
      <c r="B86" s="91" t="s">
        <v>56</v>
      </c>
      <c r="D86" s="28" t="s">
        <v>18</v>
      </c>
      <c r="E86" s="5">
        <f>0</f>
        <v>0</v>
      </c>
      <c r="F86" s="5">
        <f>E89</f>
        <v>140</v>
      </c>
      <c r="G86" s="5">
        <f>F89</f>
        <v>78</v>
      </c>
      <c r="H86" s="5">
        <f t="shared" ref="H86:J86" si="13">G89</f>
        <v>65</v>
      </c>
      <c r="I86" s="5">
        <f t="shared" si="13"/>
        <v>-65</v>
      </c>
      <c r="J86" s="2">
        <f t="shared" si="13"/>
        <v>-219</v>
      </c>
      <c r="K86" s="62"/>
      <c r="L86" s="67"/>
    </row>
    <row r="87" spans="1:12" x14ac:dyDescent="0.2">
      <c r="A87" s="55"/>
      <c r="D87" s="28" t="s">
        <v>19</v>
      </c>
      <c r="E87" s="53">
        <f>H81</f>
        <v>150</v>
      </c>
      <c r="F87" s="72"/>
      <c r="G87" s="72"/>
      <c r="H87" s="72"/>
      <c r="I87" s="72"/>
      <c r="J87" s="72"/>
      <c r="K87" s="62">
        <f xml:space="preserve"> SUM(E87:J87)</f>
        <v>150</v>
      </c>
      <c r="L87" s="67"/>
    </row>
    <row r="88" spans="1:12" x14ac:dyDescent="0.2">
      <c r="A88" s="55"/>
      <c r="D88" s="28" t="s">
        <v>20</v>
      </c>
      <c r="E88" s="5">
        <f>E15</f>
        <v>10</v>
      </c>
      <c r="F88" s="5">
        <f t="shared" ref="F88:J88" si="14">F15</f>
        <v>62</v>
      </c>
      <c r="G88" s="5">
        <f t="shared" si="14"/>
        <v>13</v>
      </c>
      <c r="H88" s="5">
        <f t="shared" si="14"/>
        <v>130</v>
      </c>
      <c r="I88" s="5">
        <f t="shared" si="14"/>
        <v>154</v>
      </c>
      <c r="J88" s="5">
        <f t="shared" si="14"/>
        <v>129</v>
      </c>
      <c r="K88" s="62">
        <f xml:space="preserve"> SUM(E88:J88)</f>
        <v>498</v>
      </c>
      <c r="L88" s="67"/>
    </row>
    <row r="89" spans="1:12" ht="15" thickBot="1" x14ac:dyDescent="0.25">
      <c r="A89" s="55"/>
      <c r="D89" s="81" t="s">
        <v>21</v>
      </c>
      <c r="E89" s="5">
        <f>E86+E87-E88</f>
        <v>140</v>
      </c>
      <c r="F89" s="5">
        <f t="shared" ref="F89:J89" si="15">F86+F87-F88</f>
        <v>78</v>
      </c>
      <c r="G89" s="5">
        <f t="shared" si="15"/>
        <v>65</v>
      </c>
      <c r="H89" s="5">
        <f t="shared" si="15"/>
        <v>-65</v>
      </c>
      <c r="I89" s="5">
        <f t="shared" si="15"/>
        <v>-219</v>
      </c>
      <c r="J89" s="5">
        <f t="shared" si="15"/>
        <v>-348</v>
      </c>
      <c r="K89" s="62">
        <f t="shared" ref="K89" si="16" xml:space="preserve"> SUM(E89:J89)</f>
        <v>-349</v>
      </c>
      <c r="L89" s="67"/>
    </row>
    <row r="90" spans="1:12" ht="15.75" thickTop="1" thickBot="1" x14ac:dyDescent="0.25">
      <c r="A90" s="55"/>
      <c r="D90" s="92" t="s">
        <v>57</v>
      </c>
      <c r="E90" s="84">
        <f>E88</f>
        <v>10</v>
      </c>
      <c r="F90" s="92">
        <f>SUM(E88:F88)</f>
        <v>72</v>
      </c>
      <c r="G90" s="84">
        <f>IF(SUM(E88:G88) &lt; E87, SUM(E88:G88), "")</f>
        <v>85</v>
      </c>
      <c r="H90" s="84">
        <f>SUM(E88:H88)</f>
        <v>215</v>
      </c>
      <c r="I90" s="84"/>
      <c r="J90" s="84" t="str">
        <f>IF(SUM(E88:J88) &lt; E87, SUM(E88:J88), "")</f>
        <v/>
      </c>
      <c r="K90" s="84"/>
      <c r="L90" s="67"/>
    </row>
    <row r="91" spans="1:12" ht="15" thickTop="1" x14ac:dyDescent="0.2">
      <c r="A91" s="55"/>
      <c r="E91" s="5"/>
      <c r="F91" s="25"/>
      <c r="L91" s="67"/>
    </row>
    <row r="92" spans="1:12" x14ac:dyDescent="0.2">
      <c r="A92" s="55"/>
      <c r="E92" s="5"/>
      <c r="F92" s="25"/>
      <c r="L92" s="67"/>
    </row>
    <row r="93" spans="1:12" x14ac:dyDescent="0.2">
      <c r="A93" s="55"/>
      <c r="D93" t="s">
        <v>59</v>
      </c>
      <c r="E93" s="5"/>
      <c r="F93" s="25"/>
      <c r="L93" s="67"/>
    </row>
    <row r="94" spans="1:12" x14ac:dyDescent="0.2">
      <c r="A94" s="55"/>
      <c r="D94" t="s">
        <v>60</v>
      </c>
      <c r="E94" s="5"/>
      <c r="F94" s="25"/>
      <c r="L94" s="67"/>
    </row>
    <row r="95" spans="1:12" ht="15" thickBot="1" x14ac:dyDescent="0.25">
      <c r="A95" s="55"/>
      <c r="E95" s="5"/>
      <c r="F95" s="25"/>
      <c r="L95" s="67"/>
    </row>
    <row r="96" spans="1:12" ht="15" thickBot="1" x14ac:dyDescent="0.25">
      <c r="A96" s="55"/>
      <c r="D96" s="30"/>
      <c r="E96" s="31">
        <v>1</v>
      </c>
      <c r="F96" s="31">
        <v>2</v>
      </c>
      <c r="G96" s="31">
        <v>3</v>
      </c>
      <c r="H96" s="31">
        <v>4</v>
      </c>
      <c r="I96" s="31">
        <v>5</v>
      </c>
      <c r="J96" s="31">
        <v>6</v>
      </c>
      <c r="K96" s="64" t="s">
        <v>34</v>
      </c>
      <c r="L96" s="67"/>
    </row>
    <row r="97" spans="1:12" x14ac:dyDescent="0.2">
      <c r="A97" s="55"/>
      <c r="D97" s="28" t="s">
        <v>18</v>
      </c>
      <c r="E97" s="5">
        <f>0</f>
        <v>0</v>
      </c>
      <c r="F97" s="5">
        <f>E100</f>
        <v>205</v>
      </c>
      <c r="G97" s="5">
        <f>F100</f>
        <v>143</v>
      </c>
      <c r="H97" s="5">
        <f t="shared" ref="H97:J97" si="17">G100</f>
        <v>130</v>
      </c>
      <c r="I97" s="5">
        <f t="shared" si="17"/>
        <v>0</v>
      </c>
      <c r="J97" s="2">
        <f t="shared" si="17"/>
        <v>-154</v>
      </c>
      <c r="K97" s="62"/>
      <c r="L97" s="67"/>
    </row>
    <row r="98" spans="1:12" x14ac:dyDescent="0.2">
      <c r="A98" s="55"/>
      <c r="D98" s="28" t="s">
        <v>19</v>
      </c>
      <c r="E98" s="53">
        <f>H90</f>
        <v>215</v>
      </c>
      <c r="F98" s="72"/>
      <c r="G98" s="72"/>
      <c r="H98" s="72"/>
      <c r="I98" s="72"/>
      <c r="J98" s="72"/>
      <c r="K98" s="62">
        <f xml:space="preserve"> SUM(E98:J98)</f>
        <v>215</v>
      </c>
      <c r="L98" s="67"/>
    </row>
    <row r="99" spans="1:12" x14ac:dyDescent="0.2">
      <c r="A99" s="55"/>
      <c r="D99" s="28" t="s">
        <v>20</v>
      </c>
      <c r="E99" s="5">
        <f>E26</f>
        <v>10</v>
      </c>
      <c r="F99" s="5">
        <f t="shared" ref="F99:J99" si="18">F26</f>
        <v>62</v>
      </c>
      <c r="G99" s="5">
        <f t="shared" si="18"/>
        <v>13</v>
      </c>
      <c r="H99" s="5">
        <f t="shared" si="18"/>
        <v>130</v>
      </c>
      <c r="I99" s="5">
        <f t="shared" si="18"/>
        <v>154</v>
      </c>
      <c r="J99" s="5">
        <f t="shared" si="18"/>
        <v>129</v>
      </c>
      <c r="K99" s="62">
        <f xml:space="preserve"> SUM(E99:J99)</f>
        <v>498</v>
      </c>
      <c r="L99" s="67"/>
    </row>
    <row r="100" spans="1:12" ht="15" thickBot="1" x14ac:dyDescent="0.25">
      <c r="A100" s="55"/>
      <c r="D100" s="94" t="s">
        <v>21</v>
      </c>
      <c r="E100" s="48">
        <f>E97+E98-E99</f>
        <v>205</v>
      </c>
      <c r="F100" s="48">
        <f t="shared" ref="F100:J100" si="19">F97+F98-F99</f>
        <v>143</v>
      </c>
      <c r="G100" s="48">
        <f t="shared" si="19"/>
        <v>130</v>
      </c>
      <c r="H100" s="48">
        <f t="shared" si="19"/>
        <v>0</v>
      </c>
      <c r="I100" s="48">
        <f t="shared" si="19"/>
        <v>-154</v>
      </c>
      <c r="J100" s="48">
        <f t="shared" si="19"/>
        <v>-283</v>
      </c>
      <c r="K100" s="95">
        <f t="shared" ref="K100" si="20" xml:space="preserve"> SUM(E100:J100)</f>
        <v>41</v>
      </c>
      <c r="L100" s="67"/>
    </row>
    <row r="101" spans="1:12" ht="15.75" thickTop="1" thickBot="1" x14ac:dyDescent="0.25">
      <c r="A101" s="55"/>
      <c r="E101" s="5"/>
      <c r="F101" s="25"/>
      <c r="L101" s="67"/>
    </row>
    <row r="102" spans="1:12" ht="15" thickBot="1" x14ac:dyDescent="0.25">
      <c r="A102" s="55"/>
      <c r="B102" s="85" t="s">
        <v>61</v>
      </c>
      <c r="D102" s="30"/>
      <c r="E102" s="31">
        <v>1</v>
      </c>
      <c r="F102" s="31">
        <v>2</v>
      </c>
      <c r="G102" s="31">
        <v>3</v>
      </c>
      <c r="H102" s="31">
        <v>4</v>
      </c>
      <c r="I102" s="31">
        <v>5</v>
      </c>
      <c r="J102" s="31">
        <v>6</v>
      </c>
      <c r="K102" s="64" t="s">
        <v>34</v>
      </c>
      <c r="L102" s="67"/>
    </row>
    <row r="103" spans="1:12" x14ac:dyDescent="0.2">
      <c r="A103" s="55"/>
      <c r="B103" s="91" t="s">
        <v>62</v>
      </c>
      <c r="D103" s="28" t="s">
        <v>18</v>
      </c>
      <c r="E103" s="5">
        <f>0</f>
        <v>0</v>
      </c>
      <c r="F103" s="5">
        <f>E106</f>
        <v>205</v>
      </c>
      <c r="G103" s="5">
        <f>F106</f>
        <v>143</v>
      </c>
      <c r="H103" s="5">
        <f t="shared" ref="H103:J103" si="21">G106</f>
        <v>130</v>
      </c>
      <c r="I103" s="5">
        <f t="shared" si="21"/>
        <v>0</v>
      </c>
      <c r="J103" s="2">
        <f t="shared" si="21"/>
        <v>0</v>
      </c>
      <c r="K103" s="62"/>
      <c r="L103" s="67"/>
    </row>
    <row r="104" spans="1:12" x14ac:dyDescent="0.2">
      <c r="A104" s="55"/>
      <c r="B104" s="51" t="s">
        <v>78</v>
      </c>
      <c r="D104" s="28" t="s">
        <v>19</v>
      </c>
      <c r="E104" s="53">
        <f>E98</f>
        <v>215</v>
      </c>
      <c r="F104" s="72"/>
      <c r="G104" s="72"/>
      <c r="H104" s="72"/>
      <c r="I104" s="97">
        <f>I105</f>
        <v>154</v>
      </c>
      <c r="J104" s="97">
        <f>J105</f>
        <v>129</v>
      </c>
      <c r="K104" s="62">
        <f xml:space="preserve"> SUM(E104:J104)</f>
        <v>498</v>
      </c>
      <c r="L104" s="67"/>
    </row>
    <row r="105" spans="1:12" x14ac:dyDescent="0.2">
      <c r="A105" s="55"/>
      <c r="D105" s="28" t="s">
        <v>20</v>
      </c>
      <c r="E105" s="5">
        <f>E15</f>
        <v>10</v>
      </c>
      <c r="F105" s="5">
        <f t="shared" ref="F105:J105" si="22">F15</f>
        <v>62</v>
      </c>
      <c r="G105" s="5">
        <f t="shared" si="22"/>
        <v>13</v>
      </c>
      <c r="H105" s="5">
        <f t="shared" si="22"/>
        <v>130</v>
      </c>
      <c r="I105" s="5">
        <f t="shared" si="22"/>
        <v>154</v>
      </c>
      <c r="J105" s="5">
        <f t="shared" si="22"/>
        <v>129</v>
      </c>
      <c r="K105" s="62">
        <f xml:space="preserve"> SUM(E105:J105)</f>
        <v>498</v>
      </c>
      <c r="L105" s="67"/>
    </row>
    <row r="106" spans="1:12" ht="15" thickBot="1" x14ac:dyDescent="0.25">
      <c r="A106" s="55"/>
      <c r="D106" s="94" t="s">
        <v>21</v>
      </c>
      <c r="E106" s="48">
        <f>E103+E104-E105</f>
        <v>205</v>
      </c>
      <c r="F106" s="48">
        <f t="shared" ref="F106:J106" si="23">F103+F104-F105</f>
        <v>143</v>
      </c>
      <c r="G106" s="48">
        <f t="shared" si="23"/>
        <v>130</v>
      </c>
      <c r="H106" s="48">
        <f t="shared" si="23"/>
        <v>0</v>
      </c>
      <c r="I106" s="48">
        <f t="shared" si="23"/>
        <v>0</v>
      </c>
      <c r="J106" s="48">
        <f t="shared" si="23"/>
        <v>0</v>
      </c>
      <c r="K106" s="95">
        <f t="shared" ref="K106" si="24" xml:space="preserve"> SUM(E106:J106)</f>
        <v>478</v>
      </c>
      <c r="L106" s="67"/>
    </row>
    <row r="107" spans="1:12" ht="15.75" thickTop="1" thickBot="1" x14ac:dyDescent="0.25">
      <c r="A107" s="55"/>
      <c r="E107" s="5"/>
      <c r="F107" s="25"/>
      <c r="L107" s="67"/>
    </row>
    <row r="108" spans="1:12" x14ac:dyDescent="0.2">
      <c r="A108" s="55"/>
      <c r="E108" s="56" t="s">
        <v>27</v>
      </c>
      <c r="F108" s="57">
        <f>COUNTIF(E104:J104,"&gt;0")</f>
        <v>3</v>
      </c>
      <c r="L108" s="67"/>
    </row>
    <row r="109" spans="1:12" x14ac:dyDescent="0.2">
      <c r="A109" s="55"/>
      <c r="E109" s="58" t="s">
        <v>28</v>
      </c>
      <c r="F109" s="52">
        <f>$E$17*F108</f>
        <v>162</v>
      </c>
      <c r="L109" s="67"/>
    </row>
    <row r="110" spans="1:12" x14ac:dyDescent="0.2">
      <c r="A110" s="55"/>
      <c r="E110" s="58" t="s">
        <v>29</v>
      </c>
      <c r="F110" s="52">
        <f>SUM(E106:J106)*$E$18</f>
        <v>191.20000000000002</v>
      </c>
      <c r="L110" s="67"/>
    </row>
    <row r="111" spans="1:12" x14ac:dyDescent="0.2">
      <c r="A111" s="55"/>
      <c r="E111" s="58"/>
      <c r="F111" s="52"/>
      <c r="L111" s="67"/>
    </row>
    <row r="112" spans="1:12" ht="15" thickBot="1" x14ac:dyDescent="0.25">
      <c r="A112" s="55"/>
      <c r="E112" s="59" t="s">
        <v>30</v>
      </c>
      <c r="F112" s="52">
        <f>F109+F110</f>
        <v>353.20000000000005</v>
      </c>
      <c r="L112" s="67"/>
    </row>
    <row r="113" spans="1:12" ht="15" thickBot="1" x14ac:dyDescent="0.25">
      <c r="A113" s="55"/>
      <c r="E113" s="60" t="s">
        <v>31</v>
      </c>
      <c r="F113" s="69">
        <f>F112+ SUM(E105:J105)</f>
        <v>851.2</v>
      </c>
      <c r="L113" s="67"/>
    </row>
    <row r="114" spans="1:12" x14ac:dyDescent="0.2">
      <c r="A114" s="55"/>
      <c r="E114" s="5"/>
      <c r="F114" s="25"/>
      <c r="L114" s="67"/>
    </row>
    <row r="115" spans="1:12" x14ac:dyDescent="0.2">
      <c r="A115" s="55"/>
      <c r="E115" s="5"/>
      <c r="F115" s="25"/>
      <c r="L115" s="67"/>
    </row>
    <row r="116" spans="1:12" ht="15" thickBot="1" x14ac:dyDescent="0.25">
      <c r="A116" s="73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68"/>
    </row>
    <row r="117" spans="1:12" ht="15.75" thickTop="1" thickBot="1" x14ac:dyDescent="0.25">
      <c r="A117" s="98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5"/>
    </row>
    <row r="118" spans="1:12" ht="15" thickTop="1" x14ac:dyDescent="0.2">
      <c r="L118" s="66"/>
    </row>
    <row r="119" spans="1:12" ht="15" thickBot="1" x14ac:dyDescent="0.25">
      <c r="L119" s="67"/>
    </row>
    <row r="120" spans="1:12" ht="15.75" thickTop="1" thickBot="1" x14ac:dyDescent="0.25">
      <c r="A120" s="21" t="s">
        <v>68</v>
      </c>
      <c r="B120" s="31"/>
      <c r="C120" s="79"/>
      <c r="D120" s="77" t="s">
        <v>67</v>
      </c>
      <c r="E120" s="66"/>
      <c r="F120" s="25"/>
      <c r="G120" s="25"/>
      <c r="H120" s="25"/>
      <c r="I120" s="25"/>
      <c r="J120" s="25"/>
      <c r="K120" s="25"/>
      <c r="L120" s="67"/>
    </row>
    <row r="121" spans="1:12" ht="15" thickBot="1" x14ac:dyDescent="0.25">
      <c r="A121" s="36" t="s">
        <v>69</v>
      </c>
      <c r="B121" s="10"/>
      <c r="D121" s="74" t="s">
        <v>49</v>
      </c>
      <c r="E121" s="67"/>
      <c r="F121" s="25"/>
      <c r="G121" s="25"/>
      <c r="H121" s="25"/>
      <c r="I121" s="25"/>
      <c r="J121" s="25"/>
      <c r="K121" s="25"/>
      <c r="L121" s="67"/>
    </row>
    <row r="122" spans="1:12" x14ac:dyDescent="0.2">
      <c r="D122" s="74" t="s">
        <v>65</v>
      </c>
      <c r="E122" s="67"/>
      <c r="F122" s="72"/>
      <c r="G122" s="72"/>
      <c r="H122" s="72"/>
      <c r="I122" s="72"/>
      <c r="J122" s="72"/>
      <c r="K122" s="25"/>
      <c r="L122" s="67"/>
    </row>
    <row r="123" spans="1:12" x14ac:dyDescent="0.2">
      <c r="A123" s="51" t="s">
        <v>63</v>
      </c>
      <c r="D123" s="75" t="s">
        <v>66</v>
      </c>
      <c r="E123" s="67"/>
      <c r="F123" s="25"/>
      <c r="G123" s="25"/>
      <c r="H123" s="25"/>
      <c r="I123" s="25"/>
      <c r="J123" s="25"/>
      <c r="K123" s="25"/>
      <c r="L123" s="67"/>
    </row>
    <row r="124" spans="1:12" ht="15" thickBot="1" x14ac:dyDescent="0.25">
      <c r="A124" s="51" t="s">
        <v>64</v>
      </c>
      <c r="D124" s="76"/>
      <c r="E124" s="68"/>
      <c r="F124" s="25"/>
      <c r="G124" s="25"/>
      <c r="H124" s="25"/>
      <c r="I124" s="25"/>
      <c r="J124" s="25"/>
      <c r="K124" s="25"/>
      <c r="L124" s="67"/>
    </row>
    <row r="125" spans="1:12" ht="15" thickTop="1" x14ac:dyDescent="0.2">
      <c r="A125" s="51" t="s">
        <v>70</v>
      </c>
      <c r="B125" s="51"/>
      <c r="D125" s="25"/>
      <c r="E125" s="25"/>
      <c r="F125" s="25"/>
      <c r="G125" s="25"/>
      <c r="H125" s="25"/>
      <c r="I125" s="25"/>
      <c r="J125" s="25"/>
      <c r="K125" s="25"/>
      <c r="L125" s="67"/>
    </row>
    <row r="126" spans="1:12" x14ac:dyDescent="0.2">
      <c r="A126" s="51"/>
      <c r="B126" s="51"/>
      <c r="D126" s="25"/>
      <c r="E126" s="25"/>
      <c r="F126" s="25"/>
      <c r="G126" s="25"/>
      <c r="H126" s="25"/>
      <c r="I126" s="25"/>
      <c r="J126" s="25"/>
      <c r="K126" s="25"/>
      <c r="L126" s="67"/>
    </row>
    <row r="127" spans="1:12" x14ac:dyDescent="0.2">
      <c r="A127" s="87"/>
      <c r="B127" s="88"/>
      <c r="C127" s="88"/>
      <c r="D127" s="88"/>
      <c r="E127" s="89"/>
      <c r="F127" s="89"/>
      <c r="G127" s="88"/>
      <c r="H127" s="88"/>
      <c r="I127" s="88"/>
      <c r="J127" s="88"/>
      <c r="K127" s="88"/>
      <c r="L127" s="90"/>
    </row>
    <row r="128" spans="1:12" ht="15" thickBot="1" x14ac:dyDescent="0.25">
      <c r="L128" s="67"/>
    </row>
    <row r="129" spans="1:12" ht="15.75" thickTop="1" thickBot="1" x14ac:dyDescent="0.25">
      <c r="A129" s="55"/>
      <c r="B129" s="85" t="s">
        <v>52</v>
      </c>
      <c r="D129" s="82" t="s">
        <v>54</v>
      </c>
      <c r="E129" s="83">
        <f>SQRT(2*E17*AVERAGE(E15:J15)/E18)</f>
        <v>149.6996993984958</v>
      </c>
      <c r="F129" s="93" t="s">
        <v>58</v>
      </c>
      <c r="G129" s="25"/>
      <c r="H129" s="25">
        <f xml:space="preserve"> ROUNDUP(E129,0)</f>
        <v>150</v>
      </c>
      <c r="I129" s="25"/>
      <c r="J129" s="25"/>
      <c r="K129" s="25"/>
      <c r="L129" s="67"/>
    </row>
    <row r="130" spans="1:12" ht="15" thickTop="1" x14ac:dyDescent="0.2">
      <c r="A130" s="55"/>
      <c r="B130" s="86" t="s">
        <v>53</v>
      </c>
      <c r="D130" s="25"/>
      <c r="E130" s="25"/>
      <c r="F130" s="25"/>
      <c r="G130" s="25"/>
      <c r="H130" s="25"/>
      <c r="I130" s="25"/>
      <c r="J130" s="25"/>
      <c r="K130" s="25"/>
      <c r="L130" s="67"/>
    </row>
    <row r="131" spans="1:12" x14ac:dyDescent="0.2">
      <c r="L131" s="67"/>
    </row>
    <row r="132" spans="1:12" ht="15" thickBot="1" x14ac:dyDescent="0.25">
      <c r="L132" s="67"/>
    </row>
    <row r="133" spans="1:12" ht="15.75" thickTop="1" thickBot="1" x14ac:dyDescent="0.25">
      <c r="B133" s="85" t="s">
        <v>55</v>
      </c>
      <c r="D133" s="82" t="s">
        <v>72</v>
      </c>
      <c r="E133" s="83">
        <f>E129/AVERAGE(E15:J15)</f>
        <v>1.8036108361264553</v>
      </c>
      <c r="F133" s="93" t="s">
        <v>58</v>
      </c>
      <c r="G133" s="25"/>
      <c r="H133">
        <f>ROUNDUP(E133,0)</f>
        <v>2</v>
      </c>
      <c r="J133" s="51"/>
      <c r="L133" s="67"/>
    </row>
    <row r="134" spans="1:12" ht="15" thickTop="1" x14ac:dyDescent="0.2">
      <c r="B134" s="86" t="s">
        <v>71</v>
      </c>
      <c r="L134" s="67"/>
    </row>
    <row r="135" spans="1:12" x14ac:dyDescent="0.2">
      <c r="B135" s="5"/>
      <c r="D135" s="55" t="s">
        <v>75</v>
      </c>
      <c r="L135" s="67"/>
    </row>
    <row r="136" spans="1:12" x14ac:dyDescent="0.2">
      <c r="B136" s="5"/>
      <c r="L136" s="67"/>
    </row>
    <row r="137" spans="1:12" x14ac:dyDescent="0.2">
      <c r="B137" s="5"/>
      <c r="L137" s="67"/>
    </row>
    <row r="138" spans="1:12" ht="15" thickBot="1" x14ac:dyDescent="0.25">
      <c r="L138" s="67"/>
    </row>
    <row r="139" spans="1:12" ht="15" thickBot="1" x14ac:dyDescent="0.25">
      <c r="B139" s="85" t="s">
        <v>61</v>
      </c>
      <c r="D139" s="30"/>
      <c r="E139" s="31">
        <v>1</v>
      </c>
      <c r="F139" s="31">
        <v>2</v>
      </c>
      <c r="G139" s="31">
        <v>3</v>
      </c>
      <c r="H139" s="31">
        <v>4</v>
      </c>
      <c r="I139" s="31">
        <v>5</v>
      </c>
      <c r="J139" s="31">
        <v>6</v>
      </c>
      <c r="K139" s="64" t="s">
        <v>34</v>
      </c>
      <c r="L139" s="67"/>
    </row>
    <row r="140" spans="1:12" x14ac:dyDescent="0.2">
      <c r="B140" s="86" t="s">
        <v>73</v>
      </c>
      <c r="D140" s="28" t="s">
        <v>18</v>
      </c>
      <c r="E140" s="5">
        <f>0</f>
        <v>0</v>
      </c>
      <c r="F140" s="5">
        <f>E143</f>
        <v>62</v>
      </c>
      <c r="G140" s="5">
        <f>F143</f>
        <v>0</v>
      </c>
      <c r="H140" s="5">
        <f t="shared" ref="H140:J140" si="25">G143</f>
        <v>130</v>
      </c>
      <c r="I140" s="5">
        <f t="shared" si="25"/>
        <v>0</v>
      </c>
      <c r="J140" s="2">
        <f t="shared" si="25"/>
        <v>129</v>
      </c>
      <c r="K140" s="62"/>
      <c r="L140" s="67"/>
    </row>
    <row r="141" spans="1:12" x14ac:dyDescent="0.2">
      <c r="D141" s="28" t="s">
        <v>19</v>
      </c>
      <c r="E141" s="53">
        <f>SUM(E142:F142)</f>
        <v>72</v>
      </c>
      <c r="F141" s="72"/>
      <c r="G141" s="53">
        <f>SUM(G142:H142)</f>
        <v>143</v>
      </c>
      <c r="H141" s="72"/>
      <c r="I141" s="53">
        <f>SUM(I142:J142)</f>
        <v>283</v>
      </c>
      <c r="J141" s="72"/>
      <c r="K141" s="62">
        <f xml:space="preserve"> SUM(E141:J141)</f>
        <v>498</v>
      </c>
      <c r="L141" s="67"/>
    </row>
    <row r="142" spans="1:12" x14ac:dyDescent="0.2">
      <c r="D142" s="28" t="s">
        <v>20</v>
      </c>
      <c r="E142" s="5">
        <f>E15</f>
        <v>10</v>
      </c>
      <c r="F142" s="5">
        <f t="shared" ref="F142:J142" si="26">F15</f>
        <v>62</v>
      </c>
      <c r="G142" s="5">
        <f t="shared" si="26"/>
        <v>13</v>
      </c>
      <c r="H142" s="5">
        <f t="shared" si="26"/>
        <v>130</v>
      </c>
      <c r="I142" s="5">
        <f t="shared" si="26"/>
        <v>154</v>
      </c>
      <c r="J142" s="5">
        <f t="shared" si="26"/>
        <v>129</v>
      </c>
      <c r="K142" s="62">
        <f xml:space="preserve"> SUM(E142:J142)</f>
        <v>498</v>
      </c>
      <c r="L142" s="67"/>
    </row>
    <row r="143" spans="1:12" ht="15" thickBot="1" x14ac:dyDescent="0.25">
      <c r="D143" s="29" t="s">
        <v>21</v>
      </c>
      <c r="E143" s="9">
        <f>E140+E141-E142</f>
        <v>62</v>
      </c>
      <c r="F143" s="9">
        <f t="shared" ref="F143:J143" si="27">F140+F141-F142</f>
        <v>0</v>
      </c>
      <c r="G143" s="9">
        <f t="shared" si="27"/>
        <v>130</v>
      </c>
      <c r="H143" s="9">
        <f t="shared" si="27"/>
        <v>0</v>
      </c>
      <c r="I143" s="9">
        <f t="shared" si="27"/>
        <v>129</v>
      </c>
      <c r="J143" s="9">
        <f t="shared" si="27"/>
        <v>0</v>
      </c>
      <c r="K143" s="63">
        <f t="shared" ref="K143" si="28" xml:space="preserve"> SUM(E143:J143)</f>
        <v>321</v>
      </c>
      <c r="L143" s="67"/>
    </row>
    <row r="144" spans="1:12" ht="15" thickBot="1" x14ac:dyDescent="0.25">
      <c r="L144" s="67"/>
    </row>
    <row r="145" spans="1:12" x14ac:dyDescent="0.2">
      <c r="E145" s="56" t="s">
        <v>27</v>
      </c>
      <c r="F145" s="57">
        <f>COUNTIF(E141:J141,"&gt;0")</f>
        <v>3</v>
      </c>
      <c r="L145" s="67"/>
    </row>
    <row r="146" spans="1:12" x14ac:dyDescent="0.2">
      <c r="E146" s="58" t="s">
        <v>28</v>
      </c>
      <c r="F146" s="52">
        <f>$E$17*F145</f>
        <v>162</v>
      </c>
      <c r="L146" s="67"/>
    </row>
    <row r="147" spans="1:12" x14ac:dyDescent="0.2">
      <c r="E147" s="58" t="s">
        <v>29</v>
      </c>
      <c r="F147" s="52">
        <f>SUM(E143:J143)*$E$18</f>
        <v>128.4</v>
      </c>
      <c r="L147" s="67"/>
    </row>
    <row r="148" spans="1:12" x14ac:dyDescent="0.2">
      <c r="E148" s="58"/>
      <c r="F148" s="52"/>
      <c r="L148" s="67"/>
    </row>
    <row r="149" spans="1:12" ht="15" thickBot="1" x14ac:dyDescent="0.25">
      <c r="E149" s="59" t="s">
        <v>30</v>
      </c>
      <c r="F149" s="52">
        <f>F146+F147</f>
        <v>290.39999999999998</v>
      </c>
      <c r="L149" s="67"/>
    </row>
    <row r="150" spans="1:12" ht="15" thickBot="1" x14ac:dyDescent="0.25">
      <c r="E150" s="60" t="s">
        <v>31</v>
      </c>
      <c r="F150" s="69">
        <f>F149+ SUM(E142:J142)</f>
        <v>788.4</v>
      </c>
      <c r="L150" s="67"/>
    </row>
    <row r="151" spans="1:12" x14ac:dyDescent="0.2">
      <c r="L151" s="67"/>
    </row>
    <row r="152" spans="1:12" ht="15" thickBot="1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68"/>
    </row>
    <row r="153" spans="1:12" ht="15" thickTop="1" x14ac:dyDescent="0.2"/>
    <row r="154" spans="1:12" ht="15" thickBot="1" x14ac:dyDescent="0.25"/>
    <row r="155" spans="1:12" ht="15.75" thickBot="1" x14ac:dyDescent="0.25">
      <c r="B155" s="99" t="s">
        <v>76</v>
      </c>
      <c r="C155" s="79">
        <f>MIN(F34,F50,F66,F113,F150)</f>
        <v>788.4</v>
      </c>
      <c r="D155" s="78" t="s">
        <v>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5A31-9C70-4968-91FE-2FD9C36A642D}">
  <dimension ref="A1:S48"/>
  <sheetViews>
    <sheetView tabSelected="1" topLeftCell="A16" zoomScale="85" zoomScaleNormal="85" workbookViewId="0">
      <selection activeCell="E35" sqref="E35"/>
    </sheetView>
  </sheetViews>
  <sheetFormatPr defaultRowHeight="14.25" x14ac:dyDescent="0.2"/>
  <cols>
    <col min="1" max="1" width="12.375" customWidth="1"/>
    <col min="4" max="4" width="24.125" customWidth="1"/>
    <col min="5" max="5" width="17.125" customWidth="1"/>
    <col min="7" max="7" width="10.75" customWidth="1"/>
    <col min="10" max="10" width="8.125" customWidth="1"/>
    <col min="13" max="13" width="14.875" customWidth="1"/>
  </cols>
  <sheetData>
    <row r="1" spans="1:12" ht="15" thickBot="1" x14ac:dyDescent="0.25">
      <c r="L1" s="67"/>
    </row>
    <row r="2" spans="1:12" ht="15" thickBot="1" x14ac:dyDescent="0.25">
      <c r="A2" s="17" t="s">
        <v>79</v>
      </c>
      <c r="B2" s="18"/>
      <c r="C2" s="18"/>
      <c r="D2" s="19"/>
      <c r="L2" s="67"/>
    </row>
    <row r="3" spans="1:12" x14ac:dyDescent="0.2">
      <c r="L3" s="67"/>
    </row>
    <row r="4" spans="1:12" x14ac:dyDescent="0.2">
      <c r="A4" s="54" t="s">
        <v>88</v>
      </c>
      <c r="B4" s="54"/>
      <c r="L4" s="67"/>
    </row>
    <row r="5" spans="1:12" ht="15" thickBot="1" x14ac:dyDescent="0.25">
      <c r="L5" s="67"/>
    </row>
    <row r="6" spans="1:12" x14ac:dyDescent="0.2">
      <c r="A6" s="103" t="s">
        <v>80</v>
      </c>
      <c r="B6" s="104"/>
      <c r="C6" s="105"/>
      <c r="E6" s="106" t="s">
        <v>81</v>
      </c>
      <c r="F6" s="107"/>
      <c r="G6" s="108"/>
      <c r="L6" s="67"/>
    </row>
    <row r="7" spans="1:12" ht="15" thickBot="1" x14ac:dyDescent="0.25">
      <c r="A7" s="102" t="s">
        <v>85</v>
      </c>
      <c r="B7" s="65"/>
      <c r="C7" s="61"/>
      <c r="E7" s="58" t="s">
        <v>82</v>
      </c>
      <c r="F7" s="5"/>
      <c r="G7" s="52"/>
      <c r="L7" s="67"/>
    </row>
    <row r="8" spans="1:12" x14ac:dyDescent="0.2">
      <c r="E8" s="58"/>
      <c r="F8" s="5"/>
      <c r="G8" s="52"/>
      <c r="L8" s="67"/>
    </row>
    <row r="9" spans="1:12" x14ac:dyDescent="0.2">
      <c r="A9" s="110"/>
      <c r="B9" s="25"/>
      <c r="C9" s="25"/>
      <c r="E9" s="58" t="s">
        <v>83</v>
      </c>
      <c r="F9" s="5"/>
      <c r="G9" s="52"/>
      <c r="L9" s="67"/>
    </row>
    <row r="10" spans="1:12" x14ac:dyDescent="0.2">
      <c r="A10" s="25"/>
      <c r="B10" s="25"/>
      <c r="C10" s="25"/>
      <c r="E10" s="58"/>
      <c r="F10" s="5"/>
      <c r="G10" s="52"/>
      <c r="L10" s="67"/>
    </row>
    <row r="11" spans="1:12" x14ac:dyDescent="0.2">
      <c r="A11" s="25"/>
      <c r="B11" s="25"/>
      <c r="C11" s="25"/>
      <c r="E11" s="58" t="s">
        <v>84</v>
      </c>
      <c r="F11" s="5"/>
      <c r="G11" s="52"/>
      <c r="L11" s="67"/>
    </row>
    <row r="12" spans="1:12" x14ac:dyDescent="0.2">
      <c r="A12" s="25"/>
      <c r="B12" s="25"/>
      <c r="C12" s="25"/>
      <c r="E12" s="58"/>
      <c r="F12" s="5"/>
      <c r="G12" s="52"/>
      <c r="L12" s="67"/>
    </row>
    <row r="13" spans="1:12" x14ac:dyDescent="0.2">
      <c r="A13" s="25"/>
      <c r="B13" s="25"/>
      <c r="C13" s="25"/>
      <c r="E13" s="58" t="s">
        <v>87</v>
      </c>
      <c r="F13" s="5"/>
      <c r="G13" s="52"/>
      <c r="L13" s="67"/>
    </row>
    <row r="14" spans="1:12" x14ac:dyDescent="0.2">
      <c r="A14" s="25"/>
      <c r="B14" s="25"/>
      <c r="C14" s="25"/>
      <c r="D14" s="52"/>
      <c r="F14" s="5"/>
      <c r="G14" s="52"/>
      <c r="L14" s="67"/>
    </row>
    <row r="15" spans="1:12" x14ac:dyDescent="0.2">
      <c r="A15" s="25"/>
      <c r="B15" s="25"/>
      <c r="C15" s="25"/>
      <c r="D15" s="52"/>
      <c r="E15" t="s">
        <v>86</v>
      </c>
      <c r="G15" s="52"/>
      <c r="L15" s="67"/>
    </row>
    <row r="16" spans="1:12" ht="15" thickBot="1" x14ac:dyDescent="0.25">
      <c r="A16" s="25"/>
      <c r="B16" s="25"/>
      <c r="C16" s="25"/>
      <c r="D16" s="52"/>
      <c r="E16" s="65"/>
      <c r="F16" s="65"/>
      <c r="G16" s="61"/>
      <c r="L16" s="67"/>
    </row>
    <row r="17" spans="1:14" ht="15" thickBot="1" x14ac:dyDescent="0.25">
      <c r="A17" s="25"/>
      <c r="B17" s="25"/>
      <c r="C17" s="25"/>
      <c r="L17" s="67"/>
    </row>
    <row r="18" spans="1:14" ht="15.75" thickTop="1" thickBot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109"/>
      <c r="N18">
        <f>(COUNT(E36:J36,0))</f>
        <v>7</v>
      </c>
    </row>
    <row r="19" spans="1:14" ht="15" thickTop="1" x14ac:dyDescent="0.2"/>
    <row r="20" spans="1:14" x14ac:dyDescent="0.2">
      <c r="L20" s="20"/>
    </row>
    <row r="21" spans="1:14" ht="15" thickBot="1" x14ac:dyDescent="0.25">
      <c r="E21" s="5"/>
      <c r="F21" s="5"/>
      <c r="G21" s="5"/>
      <c r="H21" s="5"/>
      <c r="I21" s="5"/>
      <c r="J21" s="5"/>
      <c r="K21" s="5"/>
      <c r="L21" s="20"/>
    </row>
    <row r="22" spans="1:14" ht="15" thickBot="1" x14ac:dyDescent="0.25">
      <c r="A22" s="21" t="s">
        <v>15</v>
      </c>
      <c r="B22" s="22"/>
      <c r="D22" s="27"/>
      <c r="E22" s="32">
        <v>1</v>
      </c>
      <c r="F22" s="32">
        <v>2</v>
      </c>
      <c r="G22" s="32">
        <v>3</v>
      </c>
      <c r="H22" s="32">
        <v>4</v>
      </c>
      <c r="I22" s="32">
        <v>5</v>
      </c>
      <c r="J22" s="26">
        <v>6</v>
      </c>
      <c r="K22" s="5"/>
      <c r="L22" s="20"/>
    </row>
    <row r="23" spans="1:14" ht="15.75" thickTop="1" thickBot="1" x14ac:dyDescent="0.25">
      <c r="A23" s="23" t="s">
        <v>22</v>
      </c>
      <c r="B23" s="10"/>
      <c r="D23" s="40" t="s">
        <v>23</v>
      </c>
      <c r="E23" s="39">
        <v>10</v>
      </c>
      <c r="F23" s="38">
        <v>62</v>
      </c>
      <c r="G23" s="38">
        <v>13</v>
      </c>
      <c r="H23" s="38">
        <v>130</v>
      </c>
      <c r="I23" s="38">
        <v>154</v>
      </c>
      <c r="J23" s="38">
        <v>129</v>
      </c>
      <c r="K23" s="5"/>
      <c r="L23" s="20"/>
    </row>
    <row r="24" spans="1:14" ht="15.75" thickTop="1" thickBot="1" x14ac:dyDescent="0.25">
      <c r="A24" s="37"/>
      <c r="B24" s="5"/>
      <c r="D24" s="5"/>
      <c r="E24" s="44"/>
      <c r="F24" s="5"/>
      <c r="G24" s="5"/>
      <c r="H24" s="25"/>
      <c r="I24" s="25"/>
      <c r="J24" s="25"/>
      <c r="K24" s="5"/>
      <c r="L24" s="20"/>
    </row>
    <row r="25" spans="1:14" ht="15.75" thickTop="1" thickBot="1" x14ac:dyDescent="0.25">
      <c r="A25" s="37"/>
      <c r="B25" s="5"/>
      <c r="D25" s="41" t="s">
        <v>33</v>
      </c>
      <c r="E25" s="45">
        <v>54</v>
      </c>
      <c r="F25" s="45">
        <v>54</v>
      </c>
      <c r="G25" s="45">
        <v>54</v>
      </c>
      <c r="H25" s="45">
        <v>54</v>
      </c>
      <c r="I25" s="45">
        <v>54</v>
      </c>
      <c r="J25" s="45">
        <v>54</v>
      </c>
      <c r="K25" s="5"/>
      <c r="L25" s="20"/>
    </row>
    <row r="26" spans="1:14" ht="15.75" thickTop="1" thickBot="1" x14ac:dyDescent="0.25">
      <c r="A26" s="37"/>
      <c r="B26" s="5"/>
      <c r="D26" s="42" t="s">
        <v>32</v>
      </c>
      <c r="E26" s="45">
        <v>0.4</v>
      </c>
      <c r="F26" s="45">
        <v>0.4</v>
      </c>
      <c r="G26" s="45">
        <v>0.4</v>
      </c>
      <c r="H26" s="45">
        <v>0.4</v>
      </c>
      <c r="I26" s="45">
        <v>0.4</v>
      </c>
      <c r="J26" s="45">
        <v>0.4</v>
      </c>
      <c r="K26" s="5"/>
      <c r="L26" s="20"/>
    </row>
    <row r="27" spans="1:14" ht="15.75" thickTop="1" thickBot="1" x14ac:dyDescent="0.25">
      <c r="A27" s="37"/>
      <c r="B27" s="5"/>
      <c r="D27" s="43" t="s">
        <v>25</v>
      </c>
      <c r="E27" s="46">
        <v>1</v>
      </c>
      <c r="F27" s="46">
        <v>1</v>
      </c>
      <c r="G27" s="46">
        <v>1</v>
      </c>
      <c r="H27" s="46">
        <v>1</v>
      </c>
      <c r="I27" s="46">
        <v>1</v>
      </c>
      <c r="J27" s="46">
        <v>1</v>
      </c>
      <c r="K27" s="5"/>
      <c r="L27" s="20"/>
    </row>
    <row r="28" spans="1:14" ht="15" thickBot="1" x14ac:dyDescent="0.25">
      <c r="A28" s="47"/>
      <c r="B28" s="48"/>
      <c r="C28" s="48"/>
      <c r="D28" s="48"/>
      <c r="E28" s="48"/>
      <c r="F28" s="48"/>
      <c r="G28" s="48"/>
      <c r="H28" s="49"/>
      <c r="I28" s="49"/>
      <c r="J28" s="49"/>
      <c r="K28" s="48"/>
      <c r="L28" s="50"/>
    </row>
    <row r="29" spans="1:14" ht="15" thickTop="1" x14ac:dyDescent="0.2">
      <c r="L29" s="66"/>
    </row>
    <row r="30" spans="1:14" ht="15" thickBot="1" x14ac:dyDescent="0.25">
      <c r="L30" s="67"/>
    </row>
    <row r="31" spans="1:14" ht="15" thickBot="1" x14ac:dyDescent="0.25">
      <c r="A31" s="21" t="s">
        <v>89</v>
      </c>
      <c r="B31" s="22"/>
      <c r="D31" s="30"/>
      <c r="E31" s="31">
        <v>1</v>
      </c>
      <c r="F31" s="31">
        <v>2</v>
      </c>
      <c r="G31" s="31">
        <v>3</v>
      </c>
      <c r="H31" s="31">
        <v>4</v>
      </c>
      <c r="I31" s="31">
        <v>5</v>
      </c>
      <c r="J31" s="31">
        <v>6</v>
      </c>
      <c r="K31" s="64" t="s">
        <v>34</v>
      </c>
      <c r="L31" s="67"/>
    </row>
    <row r="32" spans="1:14" ht="15" thickBot="1" x14ac:dyDescent="0.25">
      <c r="A32" s="111" t="s">
        <v>90</v>
      </c>
      <c r="B32" s="10"/>
      <c r="D32" s="28" t="s">
        <v>18</v>
      </c>
      <c r="E32" s="5">
        <v>0</v>
      </c>
      <c r="F32" s="5">
        <f>E35</f>
        <v>75</v>
      </c>
      <c r="G32" s="5">
        <f t="shared" ref="G32:J32" si="0">F35</f>
        <v>13</v>
      </c>
      <c r="H32" s="5">
        <f t="shared" si="0"/>
        <v>0</v>
      </c>
      <c r="I32" s="5">
        <f t="shared" si="0"/>
        <v>0</v>
      </c>
      <c r="J32" s="5">
        <f t="shared" si="0"/>
        <v>129.000001</v>
      </c>
      <c r="K32" s="62"/>
      <c r="L32" s="67"/>
    </row>
    <row r="33" spans="1:19" x14ac:dyDescent="0.2">
      <c r="D33" s="28" t="s">
        <v>19</v>
      </c>
      <c r="E33" s="96">
        <v>85</v>
      </c>
      <c r="F33" s="96">
        <v>0</v>
      </c>
      <c r="G33" s="96">
        <v>0</v>
      </c>
      <c r="H33" s="96">
        <v>130</v>
      </c>
      <c r="I33" s="96">
        <v>283.000001</v>
      </c>
      <c r="J33" s="96">
        <v>0</v>
      </c>
      <c r="K33" s="62">
        <f xml:space="preserve"> SUM(E33:J33)</f>
        <v>498.000001</v>
      </c>
      <c r="L33" s="67"/>
    </row>
    <row r="34" spans="1:19" x14ac:dyDescent="0.2">
      <c r="A34" s="51" t="s">
        <v>26</v>
      </c>
      <c r="D34" s="28" t="s">
        <v>20</v>
      </c>
      <c r="E34" s="5">
        <f>E23</f>
        <v>10</v>
      </c>
      <c r="F34" s="5">
        <f t="shared" ref="F34:J34" si="1">F23</f>
        <v>62</v>
      </c>
      <c r="G34" s="5">
        <f t="shared" si="1"/>
        <v>13</v>
      </c>
      <c r="H34" s="5">
        <f t="shared" si="1"/>
        <v>130</v>
      </c>
      <c r="I34" s="5">
        <f t="shared" si="1"/>
        <v>154</v>
      </c>
      <c r="J34" s="5">
        <f t="shared" si="1"/>
        <v>129</v>
      </c>
      <c r="K34" s="62">
        <f t="shared" ref="K34:K35" si="2" xml:space="preserve"> SUM(E34:J34)</f>
        <v>498</v>
      </c>
      <c r="L34" s="67"/>
    </row>
    <row r="35" spans="1:19" ht="15" thickBot="1" x14ac:dyDescent="0.25">
      <c r="D35" s="81" t="s">
        <v>21</v>
      </c>
      <c r="E35" s="5">
        <f>E32+E33-E34</f>
        <v>75</v>
      </c>
      <c r="F35" s="5">
        <f t="shared" ref="F35:J35" si="3">F32+F33-F34</f>
        <v>13</v>
      </c>
      <c r="G35" s="5">
        <f t="shared" si="3"/>
        <v>0</v>
      </c>
      <c r="H35" s="5">
        <f t="shared" si="3"/>
        <v>0</v>
      </c>
      <c r="I35" s="5">
        <f t="shared" si="3"/>
        <v>129.000001</v>
      </c>
      <c r="J35" s="5">
        <f>J32+J33-J34</f>
        <v>9.9999999747524271E-7</v>
      </c>
      <c r="K35" s="62">
        <f t="shared" si="2"/>
        <v>217.00000199999999</v>
      </c>
      <c r="L35" s="67"/>
    </row>
    <row r="36" spans="1:19" ht="15" thickBot="1" x14ac:dyDescent="0.25">
      <c r="D36" s="112" t="s">
        <v>91</v>
      </c>
      <c r="E36" s="79">
        <v>1</v>
      </c>
      <c r="F36" s="79">
        <v>0</v>
      </c>
      <c r="G36" s="79">
        <v>0</v>
      </c>
      <c r="H36" s="79">
        <v>1</v>
      </c>
      <c r="I36" s="79">
        <v>1</v>
      </c>
      <c r="J36" s="79">
        <v>0</v>
      </c>
      <c r="K36" s="64"/>
      <c r="L36" s="67"/>
      <c r="M36" s="113" t="s">
        <v>93</v>
      </c>
      <c r="N36">
        <f xml:space="preserve"> $E$38*E36</f>
        <v>500</v>
      </c>
      <c r="O36">
        <f t="shared" ref="O36:S36" si="4" xml:space="preserve"> $E$38*F36</f>
        <v>0</v>
      </c>
      <c r="P36">
        <f t="shared" si="4"/>
        <v>0</v>
      </c>
      <c r="Q36">
        <f t="shared" si="4"/>
        <v>500</v>
      </c>
      <c r="R36">
        <f t="shared" si="4"/>
        <v>500</v>
      </c>
      <c r="S36">
        <f t="shared" si="4"/>
        <v>0</v>
      </c>
    </row>
    <row r="37" spans="1:19" ht="15" thickBot="1" x14ac:dyDescent="0.25">
      <c r="D37" s="25"/>
      <c r="E37" s="5"/>
      <c r="F37" s="5"/>
      <c r="G37" s="5"/>
      <c r="H37" s="5"/>
      <c r="I37" s="5"/>
      <c r="J37" s="5"/>
      <c r="K37" s="5"/>
      <c r="L37" s="67"/>
    </row>
    <row r="38" spans="1:19" ht="15" thickBot="1" x14ac:dyDescent="0.25">
      <c r="D38" s="80" t="s">
        <v>92</v>
      </c>
      <c r="E38" s="64">
        <v>500</v>
      </c>
      <c r="F38" s="5"/>
      <c r="G38" s="5"/>
      <c r="H38" s="5"/>
      <c r="I38" s="5"/>
      <c r="J38" s="5"/>
      <c r="K38" s="5"/>
      <c r="L38" s="67"/>
    </row>
    <row r="39" spans="1:19" x14ac:dyDescent="0.2">
      <c r="D39" s="25"/>
      <c r="E39" s="5"/>
      <c r="F39" s="5"/>
      <c r="G39" s="5"/>
      <c r="H39" s="5"/>
      <c r="I39" s="5"/>
      <c r="J39" s="5"/>
      <c r="K39" s="5"/>
      <c r="L39" s="67"/>
    </row>
    <row r="40" spans="1:19" ht="15" thickBot="1" x14ac:dyDescent="0.25">
      <c r="L40" s="67"/>
    </row>
    <row r="41" spans="1:19" x14ac:dyDescent="0.2">
      <c r="E41" s="56" t="s">
        <v>27</v>
      </c>
      <c r="F41" s="57">
        <f>COUNTIF(E33:J33,"&gt;0")</f>
        <v>3</v>
      </c>
      <c r="L41" s="67"/>
    </row>
    <row r="42" spans="1:19" x14ac:dyDescent="0.2">
      <c r="E42" s="58" t="s">
        <v>28</v>
      </c>
      <c r="F42" s="52">
        <f>E25*E36+F25*F36+G25*G36+H25*H36+I25*I36+J25*J36</f>
        <v>162</v>
      </c>
      <c r="L42" s="67"/>
    </row>
    <row r="43" spans="1:19" x14ac:dyDescent="0.2">
      <c r="E43" s="58" t="s">
        <v>29</v>
      </c>
      <c r="F43" s="52">
        <f>E26*E35+F26*F35+G26*G35+H26*H35+I26*I35+J26*J35</f>
        <v>86.800000800000007</v>
      </c>
      <c r="L43" s="67"/>
    </row>
    <row r="44" spans="1:19" x14ac:dyDescent="0.2">
      <c r="E44" s="58"/>
      <c r="F44" s="52"/>
      <c r="L44" s="67"/>
    </row>
    <row r="45" spans="1:19" ht="15" thickBot="1" x14ac:dyDescent="0.25">
      <c r="E45" s="59" t="s">
        <v>30</v>
      </c>
      <c r="F45" s="52">
        <f>F42+F43</f>
        <v>248.80000080000002</v>
      </c>
      <c r="L45" s="67"/>
    </row>
    <row r="46" spans="1:19" ht="15" thickBot="1" x14ac:dyDescent="0.25">
      <c r="E46" s="60" t="s">
        <v>31</v>
      </c>
      <c r="F46" s="69">
        <f xml:space="preserve"> F45 + E27*E33+F27*F33+G27*G33+H27*H33+I27*I33+J27*J33</f>
        <v>746.80000180000002</v>
      </c>
      <c r="L46" s="67"/>
    </row>
    <row r="47" spans="1:19" ht="15" thickBot="1" x14ac:dyDescent="0.25">
      <c r="A47" s="48"/>
      <c r="B47" s="48"/>
      <c r="C47" s="48"/>
      <c r="D47" s="48"/>
      <c r="E47" s="48"/>
      <c r="F47" s="70"/>
      <c r="G47" s="48"/>
      <c r="H47" s="48"/>
      <c r="I47" s="48"/>
      <c r="J47" s="48"/>
      <c r="K47" s="48"/>
      <c r="L47" s="68"/>
    </row>
    <row r="48" spans="1:19" ht="1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5. LotSize w TimeVaryingDemand</vt:lpstr>
      <vt:lpstr>5.1. Simple Method</vt:lpstr>
      <vt:lpstr>5.2.1. Integer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2021-04-05T16:25:07Z</dcterms:modified>
</cp:coreProperties>
</file>