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Kampcom\Desktop\Supply chain model\Practices\"/>
    </mc:Choice>
  </mc:AlternateContent>
  <xr:revisionPtr revIDLastSave="0" documentId="13_ncr:1_{1A32FB7D-0E15-40C4-9FBA-3BFF73FB46D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Q1. Simple Method" sheetId="2" r:id="rId1"/>
    <sheet name="Q1. Heuristic" sheetId="3" r:id="rId2"/>
    <sheet name="Q2." sheetId="6" r:id="rId3"/>
    <sheet name="Q3. Wagner-Whitin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F78" i="2"/>
  <c r="F77" i="2"/>
  <c r="K71" i="2"/>
  <c r="N71" i="2"/>
  <c r="K60" i="2"/>
  <c r="E60" i="2"/>
  <c r="K50" i="2"/>
  <c r="E50" i="2"/>
  <c r="H44" i="2"/>
  <c r="F29" i="6" l="1"/>
  <c r="H24" i="6"/>
  <c r="G24" i="6"/>
  <c r="E24" i="6"/>
  <c r="F25" i="6"/>
  <c r="G25" i="6"/>
  <c r="H25" i="6"/>
  <c r="E25" i="6"/>
  <c r="E18" i="6"/>
  <c r="H18" i="6" s="1"/>
  <c r="E23" i="6"/>
  <c r="I18" i="5" l="1"/>
  <c r="H18" i="5"/>
  <c r="G18" i="5"/>
  <c r="F18" i="5"/>
  <c r="F19" i="5" s="1"/>
  <c r="G16" i="5" s="1"/>
  <c r="G19" i="5" s="1"/>
  <c r="H16" i="5" s="1"/>
  <c r="H19" i="5" s="1"/>
  <c r="I16" i="5" s="1"/>
  <c r="I19" i="5" s="1"/>
  <c r="J18" i="5"/>
  <c r="J17" i="5"/>
  <c r="F28" i="6" l="1"/>
  <c r="E26" i="6"/>
  <c r="J19" i="5"/>
  <c r="F23" i="6" l="1"/>
  <c r="F26" i="6" s="1"/>
  <c r="G23" i="6" s="1"/>
  <c r="G26" i="6" s="1"/>
  <c r="H23" i="6" s="1"/>
  <c r="H26" i="6" s="1"/>
  <c r="F30" i="6" s="1"/>
  <c r="F32" i="6"/>
  <c r="F33" i="6" s="1"/>
  <c r="O61" i="3" l="1"/>
  <c r="O62" i="3"/>
  <c r="O60" i="3"/>
  <c r="I62" i="3"/>
  <c r="L74" i="3"/>
  <c r="H74" i="3"/>
  <c r="I64" i="3"/>
  <c r="I65" i="3"/>
  <c r="I63" i="3"/>
  <c r="I61" i="3"/>
  <c r="I60" i="3"/>
  <c r="D63" i="3"/>
  <c r="D62" i="3"/>
  <c r="D61" i="3"/>
  <c r="E74" i="3"/>
  <c r="D60" i="3"/>
  <c r="N75" i="3"/>
  <c r="M75" i="3"/>
  <c r="L75" i="3"/>
  <c r="K75" i="3"/>
  <c r="J75" i="3"/>
  <c r="I75" i="3"/>
  <c r="H75" i="3"/>
  <c r="G75" i="3"/>
  <c r="F75" i="3"/>
  <c r="E75" i="3"/>
  <c r="E73" i="3"/>
  <c r="O18" i="3"/>
  <c r="O17" i="3"/>
  <c r="I21" i="3"/>
  <c r="I20" i="3"/>
  <c r="I19" i="3"/>
  <c r="I18" i="3"/>
  <c r="D18" i="3"/>
  <c r="I17" i="3"/>
  <c r="F32" i="3"/>
  <c r="G32" i="3"/>
  <c r="H32" i="3"/>
  <c r="I32" i="3"/>
  <c r="J32" i="3"/>
  <c r="K32" i="3"/>
  <c r="L32" i="3"/>
  <c r="M32" i="3"/>
  <c r="N32" i="3"/>
  <c r="E32" i="3"/>
  <c r="E31" i="3" s="1"/>
  <c r="E30" i="3"/>
  <c r="D21" i="3"/>
  <c r="D19" i="3"/>
  <c r="D20" i="3"/>
  <c r="D17" i="3"/>
  <c r="F72" i="2"/>
  <c r="G72" i="2"/>
  <c r="H72" i="2"/>
  <c r="I72" i="2"/>
  <c r="J72" i="2"/>
  <c r="K72" i="2"/>
  <c r="L72" i="2"/>
  <c r="M72" i="2"/>
  <c r="N72" i="2"/>
  <c r="E72" i="2"/>
  <c r="H34" i="2"/>
  <c r="K61" i="2" s="1"/>
  <c r="K110" i="2"/>
  <c r="L110" i="2"/>
  <c r="M110" i="2"/>
  <c r="N110" i="2"/>
  <c r="E97" i="2"/>
  <c r="E101" i="2" s="1"/>
  <c r="H101" i="2" s="1"/>
  <c r="K39" i="2"/>
  <c r="K41" i="2"/>
  <c r="K52" i="2" s="1"/>
  <c r="L41" i="2"/>
  <c r="L52" i="2" s="1"/>
  <c r="L62" i="2" s="1"/>
  <c r="M41" i="2"/>
  <c r="M52" i="2" s="1"/>
  <c r="M62" i="2" s="1"/>
  <c r="N41" i="2"/>
  <c r="N52" i="2" s="1"/>
  <c r="N62" i="2" s="1"/>
  <c r="J110" i="2"/>
  <c r="I110" i="2"/>
  <c r="H110" i="2"/>
  <c r="G110" i="2"/>
  <c r="F110" i="2"/>
  <c r="E110" i="2"/>
  <c r="E108" i="2"/>
  <c r="E70" i="2"/>
  <c r="J41" i="2"/>
  <c r="J52" i="2" s="1"/>
  <c r="J62" i="2" s="1"/>
  <c r="I41" i="2"/>
  <c r="I52" i="2" s="1"/>
  <c r="I62" i="2" s="1"/>
  <c r="H41" i="2"/>
  <c r="H52" i="2" s="1"/>
  <c r="H62" i="2" s="1"/>
  <c r="G41" i="2"/>
  <c r="G52" i="2" s="1"/>
  <c r="G62" i="2" s="1"/>
  <c r="F41" i="2"/>
  <c r="F52" i="2" s="1"/>
  <c r="F62" i="2" s="1"/>
  <c r="E41" i="2"/>
  <c r="E52" i="2" s="1"/>
  <c r="E62" i="2" s="1"/>
  <c r="E39" i="2"/>
  <c r="O62" i="2" l="1"/>
  <c r="E61" i="2"/>
  <c r="I61" i="2"/>
  <c r="K53" i="2"/>
  <c r="L50" i="2" s="1"/>
  <c r="L53" i="2" s="1"/>
  <c r="M50" i="2" s="1"/>
  <c r="M53" i="2" s="1"/>
  <c r="N50" i="2" s="1"/>
  <c r="N53" i="2" s="1"/>
  <c r="K62" i="2"/>
  <c r="K54" i="2"/>
  <c r="K55" i="2" s="1"/>
  <c r="J54" i="2"/>
  <c r="J55" i="2" s="1"/>
  <c r="I54" i="2"/>
  <c r="M54" i="2"/>
  <c r="L54" i="2"/>
  <c r="N54" i="2"/>
  <c r="E51" i="2"/>
  <c r="O52" i="2"/>
  <c r="I71" i="2"/>
  <c r="I43" i="2"/>
  <c r="J43" i="2"/>
  <c r="K43" i="2"/>
  <c r="O72" i="2"/>
  <c r="I109" i="2"/>
  <c r="N43" i="2"/>
  <c r="M43" i="2"/>
  <c r="L43" i="2"/>
  <c r="H43" i="2"/>
  <c r="E71" i="2" s="1"/>
  <c r="F76" i="2" s="1"/>
  <c r="M109" i="2"/>
  <c r="E40" i="2"/>
  <c r="I31" i="3"/>
  <c r="O75" i="3"/>
  <c r="M31" i="3"/>
  <c r="E76" i="3"/>
  <c r="O31" i="3"/>
  <c r="E37" i="3"/>
  <c r="E38" i="3" s="1"/>
  <c r="O32" i="3"/>
  <c r="E33" i="3"/>
  <c r="F30" i="3" s="1"/>
  <c r="F33" i="3" s="1"/>
  <c r="G30" i="3" s="1"/>
  <c r="G33" i="3" s="1"/>
  <c r="H30" i="3" s="1"/>
  <c r="H33" i="3" s="1"/>
  <c r="I30" i="3" s="1"/>
  <c r="E109" i="2"/>
  <c r="F113" i="2" s="1"/>
  <c r="F114" i="2" s="1"/>
  <c r="K42" i="2"/>
  <c r="L39" i="2" s="1"/>
  <c r="L42" i="2" s="1"/>
  <c r="M39" i="2" s="1"/>
  <c r="M42" i="2" s="1"/>
  <c r="N39" i="2" s="1"/>
  <c r="N42" i="2" s="1"/>
  <c r="O110" i="2"/>
  <c r="O41" i="2"/>
  <c r="E43" i="2"/>
  <c r="H97" i="2"/>
  <c r="F43" i="2"/>
  <c r="K63" i="2" l="1"/>
  <c r="L60" i="2" s="1"/>
  <c r="L63" i="2" s="1"/>
  <c r="M60" i="2" s="1"/>
  <c r="M63" i="2" s="1"/>
  <c r="N60" i="2" s="1"/>
  <c r="N63" i="2" s="1"/>
  <c r="N64" i="2"/>
  <c r="N65" i="2" s="1"/>
  <c r="M64" i="2"/>
  <c r="M65" i="2" s="1"/>
  <c r="L64" i="2"/>
  <c r="K64" i="2"/>
  <c r="O61" i="2"/>
  <c r="E63" i="2"/>
  <c r="I44" i="2"/>
  <c r="O51" i="2"/>
  <c r="E53" i="2"/>
  <c r="O71" i="2"/>
  <c r="E111" i="2"/>
  <c r="F108" i="2" s="1"/>
  <c r="F111" i="2" s="1"/>
  <c r="G108" i="2" s="1"/>
  <c r="G111" i="2" s="1"/>
  <c r="H108" i="2" s="1"/>
  <c r="H111" i="2" s="1"/>
  <c r="I108" i="2" s="1"/>
  <c r="I111" i="2" s="1"/>
  <c r="J108" i="2" s="1"/>
  <c r="J111" i="2" s="1"/>
  <c r="K108" i="2" s="1"/>
  <c r="K111" i="2" s="1"/>
  <c r="L108" i="2" s="1"/>
  <c r="L111" i="2" s="1"/>
  <c r="M108" i="2" s="1"/>
  <c r="M111" i="2" s="1"/>
  <c r="N108" i="2" s="1"/>
  <c r="N111" i="2" s="1"/>
  <c r="E42" i="2"/>
  <c r="F39" i="2" s="1"/>
  <c r="F42" i="2" s="1"/>
  <c r="G39" i="2" s="1"/>
  <c r="G42" i="2" s="1"/>
  <c r="H39" i="2" s="1"/>
  <c r="H42" i="2" s="1"/>
  <c r="I39" i="2" s="1"/>
  <c r="I42" i="2" s="1"/>
  <c r="J39" i="2" s="1"/>
  <c r="J42" i="2" s="1"/>
  <c r="G43" i="2"/>
  <c r="O40" i="2"/>
  <c r="I33" i="3"/>
  <c r="J30" i="3" s="1"/>
  <c r="J33" i="3" s="1"/>
  <c r="K30" i="3" s="1"/>
  <c r="K33" i="3" s="1"/>
  <c r="L30" i="3" s="1"/>
  <c r="L33" i="3" s="1"/>
  <c r="M30" i="3" s="1"/>
  <c r="M33" i="3" s="1"/>
  <c r="N30" i="3" s="1"/>
  <c r="N33" i="3" s="1"/>
  <c r="E80" i="3"/>
  <c r="E81" i="3" s="1"/>
  <c r="O74" i="3"/>
  <c r="F73" i="3"/>
  <c r="F76" i="3" s="1"/>
  <c r="G73" i="3" s="1"/>
  <c r="G76" i="3" s="1"/>
  <c r="H73" i="3" s="1"/>
  <c r="H76" i="3" s="1"/>
  <c r="O109" i="2"/>
  <c r="E73" i="2"/>
  <c r="F60" i="2" l="1"/>
  <c r="F63" i="2" s="1"/>
  <c r="G60" i="2" s="1"/>
  <c r="G63" i="2" s="1"/>
  <c r="H60" i="2" s="1"/>
  <c r="H63" i="2" s="1"/>
  <c r="I60" i="2" s="1"/>
  <c r="I63" i="2" s="1"/>
  <c r="J60" i="2" s="1"/>
  <c r="J63" i="2" s="1"/>
  <c r="F50" i="2"/>
  <c r="I73" i="3"/>
  <c r="I76" i="3" s="1"/>
  <c r="J73" i="3" s="1"/>
  <c r="J76" i="3" s="1"/>
  <c r="K73" i="3" s="1"/>
  <c r="K76" i="3" s="1"/>
  <c r="L73" i="3" s="1"/>
  <c r="L76" i="3" s="1"/>
  <c r="M73" i="3" s="1"/>
  <c r="M76" i="3" s="1"/>
  <c r="N73" i="3" s="1"/>
  <c r="N76" i="3" s="1"/>
  <c r="O33" i="3"/>
  <c r="E39" i="3"/>
  <c r="E41" i="3" s="1"/>
  <c r="E42" i="3" s="1"/>
  <c r="O76" i="3"/>
  <c r="F115" i="2"/>
  <c r="F117" i="2" s="1"/>
  <c r="F118" i="2" s="1"/>
  <c r="O42" i="2"/>
  <c r="O111" i="2"/>
  <c r="F70" i="2"/>
  <c r="F73" i="2" s="1"/>
  <c r="G70" i="2" s="1"/>
  <c r="G73" i="2" s="1"/>
  <c r="H70" i="2" s="1"/>
  <c r="H73" i="2" s="1"/>
  <c r="I70" i="2" s="1"/>
  <c r="I73" i="2" s="1"/>
  <c r="J70" i="2" s="1"/>
  <c r="J73" i="2" s="1"/>
  <c r="O63" i="2" l="1"/>
  <c r="F53" i="2"/>
  <c r="G50" i="2" s="1"/>
  <c r="K70" i="2"/>
  <c r="K73" i="2" s="1"/>
  <c r="E82" i="3"/>
  <c r="E84" i="3" s="1"/>
  <c r="E85" i="3" s="1"/>
  <c r="L70" i="2" l="1"/>
  <c r="L73" i="2" s="1"/>
  <c r="M70" i="2" s="1"/>
  <c r="M73" i="2" s="1"/>
  <c r="N70" i="2" s="1"/>
  <c r="N73" i="2" s="1"/>
  <c r="F80" i="2" s="1"/>
  <c r="G53" i="2"/>
  <c r="O73" i="2" l="1"/>
  <c r="H50" i="2"/>
  <c r="F81" i="2"/>
  <c r="C123" i="2" s="1"/>
  <c r="H53" i="2" l="1"/>
  <c r="I50" i="2" l="1"/>
  <c r="I53" i="2" l="1"/>
  <c r="J50" i="2" l="1"/>
  <c r="J53" i="2" l="1"/>
  <c r="O53" i="2" s="1"/>
</calcChain>
</file>

<file path=xl/sharedStrings.xml><?xml version="1.0" encoding="utf-8"?>
<sst xmlns="http://schemas.openxmlformats.org/spreadsheetml/2006/main" count="170" uniqueCount="73">
  <si>
    <t xml:space="preserve">Approach 1 : Simple Method </t>
  </si>
  <si>
    <t>Simple method will cover</t>
  </si>
  <si>
    <t>• One-Time buy</t>
  </si>
  <si>
    <t>• Lot for Lot</t>
  </si>
  <si>
    <t xml:space="preserve">• n-period Rule </t>
  </si>
  <si>
    <t>• Fixed Order Quantity</t>
  </si>
  <si>
    <t xml:space="preserve">• Periodic Order Quantity </t>
  </si>
  <si>
    <t>Step 1)</t>
  </si>
  <si>
    <t>Input the demand for each period</t>
  </si>
  <si>
    <t>Demand (D)</t>
  </si>
  <si>
    <t>Ordering Cost (k) per order</t>
  </si>
  <si>
    <t>Holding Cost (h) per period</t>
  </si>
  <si>
    <t>Unit cost (c)</t>
  </si>
  <si>
    <t>Total</t>
  </si>
  <si>
    <t>Initial Inventory</t>
  </si>
  <si>
    <t>Q</t>
  </si>
  <si>
    <t>D</t>
  </si>
  <si>
    <t>End Inventory</t>
  </si>
  <si>
    <t xml:space="preserve">No. of order </t>
  </si>
  <si>
    <t>Ordering cost</t>
  </si>
  <si>
    <t>Holding cost</t>
  </si>
  <si>
    <t>Average Inventory cost</t>
  </si>
  <si>
    <t>Average Total cost</t>
  </si>
  <si>
    <t>Result 4 :</t>
  </si>
  <si>
    <t>There are 3 steps:</t>
  </si>
  <si>
    <t>Fixed Order Quantity (FOQ)</t>
  </si>
  <si>
    <t>step 1. Find Q*</t>
  </si>
  <si>
    <t>step 2. Find the period that has Q* closed to accumulate demand</t>
  </si>
  <si>
    <t xml:space="preserve">Remember ? We can find the Q* with </t>
  </si>
  <si>
    <t>step 3. The rest will be applied by lot by lot</t>
  </si>
  <si>
    <t>given demand, k, h</t>
  </si>
  <si>
    <t>(since we want at the end of the period to have the inventory = 0 )</t>
  </si>
  <si>
    <t>(But we don't exactly know the demand</t>
  </si>
  <si>
    <t>, so we use demand mean )</t>
  </si>
  <si>
    <t>Step 1:</t>
  </si>
  <si>
    <t>Q*                                =</t>
  </si>
  <si>
    <t>Round up</t>
  </si>
  <si>
    <t>Find Q*</t>
  </si>
  <si>
    <t>Step 2:</t>
  </si>
  <si>
    <t>Find the period that has Q* closed to accumulate demand</t>
  </si>
  <si>
    <t>Accumulate demand</t>
  </si>
  <si>
    <t>Step 3:</t>
  </si>
  <si>
    <t>The rest period will be applied by lot by lot</t>
  </si>
  <si>
    <t>Result 5 :</t>
  </si>
  <si>
    <t>Period Order Quantity (POQ)</t>
  </si>
  <si>
    <t>step 2. Find T*</t>
  </si>
  <si>
    <t>It's similar to N-Period</t>
  </si>
  <si>
    <t>step 3. Do T*-Period</t>
  </si>
  <si>
    <t>But we will try to find the best N</t>
  </si>
  <si>
    <t>by finding Q* first</t>
  </si>
  <si>
    <t>T*                                =</t>
  </si>
  <si>
    <t>Find T*</t>
  </si>
  <si>
    <t>So, we decided to do 2-Period since T*=2</t>
  </si>
  <si>
    <t>Do T*-Period</t>
  </si>
  <si>
    <t>• The minimum ATC is</t>
  </si>
  <si>
    <t xml:space="preserve">   which done by POQ</t>
  </si>
  <si>
    <t>Period 1:</t>
  </si>
  <si>
    <t>Period 5:</t>
  </si>
  <si>
    <t>start at Period1</t>
  </si>
  <si>
    <t>Start at Period 5</t>
  </si>
  <si>
    <t>Period 9</t>
  </si>
  <si>
    <t>LEAST SQUARE UNIT</t>
  </si>
  <si>
    <t>SILVER MEAL</t>
  </si>
  <si>
    <t>Period 4:</t>
  </si>
  <si>
    <t>Start at Period 4</t>
  </si>
  <si>
    <t>Period 8</t>
  </si>
  <si>
    <t>Step 2)</t>
  </si>
  <si>
    <t xml:space="preserve">Solve! </t>
  </si>
  <si>
    <t>Order the large quantity at once</t>
  </si>
  <si>
    <t>FOQ</t>
  </si>
  <si>
    <t>&gt;&gt; We stop at period 4 since it is closer to Q* more than period5</t>
  </si>
  <si>
    <t>&gt;&gt; We stop at period 6 since it is closer to Q* more than period7</t>
  </si>
  <si>
    <t>&gt;&gt; We stop at period 9 since it is closer to Q* more than period10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</si>
</sst>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2"/>
      <color rgb="FF202124"/>
      <name val="Arial"/>
      <family val="2"/>
    </font>
    <font>
      <sz val="10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11"/>
      <color rgb="FF00B050"/>
      <name val="Tahoma"/>
      <family val="2"/>
      <scheme val="minor"/>
    </font>
    <font>
      <sz val="8"/>
      <color theme="1"/>
      <name val="Tahoma"/>
      <family val="2"/>
      <scheme val="minor"/>
    </font>
    <font>
      <sz val="9"/>
      <color theme="1"/>
      <name val="Tahoma"/>
      <family val="2"/>
      <scheme val="minor"/>
    </font>
    <font>
      <sz val="11"/>
      <color theme="8" tint="0.39997558519241921"/>
      <name val="Tahoma"/>
      <family val="2"/>
      <scheme val="minor"/>
    </font>
    <font>
      <sz val="11"/>
      <name val="Tahoma"/>
      <family val="2"/>
      <scheme val="minor"/>
    </font>
    <font>
      <b/>
      <sz val="10"/>
      <color theme="1"/>
      <name val="Tahoma"/>
      <family val="2"/>
      <scheme val="minor"/>
    </font>
    <font>
      <b/>
      <sz val="20"/>
      <color theme="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9" tint="0.59999389629810485"/>
        <bgColor indexed="64"/>
      </patternFill>
    </fill>
  </fills>
  <borders count="60">
    <border>
      <left/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theme="0"/>
      </right>
      <top style="double">
        <color indexed="64"/>
      </top>
      <bottom style="medium">
        <color indexed="64"/>
      </bottom>
      <diagonal/>
    </border>
    <border>
      <left/>
      <right style="double">
        <color theme="0"/>
      </right>
      <top style="double">
        <color indexed="64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indexed="64"/>
      </top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 style="medium">
        <color indexed="64"/>
      </left>
      <right style="double">
        <color theme="0"/>
      </right>
      <top style="medium">
        <color indexed="64"/>
      </top>
      <bottom style="double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medium">
        <color indexed="64"/>
      </left>
      <right style="double">
        <color theme="0"/>
      </right>
      <top style="double">
        <color indexed="64"/>
      </top>
      <bottom style="double">
        <color indexed="64"/>
      </bottom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/>
      <right/>
      <top/>
      <bottom style="double">
        <color theme="1"/>
      </bottom>
      <diagonal/>
    </border>
    <border>
      <left/>
      <right style="double">
        <color indexed="64"/>
      </right>
      <top/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/>
      <diagonal/>
    </border>
    <border>
      <left/>
      <right style="double">
        <color theme="1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double">
        <color theme="1"/>
      </right>
      <top/>
      <bottom style="double">
        <color theme="1"/>
      </bottom>
      <diagonal/>
    </border>
    <border>
      <left/>
      <right/>
      <top style="double">
        <color theme="1"/>
      </top>
      <bottom style="double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double">
        <color theme="1"/>
      </top>
      <bottom/>
      <diagonal/>
    </border>
    <border>
      <left style="double">
        <color theme="1"/>
      </left>
      <right/>
      <top/>
      <bottom/>
      <diagonal/>
    </border>
    <border>
      <left style="double">
        <color theme="1"/>
      </left>
      <right/>
      <top/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double">
        <color theme="1"/>
      </left>
      <right/>
      <top style="double">
        <color theme="1"/>
      </top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medium">
        <color indexed="64"/>
      </left>
      <right style="double">
        <color indexed="64"/>
      </right>
      <top/>
      <bottom style="double">
        <color theme="1"/>
      </bottom>
      <diagonal/>
    </border>
    <border>
      <left style="medium">
        <color theme="1"/>
      </left>
      <right style="medium">
        <color theme="1"/>
      </right>
      <top/>
      <bottom style="double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0" fillId="0" borderId="10" xfId="0" applyBorder="1"/>
    <xf numFmtId="0" fontId="0" fillId="0" borderId="9" xfId="0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0" borderId="2" xfId="0" applyBorder="1"/>
    <xf numFmtId="0" fontId="0" fillId="0" borderId="4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0" borderId="11" xfId="0" applyFont="1" applyBorder="1"/>
    <xf numFmtId="0" fontId="0" fillId="0" borderId="21" xfId="0" applyBorder="1"/>
    <xf numFmtId="0" fontId="4" fillId="4" borderId="22" xfId="0" applyFont="1" applyFill="1" applyBorder="1"/>
    <xf numFmtId="0" fontId="4" fillId="4" borderId="23" xfId="0" applyFont="1" applyFill="1" applyBorder="1"/>
    <xf numFmtId="0" fontId="3" fillId="0" borderId="0" xfId="0" applyFont="1"/>
    <xf numFmtId="0" fontId="0" fillId="0" borderId="24" xfId="0" applyBorder="1"/>
    <xf numFmtId="0" fontId="0" fillId="0" borderId="25" xfId="0" applyBorder="1"/>
    <xf numFmtId="0" fontId="4" fillId="4" borderId="26" xfId="0" applyFont="1" applyFill="1" applyBorder="1"/>
    <xf numFmtId="0" fontId="0" fillId="0" borderId="27" xfId="0" applyBorder="1"/>
    <xf numFmtId="0" fontId="4" fillId="4" borderId="28" xfId="0" applyFont="1" applyFill="1" applyBorder="1"/>
    <xf numFmtId="0" fontId="3" fillId="0" borderId="29" xfId="0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" xfId="0" applyBorder="1"/>
    <xf numFmtId="0" fontId="0" fillId="0" borderId="34" xfId="0" applyBorder="1"/>
    <xf numFmtId="0" fontId="5" fillId="0" borderId="11" xfId="0" applyFont="1" applyBorder="1"/>
    <xf numFmtId="0" fontId="0" fillId="0" borderId="35" xfId="0" applyBorder="1"/>
    <xf numFmtId="0" fontId="0" fillId="0" borderId="36" xfId="0" applyBorder="1"/>
    <xf numFmtId="0" fontId="4" fillId="5" borderId="0" xfId="0" applyFont="1" applyFill="1"/>
    <xf numFmtId="0" fontId="6" fillId="0" borderId="0" xfId="0" applyFont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7" fillId="0" borderId="41" xfId="0" applyFont="1" applyBorder="1"/>
    <xf numFmtId="0" fontId="0" fillId="0" borderId="43" xfId="0" applyBorder="1"/>
    <xf numFmtId="0" fontId="0" fillId="6" borderId="34" xfId="0" applyFill="1" applyBorder="1"/>
    <xf numFmtId="0" fontId="0" fillId="0" borderId="44" xfId="0" applyBorder="1"/>
    <xf numFmtId="0" fontId="0" fillId="0" borderId="45" xfId="0" applyBorder="1"/>
    <xf numFmtId="0" fontId="4" fillId="0" borderId="0" xfId="0" applyFont="1"/>
    <xf numFmtId="0" fontId="0" fillId="0" borderId="46" xfId="0" applyBorder="1"/>
    <xf numFmtId="0" fontId="7" fillId="0" borderId="47" xfId="0" applyFont="1" applyBorder="1"/>
    <xf numFmtId="0" fontId="6" fillId="0" borderId="48" xfId="0" applyFont="1" applyBorder="1"/>
    <xf numFmtId="0" fontId="7" fillId="0" borderId="48" xfId="0" applyFont="1" applyBorder="1"/>
    <xf numFmtId="0" fontId="6" fillId="0" borderId="49" xfId="0" applyFont="1" applyBorder="1"/>
    <xf numFmtId="0" fontId="6" fillId="0" borderId="44" xfId="0" applyFont="1" applyBorder="1"/>
    <xf numFmtId="0" fontId="7" fillId="7" borderId="0" xfId="0" applyFont="1" applyFill="1"/>
    <xf numFmtId="0" fontId="0" fillId="7" borderId="0" xfId="0" applyFill="1"/>
    <xf numFmtId="0" fontId="0" fillId="7" borderId="32" xfId="0" applyFill="1" applyBorder="1"/>
    <xf numFmtId="0" fontId="7" fillId="0" borderId="0" xfId="0" applyFont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8" fillId="0" borderId="0" xfId="0" applyFont="1"/>
    <xf numFmtId="0" fontId="0" fillId="0" borderId="53" xfId="0" applyBorder="1"/>
    <xf numFmtId="0" fontId="6" fillId="0" borderId="53" xfId="0" applyFont="1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7" fillId="0" borderId="29" xfId="0" applyFont="1" applyBorder="1"/>
    <xf numFmtId="0" fontId="7" fillId="0" borderId="45" xfId="0" applyFont="1" applyBorder="1"/>
    <xf numFmtId="0" fontId="7" fillId="0" borderId="49" xfId="0" applyFont="1" applyBorder="1"/>
    <xf numFmtId="0" fontId="2" fillId="0" borderId="34" xfId="0" applyFont="1" applyBorder="1"/>
    <xf numFmtId="0" fontId="0" fillId="0" borderId="57" xfId="0" applyBorder="1"/>
    <xf numFmtId="0" fontId="4" fillId="4" borderId="0" xfId="0" applyFont="1" applyFill="1" applyBorder="1"/>
    <xf numFmtId="0" fontId="0" fillId="0" borderId="0" xfId="0" applyFill="1" applyBorder="1"/>
    <xf numFmtId="0" fontId="4" fillId="0" borderId="0" xfId="0" applyFont="1" applyFill="1"/>
    <xf numFmtId="0" fontId="9" fillId="0" borderId="0" xfId="0" applyFont="1" applyFill="1"/>
    <xf numFmtId="0" fontId="9" fillId="0" borderId="0" xfId="0" applyFont="1"/>
    <xf numFmtId="0" fontId="0" fillId="0" borderId="58" xfId="0" applyBorder="1"/>
    <xf numFmtId="0" fontId="0" fillId="0" borderId="59" xfId="0" applyBorder="1"/>
    <xf numFmtId="0" fontId="1" fillId="0" borderId="0" xfId="0" applyFont="1"/>
    <xf numFmtId="0" fontId="10" fillId="0" borderId="11" xfId="0" applyFont="1" applyBorder="1"/>
    <xf numFmtId="0" fontId="11" fillId="0" borderId="0" xfId="0" applyFont="1"/>
    <xf numFmtId="0" fontId="0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33</xdr:row>
      <xdr:rowOff>104775</xdr:rowOff>
    </xdr:from>
    <xdr:to>
      <xdr:col>6</xdr:col>
      <xdr:colOff>495300</xdr:colOff>
      <xdr:row>33</xdr:row>
      <xdr:rowOff>104775</xdr:rowOff>
    </xdr:to>
    <xdr:cxnSp macro="">
      <xdr:nvCxnSpPr>
        <xdr:cNvPr id="2" name="ลูกศรเชื่อมต่อแบบตรง 1">
          <a:extLst>
            <a:ext uri="{FF2B5EF4-FFF2-40B4-BE49-F238E27FC236}">
              <a16:creationId xmlns:a16="http://schemas.microsoft.com/office/drawing/2014/main" id="{9D815EE9-3103-404F-9E1B-30195AED84B0}"/>
            </a:ext>
          </a:extLst>
        </xdr:cNvPr>
        <xdr:cNvCxnSpPr/>
      </xdr:nvCxnSpPr>
      <xdr:spPr>
        <a:xfrm>
          <a:off x="7381875" y="15220950"/>
          <a:ext cx="10572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96</xdr:row>
      <xdr:rowOff>104775</xdr:rowOff>
    </xdr:from>
    <xdr:to>
      <xdr:col>6</xdr:col>
      <xdr:colOff>495300</xdr:colOff>
      <xdr:row>96</xdr:row>
      <xdr:rowOff>104775</xdr:rowOff>
    </xdr:to>
    <xdr:cxnSp macro="">
      <xdr:nvCxnSpPr>
        <xdr:cNvPr id="3" name="ลูกศรเชื่อมต่อแบบตรง 2">
          <a:extLst>
            <a:ext uri="{FF2B5EF4-FFF2-40B4-BE49-F238E27FC236}">
              <a16:creationId xmlns:a16="http://schemas.microsoft.com/office/drawing/2014/main" id="{0E2EC799-0485-4677-98BA-71FF53ABE795}"/>
            </a:ext>
          </a:extLst>
        </xdr:cNvPr>
        <xdr:cNvCxnSpPr/>
      </xdr:nvCxnSpPr>
      <xdr:spPr>
        <a:xfrm>
          <a:off x="7381875" y="24203025"/>
          <a:ext cx="10572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100</xdr:row>
      <xdr:rowOff>104775</xdr:rowOff>
    </xdr:from>
    <xdr:to>
      <xdr:col>6</xdr:col>
      <xdr:colOff>495300</xdr:colOff>
      <xdr:row>100</xdr:row>
      <xdr:rowOff>104775</xdr:rowOff>
    </xdr:to>
    <xdr:cxnSp macro="">
      <xdr:nvCxnSpPr>
        <xdr:cNvPr id="4" name="ลูกศรเชื่อมต่อแบบตรง 3">
          <a:extLst>
            <a:ext uri="{FF2B5EF4-FFF2-40B4-BE49-F238E27FC236}">
              <a16:creationId xmlns:a16="http://schemas.microsoft.com/office/drawing/2014/main" id="{1257FB82-3FA2-427E-86F9-7C150D8C3B58}"/>
            </a:ext>
          </a:extLst>
        </xdr:cNvPr>
        <xdr:cNvCxnSpPr/>
      </xdr:nvCxnSpPr>
      <xdr:spPr>
        <a:xfrm>
          <a:off x="7381875" y="24965025"/>
          <a:ext cx="10572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17</xdr:row>
      <xdr:rowOff>104775</xdr:rowOff>
    </xdr:from>
    <xdr:to>
      <xdr:col>6</xdr:col>
      <xdr:colOff>495300</xdr:colOff>
      <xdr:row>17</xdr:row>
      <xdr:rowOff>104775</xdr:rowOff>
    </xdr:to>
    <xdr:cxnSp macro="">
      <xdr:nvCxnSpPr>
        <xdr:cNvPr id="3" name="ลูกศรเชื่อมต่อแบบตรง 2">
          <a:extLst>
            <a:ext uri="{FF2B5EF4-FFF2-40B4-BE49-F238E27FC236}">
              <a16:creationId xmlns:a16="http://schemas.microsoft.com/office/drawing/2014/main" id="{3E1AB2E9-1AE3-4C9F-A161-041FFE2CBC07}"/>
            </a:ext>
          </a:extLst>
        </xdr:cNvPr>
        <xdr:cNvCxnSpPr/>
      </xdr:nvCxnSpPr>
      <xdr:spPr>
        <a:xfrm>
          <a:off x="7381875" y="15220950"/>
          <a:ext cx="10572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1FA96-4362-4B37-B523-886F2066D48B}">
  <dimension ref="A1:Q123"/>
  <sheetViews>
    <sheetView tabSelected="1" topLeftCell="A58" zoomScale="85" zoomScaleNormal="85" workbookViewId="0">
      <selection activeCell="H43" sqref="H43"/>
    </sheetView>
  </sheetViews>
  <sheetFormatPr defaultRowHeight="14.25" x14ac:dyDescent="0.2"/>
  <cols>
    <col min="2" max="2" width="35.125" customWidth="1"/>
    <col min="4" max="4" width="25.625" customWidth="1"/>
    <col min="5" max="5" width="16.5" customWidth="1"/>
    <col min="10" max="10" width="9.875" customWidth="1"/>
  </cols>
  <sheetData>
    <row r="1" spans="1:17" ht="15.75" thickTop="1" thickBot="1" x14ac:dyDescent="0.25">
      <c r="P1" s="1"/>
    </row>
    <row r="2" spans="1:17" ht="15" thickBot="1" x14ac:dyDescent="0.25">
      <c r="A2" s="2" t="s">
        <v>0</v>
      </c>
      <c r="B2" s="3"/>
      <c r="C2" s="3"/>
      <c r="D2" s="4"/>
      <c r="P2" s="5"/>
    </row>
    <row r="3" spans="1:17" ht="15" thickBot="1" x14ac:dyDescent="0.25">
      <c r="P3" s="5"/>
    </row>
    <row r="4" spans="1:17" x14ac:dyDescent="0.2">
      <c r="A4" s="6" t="s">
        <v>1</v>
      </c>
      <c r="B4" s="7"/>
      <c r="C4" s="8"/>
      <c r="P4" s="5"/>
    </row>
    <row r="5" spans="1:17" ht="15" x14ac:dyDescent="0.2">
      <c r="A5" s="9" t="s">
        <v>2</v>
      </c>
      <c r="C5" s="10"/>
      <c r="P5" s="5"/>
    </row>
    <row r="6" spans="1:17" x14ac:dyDescent="0.2">
      <c r="A6" s="11" t="s">
        <v>3</v>
      </c>
      <c r="C6" s="10"/>
      <c r="P6" s="5"/>
    </row>
    <row r="7" spans="1:17" ht="15" x14ac:dyDescent="0.2">
      <c r="A7" s="9" t="s">
        <v>4</v>
      </c>
      <c r="C7" s="10"/>
      <c r="P7" s="5"/>
    </row>
    <row r="8" spans="1:17" ht="15" x14ac:dyDescent="0.2">
      <c r="A8" s="9" t="s">
        <v>5</v>
      </c>
      <c r="C8" s="10"/>
      <c r="P8" s="5"/>
    </row>
    <row r="9" spans="1:17" ht="15.75" thickBot="1" x14ac:dyDescent="0.25">
      <c r="A9" s="12" t="s">
        <v>6</v>
      </c>
      <c r="B9" s="13"/>
      <c r="C9" s="14"/>
      <c r="P9" s="5"/>
    </row>
    <row r="10" spans="1:17" ht="15" thickBot="1" x14ac:dyDescent="0.25">
      <c r="P10" s="5"/>
      <c r="Q10" s="15"/>
    </row>
    <row r="11" spans="1:17" ht="15.75" thickTop="1" thickBot="1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15"/>
    </row>
    <row r="12" spans="1:17" ht="15" thickTop="1" x14ac:dyDescent="0.2">
      <c r="P12" s="5"/>
    </row>
    <row r="13" spans="1:17" ht="15" thickBot="1" x14ac:dyDescent="0.25">
      <c r="P13" s="5"/>
    </row>
    <row r="14" spans="1:17" ht="15" thickBot="1" x14ac:dyDescent="0.25">
      <c r="A14" s="19" t="s">
        <v>7</v>
      </c>
      <c r="B14" s="20"/>
      <c r="D14" s="21"/>
      <c r="E14" s="22">
        <v>1</v>
      </c>
      <c r="F14" s="22">
        <v>2</v>
      </c>
      <c r="G14" s="22">
        <v>3</v>
      </c>
      <c r="H14" s="22">
        <v>4</v>
      </c>
      <c r="I14" s="22">
        <v>5</v>
      </c>
      <c r="J14" s="23">
        <v>6</v>
      </c>
      <c r="K14" s="84">
        <v>7</v>
      </c>
      <c r="L14" s="84">
        <v>8</v>
      </c>
      <c r="M14" s="84">
        <v>9</v>
      </c>
      <c r="N14" s="84">
        <v>10</v>
      </c>
      <c r="P14" s="5"/>
    </row>
    <row r="15" spans="1:17" ht="15.75" thickTop="1" thickBot="1" x14ac:dyDescent="0.25">
      <c r="A15" s="24" t="s">
        <v>8</v>
      </c>
      <c r="B15" s="14"/>
      <c r="D15" s="25" t="s">
        <v>9</v>
      </c>
      <c r="E15" s="26">
        <v>42</v>
      </c>
      <c r="F15" s="27">
        <v>42</v>
      </c>
      <c r="G15" s="27">
        <v>32</v>
      </c>
      <c r="H15" s="27">
        <v>12</v>
      </c>
      <c r="I15" s="27">
        <v>26</v>
      </c>
      <c r="J15" s="27">
        <v>112</v>
      </c>
      <c r="K15" s="83">
        <v>45</v>
      </c>
      <c r="L15" s="83">
        <v>14</v>
      </c>
      <c r="M15" s="83">
        <v>76</v>
      </c>
      <c r="N15" s="83">
        <v>38</v>
      </c>
      <c r="P15" s="5"/>
    </row>
    <row r="16" spans="1:17" ht="15.75" thickTop="1" thickBot="1" x14ac:dyDescent="0.25">
      <c r="A16" s="28"/>
      <c r="E16" s="29"/>
      <c r="P16" s="5"/>
    </row>
    <row r="17" spans="1:16" ht="15.75" thickTop="1" thickBot="1" x14ac:dyDescent="0.25">
      <c r="A17" s="28"/>
      <c r="D17" s="30" t="s">
        <v>10</v>
      </c>
      <c r="E17" s="31">
        <v>132</v>
      </c>
      <c r="P17" s="5"/>
    </row>
    <row r="18" spans="1:16" ht="15.75" thickTop="1" thickBot="1" x14ac:dyDescent="0.25">
      <c r="A18" s="28"/>
      <c r="D18" s="32" t="s">
        <v>11</v>
      </c>
      <c r="E18" s="31">
        <v>0.6</v>
      </c>
      <c r="P18" s="5"/>
    </row>
    <row r="19" spans="1:16" ht="15.75" thickTop="1" thickBot="1" x14ac:dyDescent="0.25">
      <c r="A19" s="28"/>
      <c r="D19" s="25" t="s">
        <v>12</v>
      </c>
      <c r="E19" s="33">
        <v>1</v>
      </c>
      <c r="P19" s="5"/>
    </row>
    <row r="20" spans="1:16" ht="15" thickBot="1" x14ac:dyDescent="0.25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6"/>
    </row>
    <row r="21" spans="1:16" ht="15.75" thickTop="1" thickBot="1" x14ac:dyDescent="0.2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</row>
    <row r="22" spans="1:16" ht="15" thickTop="1" x14ac:dyDescent="0.2">
      <c r="P22" s="37"/>
    </row>
    <row r="23" spans="1:16" ht="15" thickBot="1" x14ac:dyDescent="0.25">
      <c r="P23" s="38"/>
    </row>
    <row r="24" spans="1:16" ht="15.75" thickTop="1" thickBot="1" x14ac:dyDescent="0.25">
      <c r="A24" s="19" t="s">
        <v>23</v>
      </c>
      <c r="B24" s="40"/>
      <c r="C24" s="59"/>
      <c r="D24" s="60" t="s">
        <v>24</v>
      </c>
      <c r="E24" s="37"/>
      <c r="P24" s="38"/>
    </row>
    <row r="25" spans="1:16" ht="15" thickBot="1" x14ac:dyDescent="0.25">
      <c r="A25" s="42" t="s">
        <v>25</v>
      </c>
      <c r="B25" s="14"/>
      <c r="D25" s="61" t="s">
        <v>26</v>
      </c>
      <c r="E25" s="38"/>
      <c r="P25" s="38"/>
    </row>
    <row r="26" spans="1:16" x14ac:dyDescent="0.2">
      <c r="D26" s="61" t="s">
        <v>27</v>
      </c>
      <c r="E26" s="38"/>
      <c r="F26" s="58"/>
      <c r="G26" s="58"/>
      <c r="H26" s="58"/>
      <c r="I26" s="58"/>
      <c r="J26" s="58"/>
      <c r="K26" s="58"/>
      <c r="L26" s="58"/>
      <c r="M26" s="58"/>
      <c r="N26" s="58"/>
      <c r="P26" s="38"/>
    </row>
    <row r="27" spans="1:16" x14ac:dyDescent="0.2">
      <c r="A27" s="46" t="s">
        <v>28</v>
      </c>
      <c r="D27" s="62" t="s">
        <v>29</v>
      </c>
      <c r="E27" s="38"/>
      <c r="P27" s="38"/>
    </row>
    <row r="28" spans="1:16" ht="15" thickBot="1" x14ac:dyDescent="0.25">
      <c r="A28" s="46" t="s">
        <v>30</v>
      </c>
      <c r="D28" s="63" t="s">
        <v>31</v>
      </c>
      <c r="E28" s="64"/>
      <c r="P28" s="38"/>
    </row>
    <row r="29" spans="1:16" ht="15" thickTop="1" x14ac:dyDescent="0.2">
      <c r="A29" s="46" t="s">
        <v>32</v>
      </c>
      <c r="B29" s="46"/>
      <c r="P29" s="38"/>
    </row>
    <row r="30" spans="1:16" x14ac:dyDescent="0.2">
      <c r="A30" s="46" t="s">
        <v>33</v>
      </c>
      <c r="B30" s="46"/>
      <c r="P30" s="38"/>
    </row>
    <row r="31" spans="1:16" x14ac:dyDescent="0.2">
      <c r="P31" s="38"/>
    </row>
    <row r="32" spans="1:16" x14ac:dyDescent="0.2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7"/>
    </row>
    <row r="33" spans="1:16" ht="15" thickBot="1" x14ac:dyDescent="0.25">
      <c r="A33" s="68"/>
      <c r="P33" s="38"/>
    </row>
    <row r="34" spans="1:16" ht="15.75" thickTop="1" thickBot="1" x14ac:dyDescent="0.25">
      <c r="A34" s="68"/>
      <c r="B34" s="69" t="s">
        <v>34</v>
      </c>
      <c r="D34" s="70" t="s">
        <v>35</v>
      </c>
      <c r="E34" s="71">
        <f>SQRT(2*E17*AVERAGE(E15:N15)/E18)</f>
        <v>138.98201322473352</v>
      </c>
      <c r="F34" s="72" t="s">
        <v>36</v>
      </c>
      <c r="H34">
        <f xml:space="preserve"> ROUNDUP(E34,0)</f>
        <v>139</v>
      </c>
      <c r="P34" s="38"/>
    </row>
    <row r="35" spans="1:16" ht="15" thickTop="1" x14ac:dyDescent="0.2">
      <c r="A35" s="68"/>
      <c r="B35" s="73" t="s">
        <v>37</v>
      </c>
      <c r="P35" s="38"/>
    </row>
    <row r="36" spans="1:16" x14ac:dyDescent="0.2">
      <c r="A36" s="68"/>
      <c r="E36" s="58"/>
      <c r="F36" s="58"/>
      <c r="G36" s="58"/>
      <c r="H36" s="58"/>
      <c r="I36" s="58"/>
      <c r="J36" s="58"/>
      <c r="K36" s="58"/>
      <c r="L36" s="58"/>
      <c r="M36" s="58"/>
      <c r="N36" s="58"/>
      <c r="P36" s="38"/>
    </row>
    <row r="37" spans="1:16" ht="15" thickBot="1" x14ac:dyDescent="0.25">
      <c r="A37" s="68"/>
      <c r="P37" s="38"/>
    </row>
    <row r="38" spans="1:16" ht="15" thickBot="1" x14ac:dyDescent="0.25">
      <c r="A38" s="68"/>
      <c r="B38" s="69" t="s">
        <v>38</v>
      </c>
      <c r="D38" s="39"/>
      <c r="E38" s="40">
        <v>1</v>
      </c>
      <c r="F38" s="40">
        <v>2</v>
      </c>
      <c r="G38" s="40">
        <v>3</v>
      </c>
      <c r="H38" s="40">
        <v>4</v>
      </c>
      <c r="I38" s="40">
        <v>5</v>
      </c>
      <c r="J38" s="40">
        <v>6</v>
      </c>
      <c r="K38" s="40">
        <v>7</v>
      </c>
      <c r="L38" s="40">
        <v>8</v>
      </c>
      <c r="M38" s="40">
        <v>9</v>
      </c>
      <c r="N38" s="40">
        <v>10</v>
      </c>
      <c r="O38" s="41" t="s">
        <v>13</v>
      </c>
      <c r="P38" s="38"/>
    </row>
    <row r="39" spans="1:16" x14ac:dyDescent="0.2">
      <c r="A39" s="68"/>
      <c r="B39" s="74" t="s">
        <v>39</v>
      </c>
      <c r="D39" s="43" t="s">
        <v>14</v>
      </c>
      <c r="E39">
        <f>0</f>
        <v>0</v>
      </c>
      <c r="F39">
        <f>E42</f>
        <v>97</v>
      </c>
      <c r="G39">
        <f>F42</f>
        <v>55</v>
      </c>
      <c r="H39">
        <f t="shared" ref="H39:J39" si="0">G42</f>
        <v>23</v>
      </c>
      <c r="I39">
        <f t="shared" si="0"/>
        <v>11</v>
      </c>
      <c r="J39" s="7">
        <f t="shared" si="0"/>
        <v>-15</v>
      </c>
      <c r="K39">
        <f>0</f>
        <v>0</v>
      </c>
      <c r="L39">
        <f>K42</f>
        <v>-45</v>
      </c>
      <c r="M39">
        <f>L42</f>
        <v>-59</v>
      </c>
      <c r="N39">
        <f t="shared" ref="N39" si="1">M42</f>
        <v>-135</v>
      </c>
      <c r="O39" s="44"/>
      <c r="P39" s="38"/>
    </row>
    <row r="40" spans="1:16" x14ac:dyDescent="0.2">
      <c r="A40" s="68"/>
      <c r="D40" s="43" t="s">
        <v>15</v>
      </c>
      <c r="E40" s="45">
        <f>H34</f>
        <v>139</v>
      </c>
      <c r="F40" s="58"/>
      <c r="G40" s="58"/>
      <c r="H40" s="58"/>
      <c r="I40" s="85"/>
      <c r="J40" s="85"/>
      <c r="K40" s="85"/>
      <c r="L40" s="85"/>
      <c r="M40" s="58"/>
      <c r="N40" s="58"/>
      <c r="O40" s="44">
        <f xml:space="preserve"> SUM(E40:J40)</f>
        <v>139</v>
      </c>
      <c r="P40" s="38"/>
    </row>
    <row r="41" spans="1:16" x14ac:dyDescent="0.2">
      <c r="A41" s="68"/>
      <c r="D41" s="43" t="s">
        <v>16</v>
      </c>
      <c r="E41">
        <f t="shared" ref="E41:N41" si="2">E15</f>
        <v>42</v>
      </c>
      <c r="F41">
        <f t="shared" si="2"/>
        <v>42</v>
      </c>
      <c r="G41">
        <f t="shared" si="2"/>
        <v>32</v>
      </c>
      <c r="H41">
        <f t="shared" si="2"/>
        <v>12</v>
      </c>
      <c r="I41">
        <f t="shared" si="2"/>
        <v>26</v>
      </c>
      <c r="J41">
        <f t="shared" si="2"/>
        <v>112</v>
      </c>
      <c r="K41">
        <f t="shared" si="2"/>
        <v>45</v>
      </c>
      <c r="L41">
        <f t="shared" si="2"/>
        <v>14</v>
      </c>
      <c r="M41">
        <f t="shared" si="2"/>
        <v>76</v>
      </c>
      <c r="N41">
        <f t="shared" si="2"/>
        <v>38</v>
      </c>
      <c r="O41" s="44">
        <f xml:space="preserve"> SUM(E41:J41)</f>
        <v>266</v>
      </c>
      <c r="P41" s="38"/>
    </row>
    <row r="42" spans="1:16" ht="15" thickBot="1" x14ac:dyDescent="0.25">
      <c r="A42" s="68"/>
      <c r="D42" s="43" t="s">
        <v>17</v>
      </c>
      <c r="E42">
        <f>E39+E40-E41</f>
        <v>97</v>
      </c>
      <c r="F42">
        <f t="shared" ref="F42:J42" si="3">F39+F40-F41</f>
        <v>55</v>
      </c>
      <c r="G42">
        <f t="shared" si="3"/>
        <v>23</v>
      </c>
      <c r="H42">
        <f t="shared" si="3"/>
        <v>11</v>
      </c>
      <c r="I42">
        <f t="shared" si="3"/>
        <v>-15</v>
      </c>
      <c r="J42">
        <f t="shared" si="3"/>
        <v>-127</v>
      </c>
      <c r="K42">
        <f>K39+K40-K41</f>
        <v>-45</v>
      </c>
      <c r="L42">
        <f t="shared" ref="L42:N42" si="4">L39+L40-L41</f>
        <v>-59</v>
      </c>
      <c r="M42">
        <f t="shared" si="4"/>
        <v>-135</v>
      </c>
      <c r="N42">
        <f t="shared" si="4"/>
        <v>-173</v>
      </c>
      <c r="O42" s="44">
        <f t="shared" ref="O42" si="5" xml:space="preserve"> SUM(E42:J42)</f>
        <v>44</v>
      </c>
      <c r="P42" s="38"/>
    </row>
    <row r="43" spans="1:16" ht="21" customHeight="1" thickTop="1" thickBot="1" x14ac:dyDescent="0.25">
      <c r="A43" s="68"/>
      <c r="D43" s="75" t="s">
        <v>40</v>
      </c>
      <c r="E43" s="75">
        <f>E41</f>
        <v>42</v>
      </c>
      <c r="F43" s="75">
        <f>SUM(E41:F41)</f>
        <v>84</v>
      </c>
      <c r="G43" s="75">
        <f>IF(SUM(E41:G41) &lt; E40, SUM(E41:G41), "")</f>
        <v>116</v>
      </c>
      <c r="H43" s="75">
        <f>SUM(E41:H41)</f>
        <v>128</v>
      </c>
      <c r="I43" s="75">
        <f>SUM(E41:I41)</f>
        <v>154</v>
      </c>
      <c r="J43" s="75">
        <f>I41+J41</f>
        <v>138</v>
      </c>
      <c r="K43" s="75">
        <f>I41+J41+K41</f>
        <v>183</v>
      </c>
      <c r="L43" s="75">
        <f>L41</f>
        <v>14</v>
      </c>
      <c r="M43" s="75">
        <f>L41+M41</f>
        <v>90</v>
      </c>
      <c r="N43" s="75">
        <f>SUM(L41:N41)</f>
        <v>128</v>
      </c>
      <c r="O43" s="75"/>
      <c r="P43" s="38"/>
    </row>
    <row r="44" spans="1:16" ht="15" customHeight="1" thickTop="1" x14ac:dyDescent="0.2">
      <c r="A44" s="68"/>
      <c r="H44">
        <f>139-128</f>
        <v>11</v>
      </c>
      <c r="I44">
        <f>I43-E40</f>
        <v>15</v>
      </c>
      <c r="P44" s="38"/>
    </row>
    <row r="45" spans="1:16" ht="12.75" customHeight="1" x14ac:dyDescent="0.2">
      <c r="A45" s="68"/>
      <c r="P45" s="38"/>
    </row>
    <row r="46" spans="1:16" ht="17.25" customHeight="1" x14ac:dyDescent="0.2">
      <c r="A46" s="68"/>
      <c r="D46" t="s">
        <v>70</v>
      </c>
      <c r="P46" s="38"/>
    </row>
    <row r="47" spans="1:16" ht="10.5" customHeight="1" x14ac:dyDescent="0.2">
      <c r="A47" s="68"/>
      <c r="P47" s="38"/>
    </row>
    <row r="48" spans="1:16" ht="22.5" customHeight="1" thickBot="1" x14ac:dyDescent="0.25">
      <c r="A48" s="68"/>
      <c r="P48" s="38"/>
    </row>
    <row r="49" spans="1:16" ht="22.5" customHeight="1" thickBot="1" x14ac:dyDescent="0.25">
      <c r="A49" s="68"/>
      <c r="D49" s="39"/>
      <c r="E49" s="40">
        <v>1</v>
      </c>
      <c r="F49" s="40">
        <v>2</v>
      </c>
      <c r="G49" s="40">
        <v>3</v>
      </c>
      <c r="H49" s="40">
        <v>4</v>
      </c>
      <c r="I49" s="40">
        <v>5</v>
      </c>
      <c r="J49" s="40">
        <v>6</v>
      </c>
      <c r="K49" s="40">
        <v>7</v>
      </c>
      <c r="L49" s="40">
        <v>8</v>
      </c>
      <c r="M49" s="40">
        <v>9</v>
      </c>
      <c r="N49" s="40">
        <v>10</v>
      </c>
      <c r="O49" s="41" t="s">
        <v>13</v>
      </c>
      <c r="P49" s="38"/>
    </row>
    <row r="50" spans="1:16" ht="22.5" customHeight="1" x14ac:dyDescent="0.2">
      <c r="A50" s="68"/>
      <c r="D50" s="43" t="s">
        <v>14</v>
      </c>
      <c r="E50">
        <f>0</f>
        <v>0</v>
      </c>
      <c r="F50">
        <f>E53</f>
        <v>86</v>
      </c>
      <c r="G50">
        <f>F53</f>
        <v>44</v>
      </c>
      <c r="H50">
        <f t="shared" ref="H50" si="6">G53</f>
        <v>12</v>
      </c>
      <c r="I50">
        <f t="shared" ref="I50" si="7">H53</f>
        <v>0</v>
      </c>
      <c r="J50" s="7">
        <f t="shared" ref="J50" si="8">I53</f>
        <v>113</v>
      </c>
      <c r="K50">
        <f>0</f>
        <v>0</v>
      </c>
      <c r="L50">
        <f>K53</f>
        <v>-45</v>
      </c>
      <c r="M50">
        <f>L53</f>
        <v>-59</v>
      </c>
      <c r="N50">
        <f t="shared" ref="N50" si="9">M53</f>
        <v>-135</v>
      </c>
      <c r="O50" s="44"/>
      <c r="P50" s="38"/>
    </row>
    <row r="51" spans="1:16" ht="22.5" customHeight="1" x14ac:dyDescent="0.2">
      <c r="A51" s="68"/>
      <c r="D51" s="43" t="s">
        <v>15</v>
      </c>
      <c r="E51" s="45">
        <f>SUM(E52:H52)</f>
        <v>128</v>
      </c>
      <c r="F51" s="58"/>
      <c r="G51" s="58"/>
      <c r="H51" s="58"/>
      <c r="I51" s="45">
        <v>139</v>
      </c>
      <c r="J51" s="85"/>
      <c r="K51" s="85"/>
      <c r="L51" s="85"/>
      <c r="M51" s="58"/>
      <c r="N51" s="58"/>
      <c r="O51" s="44">
        <f xml:space="preserve"> SUM(E51:J51)</f>
        <v>267</v>
      </c>
      <c r="P51" s="38"/>
    </row>
    <row r="52" spans="1:16" ht="22.5" customHeight="1" x14ac:dyDescent="0.2">
      <c r="A52" s="68"/>
      <c r="D52" s="43" t="s">
        <v>16</v>
      </c>
      <c r="E52">
        <f>E41</f>
        <v>42</v>
      </c>
      <c r="F52">
        <f t="shared" ref="F52:N52" si="10">F41</f>
        <v>42</v>
      </c>
      <c r="G52">
        <f t="shared" si="10"/>
        <v>32</v>
      </c>
      <c r="H52">
        <f t="shared" si="10"/>
        <v>12</v>
      </c>
      <c r="I52">
        <f t="shared" si="10"/>
        <v>26</v>
      </c>
      <c r="J52">
        <f t="shared" si="10"/>
        <v>112</v>
      </c>
      <c r="K52">
        <f t="shared" si="10"/>
        <v>45</v>
      </c>
      <c r="L52">
        <f t="shared" si="10"/>
        <v>14</v>
      </c>
      <c r="M52">
        <f t="shared" si="10"/>
        <v>76</v>
      </c>
      <c r="N52">
        <f t="shared" si="10"/>
        <v>38</v>
      </c>
      <c r="O52" s="44">
        <f xml:space="preserve"> SUM(E52:J52)</f>
        <v>266</v>
      </c>
      <c r="P52" s="38"/>
    </row>
    <row r="53" spans="1:16" ht="22.5" customHeight="1" thickBot="1" x14ac:dyDescent="0.25">
      <c r="A53" s="68"/>
      <c r="D53" s="43" t="s">
        <v>17</v>
      </c>
      <c r="E53">
        <f>E50+E51-E52</f>
        <v>86</v>
      </c>
      <c r="F53">
        <f t="shared" ref="F53:J53" si="11">F50+F51-F52</f>
        <v>44</v>
      </c>
      <c r="G53">
        <f t="shared" si="11"/>
        <v>12</v>
      </c>
      <c r="H53">
        <f t="shared" si="11"/>
        <v>0</v>
      </c>
      <c r="I53">
        <f>I50+I51-I52</f>
        <v>113</v>
      </c>
      <c r="J53">
        <f t="shared" si="11"/>
        <v>1</v>
      </c>
      <c r="K53">
        <f>K50+K51-K52</f>
        <v>-45</v>
      </c>
      <c r="L53">
        <f t="shared" ref="L53:N53" si="12">L50+L51-L52</f>
        <v>-59</v>
      </c>
      <c r="M53">
        <f t="shared" si="12"/>
        <v>-135</v>
      </c>
      <c r="N53">
        <f t="shared" si="12"/>
        <v>-173</v>
      </c>
      <c r="O53" s="44">
        <f t="shared" ref="O53" si="13" xml:space="preserve"> SUM(E53:J53)</f>
        <v>256</v>
      </c>
      <c r="P53" s="38"/>
    </row>
    <row r="54" spans="1:16" ht="22.5" customHeight="1" thickTop="1" thickBot="1" x14ac:dyDescent="0.25">
      <c r="A54" s="68"/>
      <c r="D54" s="75" t="s">
        <v>40</v>
      </c>
      <c r="E54" s="75"/>
      <c r="F54" s="75"/>
      <c r="G54" s="75"/>
      <c r="H54" s="75"/>
      <c r="I54" s="75">
        <f>SUM(I52)</f>
        <v>26</v>
      </c>
      <c r="J54" s="75">
        <f>I52+J52</f>
        <v>138</v>
      </c>
      <c r="K54" s="75">
        <f>I52+J52+K52</f>
        <v>183</v>
      </c>
      <c r="L54" s="75">
        <f>L52</f>
        <v>14</v>
      </c>
      <c r="M54" s="75">
        <f>L52+M52</f>
        <v>90</v>
      </c>
      <c r="N54" s="75">
        <f>SUM(L52:N52)</f>
        <v>128</v>
      </c>
      <c r="O54" s="75"/>
      <c r="P54" s="38"/>
    </row>
    <row r="55" spans="1:16" ht="22.5" customHeight="1" thickTop="1" x14ac:dyDescent="0.2">
      <c r="A55" s="68"/>
      <c r="J55">
        <f>H34-J54</f>
        <v>1</v>
      </c>
      <c r="K55">
        <f>K54-H34</f>
        <v>44</v>
      </c>
      <c r="P55" s="38"/>
    </row>
    <row r="56" spans="1:16" x14ac:dyDescent="0.2">
      <c r="A56" s="68"/>
      <c r="D56" t="s">
        <v>71</v>
      </c>
      <c r="P56" s="38"/>
    </row>
    <row r="57" spans="1:16" x14ac:dyDescent="0.2">
      <c r="A57" s="68"/>
      <c r="P57" s="38"/>
    </row>
    <row r="58" spans="1:16" ht="15" thickBot="1" x14ac:dyDescent="0.25">
      <c r="A58" s="68"/>
      <c r="P58" s="38"/>
    </row>
    <row r="59" spans="1:16" ht="15" thickBot="1" x14ac:dyDescent="0.25">
      <c r="A59" s="68"/>
      <c r="D59" s="39"/>
      <c r="E59" s="40">
        <v>1</v>
      </c>
      <c r="F59" s="40">
        <v>2</v>
      </c>
      <c r="G59" s="40">
        <v>3</v>
      </c>
      <c r="H59" s="40">
        <v>4</v>
      </c>
      <c r="I59" s="40">
        <v>5</v>
      </c>
      <c r="J59" s="40">
        <v>6</v>
      </c>
      <c r="K59" s="40">
        <v>7</v>
      </c>
      <c r="L59" s="40">
        <v>8</v>
      </c>
      <c r="M59" s="40">
        <v>9</v>
      </c>
      <c r="N59" s="40">
        <v>10</v>
      </c>
      <c r="O59" s="41" t="s">
        <v>13</v>
      </c>
      <c r="P59" s="38"/>
    </row>
    <row r="60" spans="1:16" x14ac:dyDescent="0.2">
      <c r="A60" s="68"/>
      <c r="D60" s="43" t="s">
        <v>14</v>
      </c>
      <c r="E60">
        <f>0</f>
        <v>0</v>
      </c>
      <c r="F60">
        <f>E63</f>
        <v>86</v>
      </c>
      <c r="G60">
        <f>F63</f>
        <v>44</v>
      </c>
      <c r="H60">
        <f t="shared" ref="H60" si="14">G63</f>
        <v>12</v>
      </c>
      <c r="I60">
        <f t="shared" ref="I60" si="15">H63</f>
        <v>0</v>
      </c>
      <c r="J60" s="7">
        <f t="shared" ref="J60" si="16">I63</f>
        <v>112</v>
      </c>
      <c r="K60">
        <f>0</f>
        <v>0</v>
      </c>
      <c r="L60">
        <f>K63</f>
        <v>94</v>
      </c>
      <c r="M60">
        <f>L63</f>
        <v>80</v>
      </c>
      <c r="N60">
        <f t="shared" ref="N60" si="17">M63</f>
        <v>4</v>
      </c>
      <c r="O60" s="44"/>
      <c r="P60" s="38"/>
    </row>
    <row r="61" spans="1:16" x14ac:dyDescent="0.2">
      <c r="A61" s="68"/>
      <c r="D61" s="43" t="s">
        <v>15</v>
      </c>
      <c r="E61" s="45">
        <f>SUM(E62:H62)</f>
        <v>128</v>
      </c>
      <c r="F61" s="58"/>
      <c r="G61" s="58"/>
      <c r="H61" s="58"/>
      <c r="I61" s="45">
        <f>SUM(I62:J62)</f>
        <v>138</v>
      </c>
      <c r="J61" s="85"/>
      <c r="K61" s="45">
        <f>H34</f>
        <v>139</v>
      </c>
      <c r="L61" s="85"/>
      <c r="M61" s="58"/>
      <c r="N61" s="58"/>
      <c r="O61" s="44">
        <f xml:space="preserve"> SUM(E61:J61)</f>
        <v>266</v>
      </c>
      <c r="P61" s="38"/>
    </row>
    <row r="62" spans="1:16" x14ac:dyDescent="0.2">
      <c r="A62" s="68"/>
      <c r="D62" s="43" t="s">
        <v>16</v>
      </c>
      <c r="E62">
        <f>E52</f>
        <v>42</v>
      </c>
      <c r="F62">
        <f t="shared" ref="F62:N62" si="18">F52</f>
        <v>42</v>
      </c>
      <c r="G62">
        <f t="shared" si="18"/>
        <v>32</v>
      </c>
      <c r="H62">
        <f t="shared" si="18"/>
        <v>12</v>
      </c>
      <c r="I62">
        <f t="shared" si="18"/>
        <v>26</v>
      </c>
      <c r="J62">
        <f t="shared" si="18"/>
        <v>112</v>
      </c>
      <c r="K62">
        <f t="shared" si="18"/>
        <v>45</v>
      </c>
      <c r="L62">
        <f t="shared" si="18"/>
        <v>14</v>
      </c>
      <c r="M62">
        <f t="shared" si="18"/>
        <v>76</v>
      </c>
      <c r="N62">
        <f t="shared" si="18"/>
        <v>38</v>
      </c>
      <c r="O62" s="44">
        <f xml:space="preserve"> SUM(E62:J62)</f>
        <v>266</v>
      </c>
      <c r="P62" s="38"/>
    </row>
    <row r="63" spans="1:16" ht="15" thickBot="1" x14ac:dyDescent="0.25">
      <c r="A63" s="68"/>
      <c r="D63" s="43" t="s">
        <v>17</v>
      </c>
      <c r="E63">
        <f>E60+E61-E62</f>
        <v>86</v>
      </c>
      <c r="F63">
        <f t="shared" ref="F63:H63" si="19">F60+F61-F62</f>
        <v>44</v>
      </c>
      <c r="G63">
        <f t="shared" si="19"/>
        <v>12</v>
      </c>
      <c r="H63">
        <f t="shared" si="19"/>
        <v>0</v>
      </c>
      <c r="I63">
        <f>I60+I61-I62</f>
        <v>112</v>
      </c>
      <c r="J63">
        <f t="shared" ref="J63" si="20">J60+J61-J62</f>
        <v>0</v>
      </c>
      <c r="K63">
        <f>K60+K61-K62</f>
        <v>94</v>
      </c>
      <c r="L63">
        <f>L60+L61-L62</f>
        <v>80</v>
      </c>
      <c r="M63">
        <f t="shared" ref="M63:N63" si="21">M60+M61-M62</f>
        <v>4</v>
      </c>
      <c r="N63">
        <f t="shared" si="21"/>
        <v>-34</v>
      </c>
      <c r="O63" s="44">
        <f t="shared" ref="O63" si="22" xml:space="preserve"> SUM(E63:J63)</f>
        <v>254</v>
      </c>
      <c r="P63" s="38"/>
    </row>
    <row r="64" spans="1:16" ht="15.75" thickTop="1" thickBot="1" x14ac:dyDescent="0.25">
      <c r="A64" s="68"/>
      <c r="D64" s="75" t="s">
        <v>40</v>
      </c>
      <c r="E64" s="75"/>
      <c r="F64" s="75"/>
      <c r="G64" s="75"/>
      <c r="H64" s="75"/>
      <c r="I64" s="75"/>
      <c r="J64" s="75"/>
      <c r="K64" s="75">
        <f>K62</f>
        <v>45</v>
      </c>
      <c r="L64" s="75">
        <f>K62+L62</f>
        <v>59</v>
      </c>
      <c r="M64" s="75">
        <f>K62+L62+M62</f>
        <v>135</v>
      </c>
      <c r="N64" s="75">
        <f>K62+L62+M62+N62</f>
        <v>173</v>
      </c>
      <c r="O64" s="75"/>
      <c r="P64" s="38"/>
    </row>
    <row r="65" spans="1:16" ht="15" thickTop="1" x14ac:dyDescent="0.2">
      <c r="A65" s="68"/>
      <c r="M65">
        <f>K61-M64</f>
        <v>4</v>
      </c>
      <c r="N65">
        <f>N64-K61</f>
        <v>34</v>
      </c>
      <c r="P65" s="38"/>
    </row>
    <row r="66" spans="1:16" x14ac:dyDescent="0.2">
      <c r="A66" s="68"/>
      <c r="D66" t="s">
        <v>72</v>
      </c>
      <c r="P66" s="38"/>
    </row>
    <row r="67" spans="1:16" ht="15" customHeight="1" x14ac:dyDescent="0.2">
      <c r="A67" s="68"/>
      <c r="P67" s="38"/>
    </row>
    <row r="68" spans="1:16" ht="15" thickBot="1" x14ac:dyDescent="0.25">
      <c r="A68" s="68"/>
      <c r="P68" s="38"/>
    </row>
    <row r="69" spans="1:16" ht="15" thickBot="1" x14ac:dyDescent="0.25">
      <c r="A69" s="68"/>
      <c r="D69" s="39"/>
      <c r="E69" s="40">
        <v>1</v>
      </c>
      <c r="F69" s="40">
        <v>2</v>
      </c>
      <c r="G69" s="40">
        <v>3</v>
      </c>
      <c r="H69" s="40">
        <v>4</v>
      </c>
      <c r="I69" s="40">
        <v>5</v>
      </c>
      <c r="J69" s="40">
        <v>6</v>
      </c>
      <c r="K69" s="40">
        <v>7</v>
      </c>
      <c r="L69" s="40">
        <v>8</v>
      </c>
      <c r="M69" s="40">
        <v>9</v>
      </c>
      <c r="N69" s="40">
        <v>10</v>
      </c>
      <c r="O69" s="41" t="s">
        <v>13</v>
      </c>
      <c r="P69" s="38"/>
    </row>
    <row r="70" spans="1:16" x14ac:dyDescent="0.2">
      <c r="A70" s="68"/>
      <c r="D70" s="43" t="s">
        <v>14</v>
      </c>
      <c r="E70">
        <f>0</f>
        <v>0</v>
      </c>
      <c r="F70">
        <f>E73</f>
        <v>86</v>
      </c>
      <c r="G70">
        <f>F73</f>
        <v>44</v>
      </c>
      <c r="H70">
        <f t="shared" ref="H70:J70" si="23">G73</f>
        <v>12</v>
      </c>
      <c r="I70">
        <f t="shared" si="23"/>
        <v>0</v>
      </c>
      <c r="J70" s="7">
        <f t="shared" si="23"/>
        <v>112</v>
      </c>
      <c r="K70">
        <f>J73</f>
        <v>0</v>
      </c>
      <c r="L70">
        <f>K73</f>
        <v>90</v>
      </c>
      <c r="M70">
        <f>L73</f>
        <v>76</v>
      </c>
      <c r="N70">
        <f t="shared" ref="N70" si="24">M73</f>
        <v>0</v>
      </c>
      <c r="O70" s="44"/>
      <c r="P70" s="38"/>
    </row>
    <row r="71" spans="1:16" x14ac:dyDescent="0.2">
      <c r="A71" s="68"/>
      <c r="D71" s="43" t="s">
        <v>15</v>
      </c>
      <c r="E71" s="45">
        <f>H43</f>
        <v>128</v>
      </c>
      <c r="F71" s="58"/>
      <c r="G71" s="58"/>
      <c r="H71" s="58"/>
      <c r="I71" s="45">
        <f>SUM(I72:J72)</f>
        <v>138</v>
      </c>
      <c r="J71" s="85"/>
      <c r="K71" s="45">
        <f>SUM(K72:M72)</f>
        <v>135</v>
      </c>
      <c r="L71" s="85"/>
      <c r="M71" s="87"/>
      <c r="N71" s="45">
        <f>N72</f>
        <v>38</v>
      </c>
      <c r="O71" s="44">
        <f xml:space="preserve"> SUM(E71:J71)</f>
        <v>266</v>
      </c>
      <c r="P71" s="38"/>
    </row>
    <row r="72" spans="1:16" x14ac:dyDescent="0.2">
      <c r="A72" s="68"/>
      <c r="D72" s="43" t="s">
        <v>16</v>
      </c>
      <c r="E72">
        <f t="shared" ref="E72:N72" si="25">E15</f>
        <v>42</v>
      </c>
      <c r="F72">
        <f t="shared" si="25"/>
        <v>42</v>
      </c>
      <c r="G72">
        <f t="shared" si="25"/>
        <v>32</v>
      </c>
      <c r="H72">
        <f t="shared" si="25"/>
        <v>12</v>
      </c>
      <c r="I72">
        <f t="shared" si="25"/>
        <v>26</v>
      </c>
      <c r="J72">
        <f t="shared" si="25"/>
        <v>112</v>
      </c>
      <c r="K72">
        <f t="shared" si="25"/>
        <v>45</v>
      </c>
      <c r="L72">
        <f t="shared" si="25"/>
        <v>14</v>
      </c>
      <c r="M72">
        <f t="shared" si="25"/>
        <v>76</v>
      </c>
      <c r="N72">
        <f t="shared" si="25"/>
        <v>38</v>
      </c>
      <c r="O72" s="44">
        <f xml:space="preserve"> SUM(E72:N72)</f>
        <v>439</v>
      </c>
      <c r="P72" s="38"/>
    </row>
    <row r="73" spans="1:16" ht="15" thickBot="1" x14ac:dyDescent="0.25">
      <c r="A73" s="68"/>
      <c r="D73" s="76" t="s">
        <v>17</v>
      </c>
      <c r="E73" s="35">
        <f>E70+E71-E72</f>
        <v>86</v>
      </c>
      <c r="F73" s="35">
        <f t="shared" ref="F73:J73" si="26">F70+F71-F72</f>
        <v>44</v>
      </c>
      <c r="G73" s="35">
        <f t="shared" si="26"/>
        <v>12</v>
      </c>
      <c r="H73" s="35">
        <f t="shared" si="26"/>
        <v>0</v>
      </c>
      <c r="I73" s="35">
        <f t="shared" si="26"/>
        <v>112</v>
      </c>
      <c r="J73" s="35">
        <f t="shared" si="26"/>
        <v>0</v>
      </c>
      <c r="K73" s="35">
        <f>K70+K71-K72</f>
        <v>90</v>
      </c>
      <c r="L73" s="35">
        <f t="shared" ref="L73:N73" si="27">L70+L71-L72</f>
        <v>76</v>
      </c>
      <c r="M73" s="35">
        <f t="shared" si="27"/>
        <v>0</v>
      </c>
      <c r="N73" s="35">
        <f t="shared" si="27"/>
        <v>0</v>
      </c>
      <c r="O73" s="77">
        <f xml:space="preserve"> SUM(E73:N73)</f>
        <v>420</v>
      </c>
      <c r="P73" s="38"/>
    </row>
    <row r="74" spans="1:16" ht="15" thickTop="1" x14ac:dyDescent="0.2">
      <c r="A74" s="68"/>
      <c r="P74" s="38"/>
    </row>
    <row r="75" spans="1:16" ht="15" thickBot="1" x14ac:dyDescent="0.25">
      <c r="A75" s="68"/>
      <c r="P75" s="38"/>
    </row>
    <row r="76" spans="1:16" x14ac:dyDescent="0.2">
      <c r="A76" s="68"/>
      <c r="E76" s="49" t="s">
        <v>18</v>
      </c>
      <c r="F76" s="50">
        <f>COUNTIF(E71:N71,"&gt;0")</f>
        <v>4</v>
      </c>
      <c r="P76" s="38"/>
    </row>
    <row r="77" spans="1:16" x14ac:dyDescent="0.2">
      <c r="A77" s="68"/>
      <c r="E77" s="51" t="s">
        <v>19</v>
      </c>
      <c r="F77" s="52">
        <f>$E$17*F76</f>
        <v>528</v>
      </c>
      <c r="P77" s="38"/>
    </row>
    <row r="78" spans="1:16" x14ac:dyDescent="0.2">
      <c r="A78" s="68"/>
      <c r="E78" s="51" t="s">
        <v>20</v>
      </c>
      <c r="F78" s="52">
        <f>SUM(E73:N73)*$E$18</f>
        <v>252</v>
      </c>
      <c r="P78" s="38"/>
    </row>
    <row r="79" spans="1:16" x14ac:dyDescent="0.2">
      <c r="A79" s="68"/>
      <c r="E79" s="51"/>
      <c r="F79" s="52"/>
      <c r="P79" s="38"/>
    </row>
    <row r="80" spans="1:16" ht="15" thickBot="1" x14ac:dyDescent="0.25">
      <c r="A80" s="68"/>
      <c r="E80" s="53" t="s">
        <v>21</v>
      </c>
      <c r="F80" s="52">
        <f>F77+F78</f>
        <v>780</v>
      </c>
      <c r="P80" s="38"/>
    </row>
    <row r="81" spans="1:16" ht="15" thickBot="1" x14ac:dyDescent="0.25">
      <c r="A81" s="68"/>
      <c r="E81" s="54" t="s">
        <v>22</v>
      </c>
      <c r="F81" s="55">
        <f>F80+ SUM(E15:N15)*1</f>
        <v>1219</v>
      </c>
      <c r="P81" s="38"/>
    </row>
    <row r="82" spans="1:16" x14ac:dyDescent="0.2">
      <c r="A82" s="68"/>
      <c r="P82" s="38"/>
    </row>
    <row r="83" spans="1:16" x14ac:dyDescent="0.2">
      <c r="A83" s="68"/>
      <c r="P83" s="38"/>
    </row>
    <row r="84" spans="1:16" ht="15" thickBot="1" x14ac:dyDescent="0.25">
      <c r="A84" s="78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56"/>
    </row>
    <row r="85" spans="1:16" ht="15.75" thickTop="1" thickBot="1" x14ac:dyDescent="0.25">
      <c r="A85" s="79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</row>
    <row r="86" spans="1:16" ht="15" thickTop="1" x14ac:dyDescent="0.2">
      <c r="P86" s="37"/>
    </row>
    <row r="87" spans="1:16" ht="15" thickBot="1" x14ac:dyDescent="0.25">
      <c r="P87" s="38"/>
    </row>
    <row r="88" spans="1:16" ht="15.75" thickTop="1" thickBot="1" x14ac:dyDescent="0.25">
      <c r="A88" s="19" t="s">
        <v>43</v>
      </c>
      <c r="B88" s="40"/>
      <c r="C88" s="59"/>
      <c r="D88" s="60" t="s">
        <v>24</v>
      </c>
      <c r="E88" s="37"/>
      <c r="P88" s="38"/>
    </row>
    <row r="89" spans="1:16" ht="15" thickBot="1" x14ac:dyDescent="0.25">
      <c r="A89" s="42" t="s">
        <v>44</v>
      </c>
      <c r="B89" s="14"/>
      <c r="D89" s="61" t="s">
        <v>26</v>
      </c>
      <c r="E89" s="38"/>
      <c r="P89" s="38"/>
    </row>
    <row r="90" spans="1:16" x14ac:dyDescent="0.2">
      <c r="D90" s="61" t="s">
        <v>45</v>
      </c>
      <c r="E90" s="38"/>
      <c r="F90" s="58"/>
      <c r="G90" s="58"/>
      <c r="H90" s="58"/>
      <c r="I90" s="58"/>
      <c r="J90" s="58"/>
      <c r="K90" s="58"/>
      <c r="L90" s="58"/>
      <c r="M90" s="58"/>
      <c r="N90" s="58"/>
      <c r="P90" s="38"/>
    </row>
    <row r="91" spans="1:16" x14ac:dyDescent="0.2">
      <c r="A91" s="46" t="s">
        <v>46</v>
      </c>
      <c r="D91" s="62" t="s">
        <v>47</v>
      </c>
      <c r="E91" s="38"/>
      <c r="P91" s="38"/>
    </row>
    <row r="92" spans="1:16" ht="15" thickBot="1" x14ac:dyDescent="0.25">
      <c r="A92" s="46" t="s">
        <v>48</v>
      </c>
      <c r="D92" s="80"/>
      <c r="E92" s="56"/>
      <c r="P92" s="38"/>
    </row>
    <row r="93" spans="1:16" ht="15" thickTop="1" x14ac:dyDescent="0.2">
      <c r="A93" s="46" t="s">
        <v>49</v>
      </c>
      <c r="B93" s="46"/>
      <c r="P93" s="38"/>
    </row>
    <row r="94" spans="1:16" x14ac:dyDescent="0.2">
      <c r="A94" s="46"/>
      <c r="B94" s="46"/>
      <c r="P94" s="38"/>
    </row>
    <row r="95" spans="1:16" x14ac:dyDescent="0.2">
      <c r="A95" s="65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7"/>
    </row>
    <row r="96" spans="1:16" ht="15" thickBot="1" x14ac:dyDescent="0.25">
      <c r="P96" s="38"/>
    </row>
    <row r="97" spans="1:16" ht="15.75" thickTop="1" thickBot="1" x14ac:dyDescent="0.25">
      <c r="A97" s="68"/>
      <c r="B97" s="69" t="s">
        <v>34</v>
      </c>
      <c r="D97" s="70" t="s">
        <v>35</v>
      </c>
      <c r="E97" s="71">
        <f>SQRT(2*E17*AVERAGE(E15:N15)/E18)</f>
        <v>138.98201322473352</v>
      </c>
      <c r="F97" s="72" t="s">
        <v>36</v>
      </c>
      <c r="H97">
        <f xml:space="preserve"> ROUNDUP(E97,0)</f>
        <v>139</v>
      </c>
      <c r="P97" s="38"/>
    </row>
    <row r="98" spans="1:16" ht="15" thickTop="1" x14ac:dyDescent="0.2">
      <c r="A98" s="68"/>
      <c r="B98" s="73" t="s">
        <v>37</v>
      </c>
      <c r="P98" s="38"/>
    </row>
    <row r="99" spans="1:16" x14ac:dyDescent="0.2">
      <c r="P99" s="38"/>
    </row>
    <row r="100" spans="1:16" ht="15" thickBot="1" x14ac:dyDescent="0.25">
      <c r="P100" s="38"/>
    </row>
    <row r="101" spans="1:16" ht="15.75" thickTop="1" thickBot="1" x14ac:dyDescent="0.25">
      <c r="B101" s="69" t="s">
        <v>38</v>
      </c>
      <c r="D101" s="70" t="s">
        <v>50</v>
      </c>
      <c r="E101" s="71">
        <f>E97/AVERAGE(E15:N15)</f>
        <v>3.1658772944130642</v>
      </c>
      <c r="F101" s="72" t="s">
        <v>36</v>
      </c>
      <c r="H101">
        <f>ROUNDUP(E101,0)</f>
        <v>4</v>
      </c>
      <c r="J101" s="46"/>
      <c r="K101" s="46"/>
      <c r="L101" s="46"/>
      <c r="M101" s="46"/>
      <c r="N101" s="46"/>
      <c r="P101" s="38"/>
    </row>
    <row r="102" spans="1:16" ht="15" thickTop="1" x14ac:dyDescent="0.2">
      <c r="B102" s="73" t="s">
        <v>51</v>
      </c>
      <c r="P102" s="38"/>
    </row>
    <row r="103" spans="1:16" x14ac:dyDescent="0.2">
      <c r="D103" s="68" t="s">
        <v>52</v>
      </c>
      <c r="P103" s="38"/>
    </row>
    <row r="104" spans="1:16" x14ac:dyDescent="0.2">
      <c r="P104" s="38"/>
    </row>
    <row r="105" spans="1:16" x14ac:dyDescent="0.2">
      <c r="P105" s="38"/>
    </row>
    <row r="106" spans="1:16" ht="15" thickBot="1" x14ac:dyDescent="0.25">
      <c r="P106" s="38"/>
    </row>
    <row r="107" spans="1:16" ht="15" thickBot="1" x14ac:dyDescent="0.25">
      <c r="B107" s="69" t="s">
        <v>41</v>
      </c>
      <c r="D107" s="39"/>
      <c r="E107" s="40">
        <v>1</v>
      </c>
      <c r="F107" s="40">
        <v>2</v>
      </c>
      <c r="G107" s="40">
        <v>3</v>
      </c>
      <c r="H107" s="40">
        <v>4</v>
      </c>
      <c r="I107" s="40">
        <v>5</v>
      </c>
      <c r="J107" s="40">
        <v>6</v>
      </c>
      <c r="K107" s="40">
        <v>7</v>
      </c>
      <c r="L107" s="40">
        <v>8</v>
      </c>
      <c r="M107" s="40">
        <v>9</v>
      </c>
      <c r="N107" s="40">
        <v>10</v>
      </c>
      <c r="O107" s="41" t="s">
        <v>13</v>
      </c>
      <c r="P107" s="38"/>
    </row>
    <row r="108" spans="1:16" x14ac:dyDescent="0.2">
      <c r="B108" s="73" t="s">
        <v>53</v>
      </c>
      <c r="D108" s="43" t="s">
        <v>14</v>
      </c>
      <c r="E108">
        <f>0</f>
        <v>0</v>
      </c>
      <c r="F108">
        <f>E111</f>
        <v>86</v>
      </c>
      <c r="G108">
        <f>F111</f>
        <v>44</v>
      </c>
      <c r="H108">
        <f t="shared" ref="H108:J108" si="28">G111</f>
        <v>12</v>
      </c>
      <c r="I108">
        <f t="shared" si="28"/>
        <v>0</v>
      </c>
      <c r="J108" s="7">
        <f t="shared" si="28"/>
        <v>171</v>
      </c>
      <c r="K108">
        <f>J111</f>
        <v>59</v>
      </c>
      <c r="L108">
        <f>K111</f>
        <v>14</v>
      </c>
      <c r="M108">
        <f>L111</f>
        <v>0</v>
      </c>
      <c r="N108">
        <f t="shared" ref="N108" si="29">M111</f>
        <v>38</v>
      </c>
      <c r="O108" s="44"/>
      <c r="P108" s="38"/>
    </row>
    <row r="109" spans="1:16" x14ac:dyDescent="0.2">
      <c r="D109" s="43" t="s">
        <v>15</v>
      </c>
      <c r="E109" s="45">
        <f>SUM(E110:H110)</f>
        <v>128</v>
      </c>
      <c r="F109" s="58"/>
      <c r="G109" s="85"/>
      <c r="H109" s="86"/>
      <c r="I109" s="86">
        <f>SUM(I110:L110)</f>
        <v>197</v>
      </c>
      <c r="J109" s="58"/>
      <c r="K109" s="85"/>
      <c r="L109" s="58"/>
      <c r="M109" s="86">
        <f>SUM(M110:N110)</f>
        <v>114</v>
      </c>
      <c r="N109" s="87"/>
      <c r="O109" s="44">
        <f xml:space="preserve"> SUM(E109:J109)</f>
        <v>325</v>
      </c>
      <c r="P109" s="38"/>
    </row>
    <row r="110" spans="1:16" x14ac:dyDescent="0.2">
      <c r="D110" s="43" t="s">
        <v>16</v>
      </c>
      <c r="E110">
        <f t="shared" ref="E110:N110" si="30">E15</f>
        <v>42</v>
      </c>
      <c r="F110">
        <f t="shared" si="30"/>
        <v>42</v>
      </c>
      <c r="G110">
        <f t="shared" si="30"/>
        <v>32</v>
      </c>
      <c r="H110">
        <f t="shared" si="30"/>
        <v>12</v>
      </c>
      <c r="I110">
        <f t="shared" si="30"/>
        <v>26</v>
      </c>
      <c r="J110">
        <f t="shared" si="30"/>
        <v>112</v>
      </c>
      <c r="K110">
        <f t="shared" si="30"/>
        <v>45</v>
      </c>
      <c r="L110">
        <f t="shared" si="30"/>
        <v>14</v>
      </c>
      <c r="M110">
        <f t="shared" si="30"/>
        <v>76</v>
      </c>
      <c r="N110">
        <f t="shared" si="30"/>
        <v>38</v>
      </c>
      <c r="O110" s="44">
        <f xml:space="preserve"> SUM(E110:J110)</f>
        <v>266</v>
      </c>
      <c r="P110" s="38"/>
    </row>
    <row r="111" spans="1:16" ht="15" thickBot="1" x14ac:dyDescent="0.25">
      <c r="D111" s="47" t="s">
        <v>17</v>
      </c>
      <c r="E111" s="13">
        <f>E108+E109-E110</f>
        <v>86</v>
      </c>
      <c r="F111" s="13">
        <f t="shared" ref="F111:J111" si="31">F108+F109-F110</f>
        <v>44</v>
      </c>
      <c r="G111" s="13">
        <f t="shared" si="31"/>
        <v>12</v>
      </c>
      <c r="H111" s="13">
        <f t="shared" si="31"/>
        <v>0</v>
      </c>
      <c r="I111" s="13">
        <f t="shared" si="31"/>
        <v>171</v>
      </c>
      <c r="J111" s="13">
        <f t="shared" si="31"/>
        <v>59</v>
      </c>
      <c r="K111" s="13">
        <f>K108+K109-K110</f>
        <v>14</v>
      </c>
      <c r="L111" s="13">
        <f t="shared" ref="L111:N111" si="32">L108+L109-L110</f>
        <v>0</v>
      </c>
      <c r="M111" s="13">
        <f t="shared" si="32"/>
        <v>38</v>
      </c>
      <c r="N111" s="13">
        <f t="shared" si="32"/>
        <v>0</v>
      </c>
      <c r="O111" s="48">
        <f xml:space="preserve"> SUM(E111:J111)</f>
        <v>372</v>
      </c>
      <c r="P111" s="38"/>
    </row>
    <row r="112" spans="1:16" ht="15" thickBot="1" x14ac:dyDescent="0.25">
      <c r="P112" s="38"/>
    </row>
    <row r="113" spans="1:16" x14ac:dyDescent="0.2">
      <c r="E113" s="49" t="s">
        <v>18</v>
      </c>
      <c r="F113" s="50">
        <f>COUNTIF(E109:N109,"&gt;0")</f>
        <v>3</v>
      </c>
      <c r="P113" s="38"/>
    </row>
    <row r="114" spans="1:16" x14ac:dyDescent="0.2">
      <c r="E114" s="51" t="s">
        <v>19</v>
      </c>
      <c r="F114" s="52">
        <f>$E$17*F113</f>
        <v>396</v>
      </c>
      <c r="P114" s="38"/>
    </row>
    <row r="115" spans="1:16" x14ac:dyDescent="0.2">
      <c r="E115" s="51" t="s">
        <v>20</v>
      </c>
      <c r="F115" s="52">
        <f>SUM(E111:N111)*$E$18</f>
        <v>254.39999999999998</v>
      </c>
      <c r="P115" s="38"/>
    </row>
    <row r="116" spans="1:16" x14ac:dyDescent="0.2">
      <c r="E116" s="51"/>
      <c r="F116" s="52"/>
      <c r="P116" s="38"/>
    </row>
    <row r="117" spans="1:16" ht="15" thickBot="1" x14ac:dyDescent="0.25">
      <c r="E117" s="53" t="s">
        <v>21</v>
      </c>
      <c r="F117" s="52">
        <f>F114+F115</f>
        <v>650.4</v>
      </c>
      <c r="P117" s="38"/>
    </row>
    <row r="118" spans="1:16" ht="15" thickBot="1" x14ac:dyDescent="0.25">
      <c r="E118" s="54" t="s">
        <v>22</v>
      </c>
      <c r="F118" s="55">
        <f>F117+ SUM(E110:J110)</f>
        <v>916.4</v>
      </c>
      <c r="P118" s="38"/>
    </row>
    <row r="119" spans="1:16" x14ac:dyDescent="0.2">
      <c r="P119" s="38"/>
    </row>
    <row r="120" spans="1:16" ht="15" thickBot="1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56"/>
    </row>
    <row r="121" spans="1:16" ht="15" thickTop="1" x14ac:dyDescent="0.2"/>
    <row r="122" spans="1:16" ht="15" thickBot="1" x14ac:dyDescent="0.25"/>
    <row r="123" spans="1:16" ht="15.75" thickBot="1" x14ac:dyDescent="0.25">
      <c r="B123" s="81" t="s">
        <v>54</v>
      </c>
      <c r="C123" s="59">
        <f>MIN(F81,F118)</f>
        <v>916.4</v>
      </c>
      <c r="D123" s="82" t="s">
        <v>55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F58A-2355-4ABC-9726-C2668DD77654}">
  <dimension ref="A2:V85"/>
  <sheetViews>
    <sheetView topLeftCell="A15" workbookViewId="0">
      <selection activeCell="O62" sqref="O62"/>
    </sheetView>
  </sheetViews>
  <sheetFormatPr defaultRowHeight="14.25" x14ac:dyDescent="0.2"/>
  <cols>
    <col min="3" max="3" width="23.875" customWidth="1"/>
    <col min="4" max="4" width="13.625" customWidth="1"/>
  </cols>
  <sheetData>
    <row r="2" spans="1:13" x14ac:dyDescent="0.2">
      <c r="A2" s="90" t="s">
        <v>62</v>
      </c>
    </row>
    <row r="3" spans="1:13" ht="15" thickBot="1" x14ac:dyDescent="0.25"/>
    <row r="4" spans="1:13" ht="15.75" thickTop="1" thickBot="1" x14ac:dyDescent="0.25">
      <c r="C4" s="30" t="s">
        <v>10</v>
      </c>
      <c r="D4" s="31">
        <v>132</v>
      </c>
    </row>
    <row r="5" spans="1:13" ht="15.75" thickTop="1" thickBot="1" x14ac:dyDescent="0.25">
      <c r="C5" s="32" t="s">
        <v>11</v>
      </c>
      <c r="D5" s="31">
        <v>0.6</v>
      </c>
    </row>
    <row r="6" spans="1:13" ht="15.75" thickTop="1" thickBot="1" x14ac:dyDescent="0.25">
      <c r="C6" s="25" t="s">
        <v>12</v>
      </c>
      <c r="D6" s="33">
        <v>1</v>
      </c>
    </row>
    <row r="8" spans="1:13" ht="15" thickBot="1" x14ac:dyDescent="0.25"/>
    <row r="9" spans="1:13" ht="15" thickBot="1" x14ac:dyDescent="0.25">
      <c r="C9" s="21"/>
      <c r="D9" s="22">
        <v>1</v>
      </c>
      <c r="E9" s="22">
        <v>2</v>
      </c>
      <c r="F9" s="22">
        <v>3</v>
      </c>
      <c r="G9" s="22">
        <v>4</v>
      </c>
      <c r="H9" s="22">
        <v>5</v>
      </c>
      <c r="I9" s="23">
        <v>6</v>
      </c>
      <c r="J9" s="22">
        <v>7</v>
      </c>
      <c r="K9" s="23">
        <v>8</v>
      </c>
      <c r="L9" s="22">
        <v>9</v>
      </c>
      <c r="M9" s="23">
        <v>10</v>
      </c>
    </row>
    <row r="10" spans="1:13" ht="15.75" thickTop="1" thickBot="1" x14ac:dyDescent="0.25">
      <c r="C10" s="25" t="s">
        <v>9</v>
      </c>
      <c r="D10" s="26">
        <v>42</v>
      </c>
      <c r="E10" s="27">
        <v>42</v>
      </c>
      <c r="F10" s="27">
        <v>32</v>
      </c>
      <c r="G10" s="27">
        <v>12</v>
      </c>
      <c r="H10" s="27">
        <v>26</v>
      </c>
      <c r="I10" s="27">
        <v>112</v>
      </c>
      <c r="J10" s="83">
        <v>45</v>
      </c>
      <c r="K10" s="83">
        <v>14</v>
      </c>
      <c r="L10" s="83">
        <v>76</v>
      </c>
      <c r="M10" s="83">
        <v>38</v>
      </c>
    </row>
    <row r="17" spans="3:15" x14ac:dyDescent="0.2">
      <c r="C17" t="s">
        <v>56</v>
      </c>
      <c r="D17">
        <f>D4</f>
        <v>132</v>
      </c>
      <c r="E17" s="88"/>
      <c r="G17" t="s">
        <v>57</v>
      </c>
      <c r="I17">
        <f>D4</f>
        <v>132</v>
      </c>
      <c r="K17" s="88"/>
      <c r="M17" t="s">
        <v>60</v>
      </c>
      <c r="O17">
        <f>D4</f>
        <v>132</v>
      </c>
    </row>
    <row r="18" spans="3:15" x14ac:dyDescent="0.2">
      <c r="C18" t="s">
        <v>58</v>
      </c>
      <c r="D18">
        <f>1/E9*($D$4+$D$5*E10)</f>
        <v>78.599999999999994</v>
      </c>
      <c r="E18" s="88"/>
      <c r="G18" t="s">
        <v>59</v>
      </c>
      <c r="I18">
        <f>1/2*($D$4+$D$5*$I$10)</f>
        <v>99.6</v>
      </c>
      <c r="K18" s="88"/>
      <c r="O18">
        <f>1/2*(D4+D5*M10)</f>
        <v>77.400000000000006</v>
      </c>
    </row>
    <row r="19" spans="3:15" x14ac:dyDescent="0.2">
      <c r="D19">
        <f>1/3*($D$4+$D$5*($E$10+2*$F$10))</f>
        <v>65.199999999999989</v>
      </c>
      <c r="E19" s="88"/>
      <c r="I19">
        <f>1/3*($D$4+$D$5*($I$10+2*$J$10))</f>
        <v>84.399999999999991</v>
      </c>
      <c r="K19" s="88"/>
    </row>
    <row r="20" spans="3:15" x14ac:dyDescent="0.2">
      <c r="D20">
        <f>1/4*($D$4+$D$5*($E$10+2*$F$10+3*$G$10))</f>
        <v>54.3</v>
      </c>
      <c r="E20" s="88"/>
      <c r="I20">
        <f>1/4*($D$4+$D$5*($I$10+2*$J$10+3*$K$10))</f>
        <v>69.599999999999994</v>
      </c>
      <c r="K20" s="88"/>
    </row>
    <row r="21" spans="3:15" x14ac:dyDescent="0.2">
      <c r="D21">
        <f>1/5*($D$4+$D$5*($E$10+2*$F$10+3*$G$10+4*H10))</f>
        <v>55.920000000000009</v>
      </c>
      <c r="E21" s="88"/>
      <c r="I21">
        <f>1/5*($D$4+$D$5*($I$10+2*$J$10+3*$K$10+4*$L$10))</f>
        <v>92.160000000000011</v>
      </c>
      <c r="K21" s="88"/>
    </row>
    <row r="28" spans="3:15" ht="15" thickBot="1" x14ac:dyDescent="0.25"/>
    <row r="29" spans="3:15" ht="15" thickBot="1" x14ac:dyDescent="0.25">
      <c r="D29" s="39"/>
      <c r="E29" s="40">
        <v>1</v>
      </c>
      <c r="F29" s="40">
        <v>2</v>
      </c>
      <c r="G29" s="40">
        <v>3</v>
      </c>
      <c r="H29" s="40">
        <v>4</v>
      </c>
      <c r="I29" s="40">
        <v>5</v>
      </c>
      <c r="J29" s="40">
        <v>6</v>
      </c>
      <c r="K29" s="40">
        <v>7</v>
      </c>
      <c r="L29" s="40">
        <v>8</v>
      </c>
      <c r="M29" s="40">
        <v>9</v>
      </c>
      <c r="N29" s="40">
        <v>10</v>
      </c>
      <c r="O29" s="41" t="s">
        <v>13</v>
      </c>
    </row>
    <row r="30" spans="3:15" x14ac:dyDescent="0.2">
      <c r="D30" s="43" t="s">
        <v>14</v>
      </c>
      <c r="E30">
        <f>0</f>
        <v>0</v>
      </c>
      <c r="F30">
        <f>E33</f>
        <v>86</v>
      </c>
      <c r="G30">
        <f>F33</f>
        <v>44</v>
      </c>
      <c r="H30">
        <f t="shared" ref="H30:J30" si="0">G33</f>
        <v>12</v>
      </c>
      <c r="I30">
        <f t="shared" si="0"/>
        <v>0</v>
      </c>
      <c r="J30" s="7">
        <f t="shared" si="0"/>
        <v>171</v>
      </c>
      <c r="K30">
        <f>J33</f>
        <v>59</v>
      </c>
      <c r="L30">
        <f>K33</f>
        <v>14</v>
      </c>
      <c r="M30">
        <f>L33</f>
        <v>0</v>
      </c>
      <c r="N30">
        <f t="shared" ref="N30" si="1">M33</f>
        <v>38</v>
      </c>
      <c r="O30" s="44"/>
    </row>
    <row r="31" spans="3:15" x14ac:dyDescent="0.2">
      <c r="D31" s="43" t="s">
        <v>15</v>
      </c>
      <c r="E31" s="45">
        <f>SUM(E32:H32)</f>
        <v>128</v>
      </c>
      <c r="F31" s="58"/>
      <c r="G31" s="58"/>
      <c r="H31" s="58"/>
      <c r="I31" s="87">
        <f>SUM(I32:L32)</f>
        <v>197</v>
      </c>
      <c r="J31" s="58"/>
      <c r="K31" s="85"/>
      <c r="L31" s="58"/>
      <c r="M31" s="87">
        <f>SUM(M32:N32)</f>
        <v>114</v>
      </c>
      <c r="N31" s="58"/>
      <c r="O31" s="44">
        <f xml:space="preserve"> SUM(E31:J31)</f>
        <v>325</v>
      </c>
    </row>
    <row r="32" spans="3:15" x14ac:dyDescent="0.2">
      <c r="D32" s="43" t="s">
        <v>16</v>
      </c>
      <c r="E32">
        <f>D10</f>
        <v>42</v>
      </c>
      <c r="F32">
        <f t="shared" ref="F32:N32" si="2">E10</f>
        <v>42</v>
      </c>
      <c r="G32">
        <f t="shared" si="2"/>
        <v>32</v>
      </c>
      <c r="H32">
        <f t="shared" si="2"/>
        <v>12</v>
      </c>
      <c r="I32">
        <f t="shared" si="2"/>
        <v>26</v>
      </c>
      <c r="J32">
        <f t="shared" si="2"/>
        <v>112</v>
      </c>
      <c r="K32">
        <f t="shared" si="2"/>
        <v>45</v>
      </c>
      <c r="L32">
        <f t="shared" si="2"/>
        <v>14</v>
      </c>
      <c r="M32">
        <f t="shared" si="2"/>
        <v>76</v>
      </c>
      <c r="N32">
        <f t="shared" si="2"/>
        <v>38</v>
      </c>
      <c r="O32" s="44">
        <f xml:space="preserve"> SUM(E32:J32)</f>
        <v>266</v>
      </c>
    </row>
    <row r="33" spans="1:22" x14ac:dyDescent="0.2">
      <c r="D33" s="43" t="s">
        <v>17</v>
      </c>
      <c r="E33">
        <f>E30+E31-E32</f>
        <v>86</v>
      </c>
      <c r="F33">
        <f t="shared" ref="F33:J33" si="3">F30+F31-F32</f>
        <v>44</v>
      </c>
      <c r="G33">
        <f t="shared" si="3"/>
        <v>12</v>
      </c>
      <c r="H33">
        <f t="shared" si="3"/>
        <v>0</v>
      </c>
      <c r="I33">
        <f t="shared" si="3"/>
        <v>171</v>
      </c>
      <c r="J33">
        <f t="shared" si="3"/>
        <v>59</v>
      </c>
      <c r="K33">
        <f>K30+K31-K32</f>
        <v>14</v>
      </c>
      <c r="L33">
        <f t="shared" ref="L33:N33" si="4">L30+L31-L32</f>
        <v>0</v>
      </c>
      <c r="M33">
        <f t="shared" si="4"/>
        <v>38</v>
      </c>
      <c r="N33">
        <f t="shared" si="4"/>
        <v>0</v>
      </c>
      <c r="O33" s="44">
        <f t="shared" ref="O33" si="5" xml:space="preserve"> SUM(E33:J33)</f>
        <v>372</v>
      </c>
    </row>
    <row r="36" spans="1:22" ht="15" thickBot="1" x14ac:dyDescent="0.25"/>
    <row r="37" spans="1:22" x14ac:dyDescent="0.2">
      <c r="D37" s="49" t="s">
        <v>18</v>
      </c>
      <c r="E37" s="50">
        <f>COUNTIF(E31:N31,"&gt;0")</f>
        <v>3</v>
      </c>
    </row>
    <row r="38" spans="1:22" x14ac:dyDescent="0.2">
      <c r="D38" s="51" t="s">
        <v>19</v>
      </c>
      <c r="E38" s="52">
        <f>D4*E37</f>
        <v>396</v>
      </c>
    </row>
    <row r="39" spans="1:22" x14ac:dyDescent="0.2">
      <c r="D39" s="51" t="s">
        <v>20</v>
      </c>
      <c r="E39" s="52">
        <f>SUM(E33:N33)*D5</f>
        <v>254.39999999999998</v>
      </c>
    </row>
    <row r="40" spans="1:22" x14ac:dyDescent="0.2">
      <c r="D40" s="51"/>
      <c r="E40" s="52"/>
    </row>
    <row r="41" spans="1:22" ht="15" thickBot="1" x14ac:dyDescent="0.25">
      <c r="D41" s="53" t="s">
        <v>21</v>
      </c>
      <c r="E41" s="52">
        <f>E38+E39</f>
        <v>650.4</v>
      </c>
    </row>
    <row r="42" spans="1:22" ht="15" thickBot="1" x14ac:dyDescent="0.25">
      <c r="D42" s="54" t="s">
        <v>22</v>
      </c>
      <c r="E42" s="55">
        <f>E41+ SUM(D34:I34)</f>
        <v>650.4</v>
      </c>
    </row>
    <row r="43" spans="1:22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5" spans="1:22" x14ac:dyDescent="0.2">
      <c r="B45" s="90" t="s">
        <v>61</v>
      </c>
    </row>
    <row r="46" spans="1:22" ht="15" thickBot="1" x14ac:dyDescent="0.25"/>
    <row r="47" spans="1:22" ht="15.75" thickTop="1" thickBot="1" x14ac:dyDescent="0.25">
      <c r="C47" s="30" t="s">
        <v>10</v>
      </c>
      <c r="D47" s="31">
        <v>132</v>
      </c>
    </row>
    <row r="48" spans="1:22" ht="15.75" thickTop="1" thickBot="1" x14ac:dyDescent="0.25">
      <c r="C48" s="32" t="s">
        <v>11</v>
      </c>
      <c r="D48" s="31">
        <v>0.6</v>
      </c>
    </row>
    <row r="49" spans="3:15" ht="15.75" thickTop="1" thickBot="1" x14ac:dyDescent="0.25">
      <c r="C49" s="25" t="s">
        <v>12</v>
      </c>
      <c r="D49" s="33">
        <v>1</v>
      </c>
    </row>
    <row r="51" spans="3:15" ht="15" thickBot="1" x14ac:dyDescent="0.25"/>
    <row r="52" spans="3:15" ht="15" thickBot="1" x14ac:dyDescent="0.25">
      <c r="C52" s="21"/>
      <c r="D52" s="22">
        <v>1</v>
      </c>
      <c r="E52" s="22">
        <v>2</v>
      </c>
      <c r="F52" s="22">
        <v>3</v>
      </c>
      <c r="G52" s="22">
        <v>4</v>
      </c>
      <c r="H52" s="22">
        <v>5</v>
      </c>
      <c r="I52" s="23">
        <v>6</v>
      </c>
      <c r="J52" s="22">
        <v>7</v>
      </c>
      <c r="K52" s="23">
        <v>8</v>
      </c>
      <c r="L52" s="22">
        <v>9</v>
      </c>
      <c r="M52" s="23">
        <v>10</v>
      </c>
    </row>
    <row r="53" spans="3:15" ht="15.75" thickTop="1" thickBot="1" x14ac:dyDescent="0.25">
      <c r="C53" s="25" t="s">
        <v>9</v>
      </c>
      <c r="D53" s="26">
        <v>42</v>
      </c>
      <c r="E53" s="27">
        <v>42</v>
      </c>
      <c r="F53" s="27">
        <v>32</v>
      </c>
      <c r="G53" s="27">
        <v>12</v>
      </c>
      <c r="H53" s="27">
        <v>26</v>
      </c>
      <c r="I53" s="27">
        <v>112</v>
      </c>
      <c r="J53" s="83">
        <v>45</v>
      </c>
      <c r="K53" s="83">
        <v>14</v>
      </c>
      <c r="L53" s="83">
        <v>76</v>
      </c>
      <c r="M53" s="83">
        <v>38</v>
      </c>
    </row>
    <row r="60" spans="3:15" x14ac:dyDescent="0.2">
      <c r="C60" t="s">
        <v>56</v>
      </c>
      <c r="D60">
        <f>D47/D53</f>
        <v>3.1428571428571428</v>
      </c>
      <c r="E60" s="88"/>
      <c r="G60" t="s">
        <v>63</v>
      </c>
      <c r="I60">
        <f>D47/G53</f>
        <v>11</v>
      </c>
      <c r="K60" s="88"/>
      <c r="M60" t="s">
        <v>65</v>
      </c>
      <c r="O60">
        <f>D4/K53</f>
        <v>9.4285714285714288</v>
      </c>
    </row>
    <row r="61" spans="3:15" x14ac:dyDescent="0.2">
      <c r="C61" t="s">
        <v>58</v>
      </c>
      <c r="D61">
        <f>1/(SUM(D53:E53))*($D$4+$D$5*E53)</f>
        <v>1.8714285714285712</v>
      </c>
      <c r="E61" s="88"/>
      <c r="G61" t="s">
        <v>64</v>
      </c>
      <c r="I61">
        <f>1/SUM(G53:H53)*($D$4+$D$5*H53)</f>
        <v>3.8842105263157891</v>
      </c>
      <c r="K61" s="88"/>
      <c r="O61">
        <f>1/SUM(K53:L53)*($D$47+$D$48*$L$53)</f>
        <v>1.9733333333333334</v>
      </c>
    </row>
    <row r="62" spans="3:15" x14ac:dyDescent="0.2">
      <c r="D62">
        <f>1/SUM(D53:F53)*($D$4+$D$5*($E$10+2*$F$10))</f>
        <v>1.6862068965517241</v>
      </c>
      <c r="E62" s="88"/>
      <c r="I62">
        <f>1/SUM(G53:I53)*($D$4+$D$5*($H$53+2*$I$53))</f>
        <v>1.8800000000000001</v>
      </c>
      <c r="K62" s="88"/>
      <c r="O62">
        <f>1/SUM(K53:M53)*($D$47+$D$48*($L$53+2*M53))</f>
        <v>1.7437499999999999</v>
      </c>
    </row>
    <row r="63" spans="3:15" x14ac:dyDescent="0.2">
      <c r="D63">
        <f>1/SUM(D53:G53)*($D$4+$D$5*($E$10+2*$F$10+3*$G$10))</f>
        <v>1.6968749999999999</v>
      </c>
      <c r="E63" s="88"/>
      <c r="I63">
        <f>1/SUM(G53:J53)*($D$4+$D$5*($H$53+2*$I$53+3*$J$53))</f>
        <v>1.8615384615384616</v>
      </c>
      <c r="K63" s="88"/>
    </row>
    <row r="64" spans="3:15" x14ac:dyDescent="0.2">
      <c r="E64" s="88"/>
      <c r="I64">
        <f>1/SUM($G$53:$K$53)*($D$4+$D$5*($H$53+2*$I$53+3*$J$53+4*$K$53))</f>
        <v>1.8976076555023922</v>
      </c>
      <c r="K64" s="88"/>
    </row>
    <row r="65" spans="4:15" x14ac:dyDescent="0.2">
      <c r="I65">
        <f>1/SUM($G$53:L53)*($D$4+$D$5*($H$53+2*$I$53+3*$J$53+4*K53))</f>
        <v>1.391578947368421</v>
      </c>
    </row>
    <row r="71" spans="4:15" ht="15" thickBot="1" x14ac:dyDescent="0.25"/>
    <row r="72" spans="4:15" ht="15" thickBot="1" x14ac:dyDescent="0.25">
      <c r="D72" s="39"/>
      <c r="E72" s="40">
        <v>1</v>
      </c>
      <c r="F72" s="40">
        <v>2</v>
      </c>
      <c r="G72" s="40">
        <v>3</v>
      </c>
      <c r="H72" s="40">
        <v>4</v>
      </c>
      <c r="I72" s="40">
        <v>5</v>
      </c>
      <c r="J72" s="40">
        <v>6</v>
      </c>
      <c r="K72" s="40">
        <v>7</v>
      </c>
      <c r="L72" s="40">
        <v>8</v>
      </c>
      <c r="M72" s="40">
        <v>9</v>
      </c>
      <c r="N72" s="40">
        <v>10</v>
      </c>
      <c r="O72" s="41" t="s">
        <v>13</v>
      </c>
    </row>
    <row r="73" spans="4:15" x14ac:dyDescent="0.2">
      <c r="D73" s="43" t="s">
        <v>14</v>
      </c>
      <c r="E73">
        <f>0</f>
        <v>0</v>
      </c>
      <c r="F73">
        <f>E76</f>
        <v>74</v>
      </c>
      <c r="G73">
        <f>F76</f>
        <v>32</v>
      </c>
      <c r="H73">
        <f t="shared" ref="H73" si="6">G76</f>
        <v>0</v>
      </c>
      <c r="I73">
        <f t="shared" ref="I73" si="7">H76</f>
        <v>183</v>
      </c>
      <c r="J73" s="7">
        <f t="shared" ref="J73" si="8">I76</f>
        <v>157</v>
      </c>
      <c r="K73">
        <f>J76</f>
        <v>45</v>
      </c>
      <c r="L73">
        <f>K76</f>
        <v>0</v>
      </c>
      <c r="M73">
        <f>L76</f>
        <v>114</v>
      </c>
      <c r="N73">
        <f t="shared" ref="N73" si="9">M76</f>
        <v>38</v>
      </c>
      <c r="O73" s="44"/>
    </row>
    <row r="74" spans="4:15" x14ac:dyDescent="0.2">
      <c r="D74" s="43" t="s">
        <v>15</v>
      </c>
      <c r="E74" s="45">
        <f>SUM(E75:G75)</f>
        <v>116</v>
      </c>
      <c r="F74" s="58"/>
      <c r="G74" s="58"/>
      <c r="H74" s="87">
        <f>SUM(H75:K75)</f>
        <v>195</v>
      </c>
      <c r="I74" s="87"/>
      <c r="J74" s="58"/>
      <c r="K74" s="85"/>
      <c r="L74" s="87">
        <f>SUM(L75:N75)</f>
        <v>128</v>
      </c>
      <c r="M74" s="87"/>
      <c r="N74" s="87"/>
      <c r="O74" s="44">
        <f xml:space="preserve"> SUM(E74:J74)</f>
        <v>311</v>
      </c>
    </row>
    <row r="75" spans="4:15" x14ac:dyDescent="0.2">
      <c r="D75" s="43" t="s">
        <v>16</v>
      </c>
      <c r="E75">
        <f>D53</f>
        <v>42</v>
      </c>
      <c r="F75">
        <f t="shared" ref="F75:N75" si="10">E53</f>
        <v>42</v>
      </c>
      <c r="G75">
        <f t="shared" si="10"/>
        <v>32</v>
      </c>
      <c r="H75">
        <f t="shared" si="10"/>
        <v>12</v>
      </c>
      <c r="I75">
        <f t="shared" si="10"/>
        <v>26</v>
      </c>
      <c r="J75">
        <f t="shared" si="10"/>
        <v>112</v>
      </c>
      <c r="K75">
        <f t="shared" si="10"/>
        <v>45</v>
      </c>
      <c r="L75">
        <f t="shared" si="10"/>
        <v>14</v>
      </c>
      <c r="M75">
        <f t="shared" si="10"/>
        <v>76</v>
      </c>
      <c r="N75">
        <f t="shared" si="10"/>
        <v>38</v>
      </c>
      <c r="O75" s="44">
        <f xml:space="preserve"> SUM(E75:J75)</f>
        <v>266</v>
      </c>
    </row>
    <row r="76" spans="4:15" x14ac:dyDescent="0.2">
      <c r="D76" s="43" t="s">
        <v>17</v>
      </c>
      <c r="E76">
        <f>E73+E74-E75</f>
        <v>74</v>
      </c>
      <c r="F76">
        <f t="shared" ref="F76:J76" si="11">F73+F74-F75</f>
        <v>32</v>
      </c>
      <c r="G76">
        <f t="shared" si="11"/>
        <v>0</v>
      </c>
      <c r="H76">
        <f t="shared" si="11"/>
        <v>183</v>
      </c>
      <c r="I76">
        <f t="shared" si="11"/>
        <v>157</v>
      </c>
      <c r="J76">
        <f t="shared" si="11"/>
        <v>45</v>
      </c>
      <c r="K76">
        <f>K73+K74-K75</f>
        <v>0</v>
      </c>
      <c r="L76">
        <f t="shared" ref="L76:N76" si="12">L73+L74-L75</f>
        <v>114</v>
      </c>
      <c r="M76">
        <f t="shared" si="12"/>
        <v>38</v>
      </c>
      <c r="N76">
        <f t="shared" si="12"/>
        <v>0</v>
      </c>
      <c r="O76" s="44">
        <f t="shared" ref="O76" si="13" xml:space="preserve"> SUM(E76:J76)</f>
        <v>491</v>
      </c>
    </row>
    <row r="79" spans="4:15" ht="15" thickBot="1" x14ac:dyDescent="0.25"/>
    <row r="80" spans="4:15" x14ac:dyDescent="0.2">
      <c r="D80" s="49" t="s">
        <v>18</v>
      </c>
      <c r="E80" s="50">
        <f>COUNTIF(E74:N74,"&gt;0")</f>
        <v>3</v>
      </c>
    </row>
    <row r="81" spans="4:5" x14ac:dyDescent="0.2">
      <c r="D81" s="51" t="s">
        <v>19</v>
      </c>
      <c r="E81" s="52">
        <f>D47*E80</f>
        <v>396</v>
      </c>
    </row>
    <row r="82" spans="4:5" x14ac:dyDescent="0.2">
      <c r="D82" s="51" t="s">
        <v>20</v>
      </c>
      <c r="E82" s="52">
        <f>SUM(E76:N76)*D48</f>
        <v>385.8</v>
      </c>
    </row>
    <row r="83" spans="4:5" x14ac:dyDescent="0.2">
      <c r="D83" s="51"/>
      <c r="E83" s="52"/>
    </row>
    <row r="84" spans="4:5" ht="15" thickBot="1" x14ac:dyDescent="0.25">
      <c r="D84" s="53" t="s">
        <v>21</v>
      </c>
      <c r="E84" s="52">
        <f>E81+E82</f>
        <v>781.8</v>
      </c>
    </row>
    <row r="85" spans="4:5" ht="15" thickBot="1" x14ac:dyDescent="0.25">
      <c r="D85" s="54" t="s">
        <v>22</v>
      </c>
      <c r="E85" s="55">
        <f>E84+ SUM(D77:I77)</f>
        <v>781.8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8E6B-DBFF-42D6-89F2-A2CB23603FC8}">
  <dimension ref="B5:I37"/>
  <sheetViews>
    <sheetView topLeftCell="A4" workbookViewId="0">
      <selection activeCell="E24" sqref="E24"/>
    </sheetView>
  </sheetViews>
  <sheetFormatPr defaultRowHeight="14.25" x14ac:dyDescent="0.2"/>
  <cols>
    <col min="5" max="5" width="29.375" customWidth="1"/>
  </cols>
  <sheetData>
    <row r="5" spans="2:9" ht="15" thickBot="1" x14ac:dyDescent="0.25"/>
    <row r="6" spans="2:9" ht="15" thickBot="1" x14ac:dyDescent="0.25">
      <c r="B6" s="19" t="s">
        <v>7</v>
      </c>
      <c r="C6" s="20"/>
      <c r="E6" s="21"/>
      <c r="F6" s="22">
        <v>1</v>
      </c>
      <c r="G6" s="22">
        <v>2</v>
      </c>
      <c r="H6" s="22">
        <v>3</v>
      </c>
      <c r="I6" s="22">
        <v>4</v>
      </c>
    </row>
    <row r="7" spans="2:9" ht="15.75" thickTop="1" thickBot="1" x14ac:dyDescent="0.25">
      <c r="B7" s="24" t="s">
        <v>8</v>
      </c>
      <c r="C7" s="14"/>
      <c r="E7" s="25" t="s">
        <v>9</v>
      </c>
      <c r="F7" s="26">
        <v>52</v>
      </c>
      <c r="G7" s="27">
        <v>87</v>
      </c>
      <c r="H7" s="27">
        <v>23</v>
      </c>
      <c r="I7" s="27">
        <v>56</v>
      </c>
    </row>
    <row r="8" spans="2:9" ht="15.75" thickTop="1" thickBot="1" x14ac:dyDescent="0.25">
      <c r="B8" s="28"/>
      <c r="F8" s="29"/>
    </row>
    <row r="9" spans="2:9" ht="15.75" thickTop="1" thickBot="1" x14ac:dyDescent="0.25">
      <c r="B9" s="28"/>
      <c r="E9" s="30" t="s">
        <v>10</v>
      </c>
      <c r="F9" s="31">
        <v>75</v>
      </c>
    </row>
    <row r="10" spans="2:9" ht="15.75" thickTop="1" thickBot="1" x14ac:dyDescent="0.25">
      <c r="B10" s="28"/>
      <c r="E10" s="32" t="s">
        <v>11</v>
      </c>
      <c r="F10" s="31">
        <v>1</v>
      </c>
    </row>
    <row r="11" spans="2:9" ht="15.75" thickTop="1" thickBot="1" x14ac:dyDescent="0.25">
      <c r="B11" s="28"/>
      <c r="E11" s="25" t="s">
        <v>12</v>
      </c>
      <c r="F11" s="33">
        <v>1</v>
      </c>
    </row>
    <row r="12" spans="2:9" ht="15" thickBot="1" x14ac:dyDescent="0.25">
      <c r="B12" s="34"/>
      <c r="C12" s="35"/>
      <c r="D12" s="35"/>
      <c r="E12" s="35"/>
      <c r="F12" s="35"/>
      <c r="G12" s="35"/>
      <c r="H12" s="35"/>
      <c r="I12" s="35"/>
    </row>
    <row r="13" spans="2:9" ht="15" thickTop="1" x14ac:dyDescent="0.2"/>
    <row r="15" spans="2:9" ht="25.5" x14ac:dyDescent="0.35">
      <c r="B15" s="92" t="s">
        <v>69</v>
      </c>
    </row>
    <row r="17" spans="2:8" ht="15" thickBot="1" x14ac:dyDescent="0.25"/>
    <row r="18" spans="2:8" ht="15.75" thickTop="1" thickBot="1" x14ac:dyDescent="0.25">
      <c r="B18" s="69" t="s">
        <v>34</v>
      </c>
      <c r="D18" s="70" t="s">
        <v>35</v>
      </c>
      <c r="E18" s="71">
        <f>SQRT(2*F9*AVERAGE(F7:I7)/F10)</f>
        <v>90.415706600125617</v>
      </c>
      <c r="F18" s="72" t="s">
        <v>36</v>
      </c>
      <c r="H18">
        <f xml:space="preserve"> ROUNDUP(E18,0)</f>
        <v>91</v>
      </c>
    </row>
    <row r="19" spans="2:8" ht="15" thickTop="1" x14ac:dyDescent="0.2">
      <c r="B19" s="73" t="s">
        <v>37</v>
      </c>
    </row>
    <row r="20" spans="2:8" x14ac:dyDescent="0.2">
      <c r="E20" s="58"/>
      <c r="F20" s="58"/>
      <c r="G20" s="58"/>
      <c r="H20" s="58"/>
    </row>
    <row r="21" spans="2:8" ht="15" thickBot="1" x14ac:dyDescent="0.25"/>
    <row r="22" spans="2:8" ht="15" thickBot="1" x14ac:dyDescent="0.25">
      <c r="B22" s="69" t="s">
        <v>41</v>
      </c>
      <c r="D22" s="39"/>
      <c r="E22" s="40">
        <v>1</v>
      </c>
      <c r="F22" s="40">
        <v>2</v>
      </c>
      <c r="G22" s="40">
        <v>3</v>
      </c>
      <c r="H22" s="40">
        <v>4</v>
      </c>
    </row>
    <row r="23" spans="2:8" x14ac:dyDescent="0.2">
      <c r="B23" s="74" t="s">
        <v>42</v>
      </c>
      <c r="D23" s="43" t="s">
        <v>14</v>
      </c>
      <c r="E23">
        <f>0</f>
        <v>0</v>
      </c>
      <c r="F23">
        <f>E26</f>
        <v>87</v>
      </c>
      <c r="G23">
        <f>F26</f>
        <v>0</v>
      </c>
      <c r="H23">
        <f t="shared" ref="H23" si="0">G26</f>
        <v>0</v>
      </c>
    </row>
    <row r="24" spans="2:8" x14ac:dyDescent="0.2">
      <c r="B24" s="46" t="s">
        <v>31</v>
      </c>
      <c r="D24" s="43" t="s">
        <v>15</v>
      </c>
      <c r="E24" s="45">
        <f>SUM(E25:F25)</f>
        <v>139</v>
      </c>
      <c r="F24" s="58"/>
      <c r="G24" s="93">
        <f>G25</f>
        <v>23</v>
      </c>
      <c r="H24" s="93">
        <f>H25</f>
        <v>56</v>
      </c>
    </row>
    <row r="25" spans="2:8" x14ac:dyDescent="0.2">
      <c r="D25" s="43" t="s">
        <v>16</v>
      </c>
      <c r="E25">
        <f>F7</f>
        <v>52</v>
      </c>
      <c r="F25">
        <f t="shared" ref="F25:H25" si="1">G7</f>
        <v>87</v>
      </c>
      <c r="G25">
        <f t="shared" si="1"/>
        <v>23</v>
      </c>
      <c r="H25">
        <f t="shared" si="1"/>
        <v>56</v>
      </c>
    </row>
    <row r="26" spans="2:8" ht="15" thickBot="1" x14ac:dyDescent="0.25">
      <c r="D26" s="76" t="s">
        <v>17</v>
      </c>
      <c r="E26" s="35">
        <f>E23+E24-E25</f>
        <v>87</v>
      </c>
      <c r="F26" s="35">
        <f t="shared" ref="F26:H26" si="2">F23+F24-F25</f>
        <v>0</v>
      </c>
      <c r="G26" s="35">
        <f t="shared" si="2"/>
        <v>0</v>
      </c>
      <c r="H26" s="35">
        <f t="shared" si="2"/>
        <v>0</v>
      </c>
    </row>
    <row r="27" spans="2:8" ht="15.75" thickTop="1" thickBot="1" x14ac:dyDescent="0.25"/>
    <row r="28" spans="2:8" x14ac:dyDescent="0.2">
      <c r="E28" s="49" t="s">
        <v>18</v>
      </c>
      <c r="F28" s="50">
        <f>COUNTIF(E24:H24,"&gt;0")</f>
        <v>3</v>
      </c>
    </row>
    <row r="29" spans="2:8" x14ac:dyDescent="0.2">
      <c r="E29" s="51" t="s">
        <v>19</v>
      </c>
      <c r="F29" s="52">
        <f>F28*F9</f>
        <v>225</v>
      </c>
    </row>
    <row r="30" spans="2:8" x14ac:dyDescent="0.2">
      <c r="E30" s="51" t="s">
        <v>20</v>
      </c>
      <c r="F30" s="52">
        <f>SUM(E26:H26)*F10</f>
        <v>87</v>
      </c>
    </row>
    <row r="31" spans="2:8" x14ac:dyDescent="0.2">
      <c r="E31" s="51"/>
      <c r="F31" s="52"/>
    </row>
    <row r="32" spans="2:8" ht="15" thickBot="1" x14ac:dyDescent="0.25">
      <c r="E32" s="53" t="s">
        <v>21</v>
      </c>
      <c r="F32" s="52">
        <f>F29+F30</f>
        <v>312</v>
      </c>
    </row>
    <row r="33" spans="2:8" ht="15" thickBot="1" x14ac:dyDescent="0.25">
      <c r="E33" s="54" t="s">
        <v>22</v>
      </c>
      <c r="F33" s="55">
        <f>F32+ SUM(E25:H25)</f>
        <v>530</v>
      </c>
    </row>
    <row r="36" spans="2:8" ht="15" thickBot="1" x14ac:dyDescent="0.25">
      <c r="B36" s="35"/>
      <c r="C36" s="35"/>
      <c r="D36" s="35"/>
      <c r="E36" s="35"/>
      <c r="F36" s="35"/>
      <c r="G36" s="35"/>
      <c r="H36" s="35"/>
    </row>
    <row r="37" spans="2:8" ht="15" thickTop="1" x14ac:dyDescent="0.2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5871-680A-44CE-932E-4499D85FB4CA}">
  <dimension ref="B4:K19"/>
  <sheetViews>
    <sheetView workbookViewId="0">
      <selection activeCell="B16" sqref="B16"/>
    </sheetView>
  </sheetViews>
  <sheetFormatPr defaultRowHeight="14.25" x14ac:dyDescent="0.2"/>
  <cols>
    <col min="5" max="5" width="18.75" customWidth="1"/>
  </cols>
  <sheetData>
    <row r="4" spans="2:11" x14ac:dyDescent="0.2">
      <c r="K4" s="5"/>
    </row>
    <row r="5" spans="2:11" ht="15" thickBot="1" x14ac:dyDescent="0.25">
      <c r="K5" s="5"/>
    </row>
    <row r="6" spans="2:11" ht="15" thickBot="1" x14ac:dyDescent="0.25">
      <c r="B6" s="19" t="s">
        <v>7</v>
      </c>
      <c r="C6" s="20"/>
      <c r="E6" s="21"/>
      <c r="F6" s="22">
        <v>1</v>
      </c>
      <c r="G6" s="22">
        <v>2</v>
      </c>
      <c r="H6" s="22">
        <v>3</v>
      </c>
      <c r="I6" s="22">
        <v>4</v>
      </c>
      <c r="K6" s="5"/>
    </row>
    <row r="7" spans="2:11" ht="15.75" thickTop="1" thickBot="1" x14ac:dyDescent="0.25">
      <c r="B7" s="24" t="s">
        <v>8</v>
      </c>
      <c r="C7" s="14"/>
      <c r="E7" s="25" t="s">
        <v>9</v>
      </c>
      <c r="F7" s="26">
        <v>5</v>
      </c>
      <c r="G7" s="27">
        <v>7</v>
      </c>
      <c r="H7" s="27">
        <v>11</v>
      </c>
      <c r="I7" s="27">
        <v>3</v>
      </c>
      <c r="K7" s="5"/>
    </row>
    <row r="8" spans="2:11" ht="15.75" thickTop="1" thickBot="1" x14ac:dyDescent="0.25">
      <c r="B8" s="28"/>
      <c r="F8" s="29"/>
      <c r="K8" s="5"/>
    </row>
    <row r="9" spans="2:11" ht="15.75" thickTop="1" thickBot="1" x14ac:dyDescent="0.25">
      <c r="B9" s="28"/>
      <c r="E9" s="30" t="s">
        <v>10</v>
      </c>
      <c r="F9" s="31">
        <v>5</v>
      </c>
      <c r="G9" s="31">
        <v>7</v>
      </c>
      <c r="H9" s="31">
        <v>9</v>
      </c>
      <c r="I9" s="31">
        <v>7</v>
      </c>
      <c r="K9" s="5"/>
    </row>
    <row r="10" spans="2:11" ht="15.75" thickTop="1" thickBot="1" x14ac:dyDescent="0.25">
      <c r="B10" s="28"/>
      <c r="E10" s="32" t="s">
        <v>11</v>
      </c>
      <c r="F10" s="31">
        <v>1</v>
      </c>
      <c r="G10" s="31">
        <v>1</v>
      </c>
      <c r="H10" s="31">
        <v>1</v>
      </c>
      <c r="I10" s="31">
        <v>1</v>
      </c>
      <c r="K10" s="5"/>
    </row>
    <row r="11" spans="2:11" ht="15.75" thickTop="1" thickBot="1" x14ac:dyDescent="0.25">
      <c r="B11" s="28"/>
      <c r="E11" s="25" t="s">
        <v>12</v>
      </c>
      <c r="F11" s="33">
        <v>1</v>
      </c>
      <c r="G11" s="33">
        <v>1</v>
      </c>
      <c r="H11" s="33">
        <v>2</v>
      </c>
      <c r="I11" s="33">
        <v>2</v>
      </c>
      <c r="K11" s="5"/>
    </row>
    <row r="12" spans="2:11" ht="15" thickBot="1" x14ac:dyDescent="0.25">
      <c r="B12" s="34"/>
      <c r="C12" s="35"/>
      <c r="D12" s="35"/>
      <c r="E12" s="35"/>
      <c r="F12" s="35"/>
      <c r="G12" s="35"/>
      <c r="H12" s="35"/>
      <c r="I12" s="35"/>
      <c r="J12" s="35"/>
      <c r="K12" s="36"/>
    </row>
    <row r="13" spans="2:11" ht="15" thickTop="1" x14ac:dyDescent="0.2">
      <c r="K13" s="37"/>
    </row>
    <row r="14" spans="2:11" ht="15" thickBot="1" x14ac:dyDescent="0.25">
      <c r="K14" s="38"/>
    </row>
    <row r="15" spans="2:11" ht="15" thickBot="1" x14ac:dyDescent="0.25">
      <c r="B15" s="19" t="s">
        <v>66</v>
      </c>
      <c r="C15" s="20"/>
      <c r="E15" s="39"/>
      <c r="F15" s="40">
        <v>1</v>
      </c>
      <c r="G15" s="40">
        <v>2</v>
      </c>
      <c r="H15" s="40">
        <v>3</v>
      </c>
      <c r="I15" s="40">
        <v>4</v>
      </c>
      <c r="J15" s="41" t="s">
        <v>13</v>
      </c>
      <c r="K15" s="38"/>
    </row>
    <row r="16" spans="2:11" ht="15" thickBot="1" x14ac:dyDescent="0.25">
      <c r="B16" s="91" t="s">
        <v>67</v>
      </c>
      <c r="C16" s="14"/>
      <c r="E16" s="43" t="s">
        <v>14</v>
      </c>
      <c r="G16">
        <f>F19</f>
        <v>0</v>
      </c>
      <c r="H16">
        <f>G19</f>
        <v>14</v>
      </c>
      <c r="I16">
        <f>H19</f>
        <v>3</v>
      </c>
      <c r="J16" s="44"/>
      <c r="K16" s="38"/>
    </row>
    <row r="17" spans="2:11" x14ac:dyDescent="0.2">
      <c r="E17" s="43" t="s">
        <v>15</v>
      </c>
      <c r="F17">
        <v>5</v>
      </c>
      <c r="G17">
        <v>21</v>
      </c>
      <c r="J17" s="44">
        <f xml:space="preserve"> SUM(F17:I17)</f>
        <v>26</v>
      </c>
      <c r="K17" s="38"/>
    </row>
    <row r="18" spans="2:11" x14ac:dyDescent="0.2">
      <c r="B18" s="46" t="s">
        <v>68</v>
      </c>
      <c r="E18" s="43" t="s">
        <v>16</v>
      </c>
      <c r="F18">
        <f>F7</f>
        <v>5</v>
      </c>
      <c r="G18">
        <f t="shared" ref="G18:I18" si="0">G7</f>
        <v>7</v>
      </c>
      <c r="H18">
        <f t="shared" si="0"/>
        <v>11</v>
      </c>
      <c r="I18">
        <f t="shared" si="0"/>
        <v>3</v>
      </c>
      <c r="J18" s="44">
        <f xml:space="preserve"> SUM(F18:I18)</f>
        <v>26</v>
      </c>
      <c r="K18" s="38"/>
    </row>
    <row r="19" spans="2:11" x14ac:dyDescent="0.2">
      <c r="E19" s="43" t="s">
        <v>17</v>
      </c>
      <c r="F19">
        <f t="shared" ref="F19:H19" si="1">F16+F17-F18</f>
        <v>0</v>
      </c>
      <c r="G19">
        <f t="shared" si="1"/>
        <v>14</v>
      </c>
      <c r="H19">
        <f t="shared" si="1"/>
        <v>3</v>
      </c>
      <c r="I19">
        <f>I16+I17-I18</f>
        <v>0</v>
      </c>
      <c r="J19" s="44">
        <f xml:space="preserve"> SUM(F19:I19)</f>
        <v>17</v>
      </c>
      <c r="K19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Q1. Simple Method</vt:lpstr>
      <vt:lpstr>Q1. Heuristic</vt:lpstr>
      <vt:lpstr>Q2.</vt:lpstr>
      <vt:lpstr>Q3. Wagner-Whitin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Wallik</dc:creator>
  <cp:lastModifiedBy>Kampcom</cp:lastModifiedBy>
  <dcterms:created xsi:type="dcterms:W3CDTF">2015-06-05T18:17:20Z</dcterms:created>
  <dcterms:modified xsi:type="dcterms:W3CDTF">2021-05-03T05:49:02Z</dcterms:modified>
</cp:coreProperties>
</file>