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ingson.silva\LANÇAMENTOS CONTÁBEIS\"/>
    </mc:Choice>
  </mc:AlternateContent>
  <xr:revisionPtr revIDLastSave="0" documentId="13_ncr:1_{661C46E1-32FF-4E0E-AF97-15010865047F}" xr6:coauthVersionLast="47" xr6:coauthVersionMax="47" xr10:uidLastSave="{00000000-0000-0000-0000-000000000000}"/>
  <bookViews>
    <workbookView xWindow="-120" yWindow="-120" windowWidth="20730" windowHeight="11040" activeTab="1" xr2:uid="{86C03AB1-A4AC-4544-85E5-43A81A379283}"/>
  </bookViews>
  <sheets>
    <sheet name="NOTA CARIOCA" sheetId="1" r:id="rId1"/>
    <sheet name="PIS" sheetId="2" r:id="rId2"/>
    <sheet name="COFINS" sheetId="3" r:id="rId3"/>
    <sheet name="IRPJ" sheetId="4" r:id="rId4"/>
    <sheet name="CSLL" sheetId="5" r:id="rId5"/>
  </sheets>
  <externalReferences>
    <externalReference r:id="rId6"/>
  </externalReferences>
  <definedNames>
    <definedName name="_xlnm._FilterDatabase" localSheetId="0" hidden="1">'NOTA CARIOCA'!$A$2:$M$2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3" i="1" l="1"/>
  <c r="R13" i="1"/>
  <c r="R12" i="1"/>
  <c r="D14" i="3"/>
  <c r="V12" i="1"/>
  <c r="W35" i="1"/>
  <c r="W34" i="1"/>
  <c r="W33" i="1"/>
  <c r="T36" i="1"/>
  <c r="T35" i="1"/>
  <c r="T34" i="1"/>
  <c r="T33" i="1"/>
  <c r="P36" i="1"/>
  <c r="Q36" i="1" s="1"/>
  <c r="P34" i="1"/>
  <c r="Q34" i="1" s="1"/>
  <c r="P35" i="1"/>
  <c r="Q35" i="1" s="1"/>
  <c r="V35" i="1" s="1"/>
  <c r="P33" i="1"/>
  <c r="X37" i="1"/>
  <c r="V11" i="1"/>
  <c r="V10" i="1"/>
  <c r="V9" i="1"/>
  <c r="V8" i="1"/>
  <c r="V7" i="1"/>
  <c r="V6" i="1"/>
  <c r="V5" i="1"/>
  <c r="V4" i="1"/>
  <c r="V3" i="1"/>
  <c r="R11" i="1"/>
  <c r="R10" i="1"/>
  <c r="R9" i="1"/>
  <c r="R8" i="1"/>
  <c r="R7" i="1"/>
  <c r="R6" i="1"/>
  <c r="R5" i="1"/>
  <c r="R4" i="1"/>
  <c r="R3" i="1"/>
  <c r="T31" i="1"/>
  <c r="T26" i="1"/>
  <c r="P31" i="1"/>
  <c r="Q31" i="1" s="1"/>
  <c r="P26" i="1"/>
  <c r="U42" i="1"/>
  <c r="Y41" i="1"/>
  <c r="P41" i="1"/>
  <c r="W40" i="1"/>
  <c r="P40" i="1"/>
  <c r="Q40" i="1" s="1"/>
  <c r="R40" i="1" s="1"/>
  <c r="V40" i="1" s="1"/>
  <c r="W39" i="1"/>
  <c r="P39" i="1"/>
  <c r="Q39" i="1" s="1"/>
  <c r="R39" i="1" s="1"/>
  <c r="V39" i="1" s="1"/>
  <c r="W38" i="1"/>
  <c r="P38" i="1"/>
  <c r="X32" i="1"/>
  <c r="V30" i="1"/>
  <c r="Q30" i="1"/>
  <c r="R30" i="1" s="1"/>
  <c r="P30" i="1"/>
  <c r="P29" i="1"/>
  <c r="Q29" i="1" s="1"/>
  <c r="X27" i="1"/>
  <c r="X43" i="1" s="1"/>
  <c r="Q26" i="1"/>
  <c r="F12" i="1"/>
  <c r="F21" i="1"/>
  <c r="G21" i="1"/>
  <c r="H21" i="1"/>
  <c r="I21" i="1"/>
  <c r="F22" i="1"/>
  <c r="T30" i="1" s="1"/>
  <c r="G22" i="1"/>
  <c r="H22" i="1"/>
  <c r="I22" i="1"/>
  <c r="F23" i="1"/>
  <c r="G23" i="1"/>
  <c r="H23" i="1"/>
  <c r="I23" i="1"/>
  <c r="F24" i="1"/>
  <c r="G24" i="1"/>
  <c r="H24" i="1"/>
  <c r="I24" i="1"/>
  <c r="F27" i="1"/>
  <c r="G27" i="1"/>
  <c r="H27" i="1"/>
  <c r="I27" i="1"/>
  <c r="F26" i="1"/>
  <c r="G26" i="1"/>
  <c r="H26" i="1"/>
  <c r="I26" i="1"/>
  <c r="F25" i="1"/>
  <c r="G25" i="1"/>
  <c r="H25" i="1"/>
  <c r="I25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R14" i="1"/>
  <c r="H12" i="2"/>
  <c r="H11" i="2"/>
  <c r="H10" i="2"/>
  <c r="H9" i="2"/>
  <c r="H8" i="2"/>
  <c r="H15" i="3"/>
  <c r="V14" i="1" s="1"/>
  <c r="H14" i="3"/>
  <c r="V13" i="1" s="1"/>
  <c r="H13" i="3"/>
  <c r="H12" i="3"/>
  <c r="H11" i="3"/>
  <c r="H10" i="3"/>
  <c r="W3" i="1"/>
  <c r="S3" i="1"/>
  <c r="P14" i="1"/>
  <c r="Q14" i="1" s="1"/>
  <c r="Q13" i="1"/>
  <c r="Q12" i="1"/>
  <c r="Q11" i="1"/>
  <c r="Q10" i="1"/>
  <c r="Q9" i="1"/>
  <c r="U8" i="1"/>
  <c r="Q8" i="1"/>
  <c r="U7" i="1"/>
  <c r="Q7" i="1"/>
  <c r="F20" i="1"/>
  <c r="G20" i="1"/>
  <c r="W30" i="1" s="1"/>
  <c r="H20" i="1"/>
  <c r="H7" i="2" s="1"/>
  <c r="I20" i="1"/>
  <c r="F19" i="1"/>
  <c r="G19" i="1"/>
  <c r="H19" i="1"/>
  <c r="I19" i="1"/>
  <c r="F18" i="1"/>
  <c r="T29" i="1" s="1"/>
  <c r="G18" i="1"/>
  <c r="H18" i="1"/>
  <c r="I18" i="1"/>
  <c r="F17" i="1"/>
  <c r="G17" i="1"/>
  <c r="H17" i="1"/>
  <c r="I17" i="1"/>
  <c r="F16" i="1"/>
  <c r="G16" i="1"/>
  <c r="W29" i="1" s="1"/>
  <c r="H16" i="1"/>
  <c r="H6" i="2" s="1"/>
  <c r="I16" i="1"/>
  <c r="H8" i="3" s="1"/>
  <c r="F15" i="1"/>
  <c r="T28" i="1" s="1"/>
  <c r="G15" i="1"/>
  <c r="H15" i="1"/>
  <c r="I15" i="1"/>
  <c r="B16" i="5"/>
  <c r="B17" i="5"/>
  <c r="B18" i="5"/>
  <c r="B19" i="5"/>
  <c r="B20" i="5"/>
  <c r="B21" i="5"/>
  <c r="B22" i="5"/>
  <c r="B23" i="5"/>
  <c r="B24" i="5"/>
  <c r="F13" i="1"/>
  <c r="G13" i="1"/>
  <c r="H13" i="1"/>
  <c r="I13" i="1"/>
  <c r="F14" i="1"/>
  <c r="G14" i="1"/>
  <c r="W28" i="1" s="1"/>
  <c r="H14" i="1"/>
  <c r="I14" i="1"/>
  <c r="I8" i="1"/>
  <c r="H8" i="1"/>
  <c r="G8" i="1"/>
  <c r="F8" i="1"/>
  <c r="I3" i="1"/>
  <c r="H3" i="1"/>
  <c r="G3" i="1"/>
  <c r="F3" i="1"/>
  <c r="Y35" i="1" l="1"/>
  <c r="W37" i="1"/>
  <c r="T37" i="1"/>
  <c r="P37" i="1"/>
  <c r="V36" i="1"/>
  <c r="Y36" i="1" s="1"/>
  <c r="X38" i="1" s="1"/>
  <c r="R36" i="1"/>
  <c r="R34" i="1"/>
  <c r="V34" i="1"/>
  <c r="Y34" i="1" s="1"/>
  <c r="R35" i="1"/>
  <c r="Q33" i="1"/>
  <c r="P42" i="1" a="1"/>
  <c r="P42" i="1" s="1"/>
  <c r="Q42" i="1" s="1"/>
  <c r="R42" i="1" s="1"/>
  <c r="V42" i="1" s="1"/>
  <c r="Y42" i="1" s="1"/>
  <c r="T32" i="1"/>
  <c r="Y30" i="1"/>
  <c r="W32" i="1"/>
  <c r="V26" i="1"/>
  <c r="Y26" i="1" s="1"/>
  <c r="R26" i="1"/>
  <c r="R29" i="1"/>
  <c r="V29" i="1"/>
  <c r="Y29" i="1" s="1"/>
  <c r="R31" i="1"/>
  <c r="V31" i="1"/>
  <c r="Y31" i="1" s="1"/>
  <c r="Q38" i="1"/>
  <c r="R38" i="1" s="1"/>
  <c r="V38" i="1" s="1"/>
  <c r="U11" i="1"/>
  <c r="H9" i="3"/>
  <c r="H5" i="2"/>
  <c r="J21" i="1"/>
  <c r="M21" i="1" s="1"/>
  <c r="J42" i="1"/>
  <c r="J19" i="1"/>
  <c r="M19" i="1" s="1"/>
  <c r="J41" i="1"/>
  <c r="J39" i="1"/>
  <c r="M39" i="1" s="1"/>
  <c r="J38" i="1"/>
  <c r="M38" i="1" s="1"/>
  <c r="J37" i="1"/>
  <c r="M37" i="1" s="1"/>
  <c r="J35" i="1"/>
  <c r="M35" i="1" s="1"/>
  <c r="J34" i="1"/>
  <c r="M34" i="1" s="1"/>
  <c r="J33" i="1"/>
  <c r="M33" i="1" s="1"/>
  <c r="J31" i="1"/>
  <c r="M31" i="1" s="1"/>
  <c r="J30" i="1"/>
  <c r="M30" i="1" s="1"/>
  <c r="J29" i="1"/>
  <c r="M29" i="1" s="1"/>
  <c r="J25" i="1"/>
  <c r="M25" i="1" s="1"/>
  <c r="J26" i="1"/>
  <c r="M26" i="1" s="1"/>
  <c r="J27" i="1"/>
  <c r="M27" i="1" s="1"/>
  <c r="J24" i="1"/>
  <c r="M24" i="1" s="1"/>
  <c r="H7" i="3"/>
  <c r="J40" i="1"/>
  <c r="J36" i="1"/>
  <c r="M36" i="1" s="1"/>
  <c r="J32" i="1"/>
  <c r="M32" i="1" s="1"/>
  <c r="J28" i="1"/>
  <c r="M28" i="1" s="1"/>
  <c r="J20" i="1"/>
  <c r="M20" i="1" s="1"/>
  <c r="J22" i="1"/>
  <c r="M22" i="1" s="1"/>
  <c r="J23" i="1"/>
  <c r="M23" i="1" s="1"/>
  <c r="J13" i="1"/>
  <c r="M13" i="1" s="1"/>
  <c r="U9" i="1"/>
  <c r="U12" i="1"/>
  <c r="U10" i="1"/>
  <c r="U14" i="1"/>
  <c r="J18" i="1"/>
  <c r="M18" i="1" s="1"/>
  <c r="J14" i="1"/>
  <c r="M14" i="1" s="1"/>
  <c r="J16" i="1"/>
  <c r="M16" i="1" s="1"/>
  <c r="J15" i="1"/>
  <c r="M15" i="1" s="1"/>
  <c r="J17" i="1"/>
  <c r="M17" i="1" s="1"/>
  <c r="J3" i="1"/>
  <c r="F6" i="1"/>
  <c r="G6" i="1"/>
  <c r="H6" i="1"/>
  <c r="I6" i="1"/>
  <c r="F5" i="1"/>
  <c r="G5" i="1"/>
  <c r="H5" i="1"/>
  <c r="I5" i="1"/>
  <c r="F4" i="1"/>
  <c r="G4" i="1"/>
  <c r="W23" i="1" s="1"/>
  <c r="H4" i="1"/>
  <c r="D2" i="2" s="1"/>
  <c r="I4" i="1"/>
  <c r="D4" i="3" s="1"/>
  <c r="F9" i="1"/>
  <c r="T24" i="1" s="1"/>
  <c r="G9" i="1"/>
  <c r="H9" i="1"/>
  <c r="I9" i="1"/>
  <c r="F10" i="1"/>
  <c r="G10" i="1"/>
  <c r="H10" i="1"/>
  <c r="I10" i="1"/>
  <c r="F11" i="1"/>
  <c r="T25" i="1" s="1"/>
  <c r="G11" i="1"/>
  <c r="H11" i="1"/>
  <c r="I11" i="1"/>
  <c r="G12" i="1"/>
  <c r="H12" i="1"/>
  <c r="I12" i="1"/>
  <c r="I7" i="1"/>
  <c r="H7" i="1"/>
  <c r="G7" i="1"/>
  <c r="F7" i="1"/>
  <c r="Y38" i="1" l="1"/>
  <c r="X39" i="1" s="1"/>
  <c r="Y39" i="1" s="1"/>
  <c r="X40" i="1" s="1"/>
  <c r="Y40" i="1" s="1"/>
  <c r="R33" i="1"/>
  <c r="R37" i="1" s="1"/>
  <c r="U37" i="1" s="1"/>
  <c r="V33" i="1"/>
  <c r="Q37" i="1"/>
  <c r="W24" i="1"/>
  <c r="W27" i="1" s="1"/>
  <c r="W43" i="1" s="1"/>
  <c r="W25" i="1"/>
  <c r="T23" i="1"/>
  <c r="T27" i="1" s="1"/>
  <c r="T43" i="1" s="1"/>
  <c r="H4" i="2"/>
  <c r="H3" i="2"/>
  <c r="H4" i="3"/>
  <c r="H5" i="3"/>
  <c r="H2" i="2"/>
  <c r="H6" i="3"/>
  <c r="J8" i="1"/>
  <c r="J9" i="1"/>
  <c r="J7" i="1"/>
  <c r="J6" i="1"/>
  <c r="J10" i="1"/>
  <c r="J12" i="1"/>
  <c r="M12" i="1" s="1"/>
  <c r="J4" i="1"/>
  <c r="J5" i="1"/>
  <c r="J11" i="1"/>
  <c r="D15" i="3"/>
  <c r="B42" i="4"/>
  <c r="B27" i="5"/>
  <c r="B26" i="5"/>
  <c r="B25" i="5"/>
  <c r="V37" i="1" l="1"/>
  <c r="Y37" i="1" s="1"/>
  <c r="Y33" i="1"/>
  <c r="V16" i="1"/>
  <c r="R16" i="1"/>
  <c r="F16" i="4"/>
  <c r="D4" i="4" s="1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F27" i="5"/>
  <c r="F26" i="5"/>
  <c r="F25" i="5"/>
  <c r="F24" i="5"/>
  <c r="F23" i="5"/>
  <c r="F22" i="5"/>
  <c r="F21" i="5"/>
  <c r="F20" i="5"/>
  <c r="F19" i="5"/>
  <c r="F18" i="5"/>
  <c r="F17" i="5"/>
  <c r="F16" i="5"/>
  <c r="D4" i="5"/>
  <c r="B44" i="4"/>
  <c r="B43" i="4"/>
  <c r="B41" i="4"/>
  <c r="B40" i="4"/>
  <c r="B39" i="4"/>
  <c r="B38" i="4"/>
  <c r="B37" i="4"/>
  <c r="B36" i="4"/>
  <c r="B35" i="4"/>
  <c r="B34" i="4"/>
  <c r="B33" i="4"/>
  <c r="C44" i="4"/>
  <c r="C43" i="4"/>
  <c r="C42" i="4"/>
  <c r="C41" i="4"/>
  <c r="C40" i="4"/>
  <c r="C39" i="4"/>
  <c r="C38" i="4"/>
  <c r="C37" i="4"/>
  <c r="C36" i="4"/>
  <c r="C35" i="4"/>
  <c r="C34" i="4"/>
  <c r="C33" i="4"/>
  <c r="F27" i="4"/>
  <c r="F26" i="4"/>
  <c r="F25" i="4"/>
  <c r="F24" i="4"/>
  <c r="F23" i="4"/>
  <c r="F22" i="4"/>
  <c r="F21" i="4"/>
  <c r="F20" i="4"/>
  <c r="F19" i="4"/>
  <c r="F18" i="4"/>
  <c r="F17" i="4"/>
  <c r="B4" i="3"/>
  <c r="F3" i="2"/>
  <c r="F4" i="2" s="1"/>
  <c r="F5" i="2" s="1"/>
  <c r="F6" i="2" s="1"/>
  <c r="F7" i="2" s="1"/>
  <c r="F8" i="2" s="1"/>
  <c r="F9" i="2" s="1"/>
  <c r="F10" i="2" s="1"/>
  <c r="F11" i="2" s="1"/>
  <c r="F12" i="2" s="1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B15" i="3"/>
  <c r="C15" i="3" s="1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12" i="2"/>
  <c r="C12" i="2" s="1"/>
  <c r="B11" i="2"/>
  <c r="C11" i="2" s="1"/>
  <c r="B10" i="2"/>
  <c r="C10" i="2" s="1"/>
  <c r="B9" i="2"/>
  <c r="C9" i="2" s="1"/>
  <c r="B8" i="2"/>
  <c r="C8" i="2" s="1"/>
  <c r="B7" i="2"/>
  <c r="C7" i="2" s="1"/>
  <c r="B6" i="2"/>
  <c r="C6" i="2" s="1"/>
  <c r="B5" i="2"/>
  <c r="B4" i="2"/>
  <c r="B3" i="2"/>
  <c r="B2" i="2"/>
  <c r="J135" i="1"/>
  <c r="J134" i="1"/>
  <c r="J133" i="1"/>
  <c r="M133" i="1" s="1"/>
  <c r="J132" i="1"/>
  <c r="J131" i="1"/>
  <c r="J130" i="1"/>
  <c r="M130" i="1" s="1"/>
  <c r="J129" i="1"/>
  <c r="J128" i="1"/>
  <c r="J127" i="1"/>
  <c r="J126" i="1"/>
  <c r="J125" i="1"/>
  <c r="M125" i="1" s="1"/>
  <c r="J124" i="1"/>
  <c r="J123" i="1"/>
  <c r="J122" i="1"/>
  <c r="M122" i="1" s="1"/>
  <c r="J121" i="1"/>
  <c r="J120" i="1"/>
  <c r="J119" i="1"/>
  <c r="J118" i="1"/>
  <c r="J117" i="1"/>
  <c r="M117" i="1" s="1"/>
  <c r="J116" i="1"/>
  <c r="J115" i="1"/>
  <c r="J114" i="1"/>
  <c r="J113" i="1"/>
  <c r="J112" i="1"/>
  <c r="J111" i="1"/>
  <c r="J110" i="1"/>
  <c r="J109" i="1"/>
  <c r="M109" i="1" s="1"/>
  <c r="J108" i="1"/>
  <c r="J107" i="1"/>
  <c r="J106" i="1"/>
  <c r="M106" i="1" s="1"/>
  <c r="J105" i="1"/>
  <c r="J104" i="1"/>
  <c r="J103" i="1"/>
  <c r="J102" i="1"/>
  <c r="J101" i="1"/>
  <c r="M101" i="1" s="1"/>
  <c r="J100" i="1"/>
  <c r="J99" i="1"/>
  <c r="M99" i="1" s="1"/>
  <c r="J98" i="1"/>
  <c r="M98" i="1" s="1"/>
  <c r="J97" i="1"/>
  <c r="J96" i="1"/>
  <c r="J95" i="1"/>
  <c r="J94" i="1"/>
  <c r="J93" i="1"/>
  <c r="M93" i="1" s="1"/>
  <c r="J92" i="1"/>
  <c r="J91" i="1"/>
  <c r="M91" i="1" s="1"/>
  <c r="J90" i="1"/>
  <c r="M90" i="1" s="1"/>
  <c r="J89" i="1"/>
  <c r="J88" i="1"/>
  <c r="J87" i="1"/>
  <c r="M87" i="1" s="1"/>
  <c r="J86" i="1"/>
  <c r="J85" i="1"/>
  <c r="M85" i="1" s="1"/>
  <c r="J84" i="1"/>
  <c r="J83" i="1"/>
  <c r="M83" i="1" s="1"/>
  <c r="J82" i="1"/>
  <c r="J81" i="1"/>
  <c r="J80" i="1"/>
  <c r="J79" i="1"/>
  <c r="M79" i="1" s="1"/>
  <c r="J78" i="1"/>
  <c r="J77" i="1"/>
  <c r="M77" i="1" s="1"/>
  <c r="J76" i="1"/>
  <c r="J75" i="1"/>
  <c r="M75" i="1" s="1"/>
  <c r="J74" i="1"/>
  <c r="J73" i="1"/>
  <c r="J72" i="1"/>
  <c r="J71" i="1"/>
  <c r="M71" i="1" s="1"/>
  <c r="J70" i="1"/>
  <c r="J69" i="1"/>
  <c r="M69" i="1" s="1"/>
  <c r="J68" i="1"/>
  <c r="J67" i="1"/>
  <c r="M67" i="1" s="1"/>
  <c r="J66" i="1"/>
  <c r="M66" i="1" s="1"/>
  <c r="J65" i="1"/>
  <c r="J64" i="1"/>
  <c r="J63" i="1"/>
  <c r="M63" i="1" s="1"/>
  <c r="J62" i="1"/>
  <c r="J61" i="1"/>
  <c r="M61" i="1" s="1"/>
  <c r="J60" i="1"/>
  <c r="J59" i="1"/>
  <c r="J58" i="1"/>
  <c r="M58" i="1" s="1"/>
  <c r="J57" i="1"/>
  <c r="J56" i="1"/>
  <c r="J55" i="1"/>
  <c r="M55" i="1" s="1"/>
  <c r="J54" i="1"/>
  <c r="J53" i="1"/>
  <c r="M53" i="1" s="1"/>
  <c r="J52" i="1"/>
  <c r="J51" i="1"/>
  <c r="J50" i="1"/>
  <c r="J49" i="1"/>
  <c r="J48" i="1"/>
  <c r="J47" i="1"/>
  <c r="M47" i="1" s="1"/>
  <c r="J46" i="1"/>
  <c r="M46" i="1" s="1"/>
  <c r="J45" i="1"/>
  <c r="M45" i="1" s="1"/>
  <c r="J44" i="1"/>
  <c r="M44" i="1" s="1"/>
  <c r="J43" i="1"/>
  <c r="M43" i="1" s="1"/>
  <c r="M42" i="1"/>
  <c r="M41" i="1"/>
  <c r="M40" i="1"/>
  <c r="M11" i="1"/>
  <c r="M8" i="1"/>
  <c r="M6" i="1"/>
  <c r="C2" i="2" l="1"/>
  <c r="E2" i="2" s="1"/>
  <c r="P3" i="1"/>
  <c r="P23" i="1" s="1"/>
  <c r="C3" i="2"/>
  <c r="P4" i="1"/>
  <c r="P24" i="1" s="1"/>
  <c r="Q24" i="1" s="1"/>
  <c r="C4" i="3"/>
  <c r="C17" i="3" s="1"/>
  <c r="B17" i="3"/>
  <c r="C4" i="2"/>
  <c r="P5" i="1"/>
  <c r="P25" i="1" s="1"/>
  <c r="Q25" i="1" s="1"/>
  <c r="C5" i="2"/>
  <c r="P6" i="1"/>
  <c r="P28" i="1" s="1"/>
  <c r="I10" i="4"/>
  <c r="D10" i="4"/>
  <c r="D8" i="5"/>
  <c r="G10" i="5"/>
  <c r="G6" i="5"/>
  <c r="I6" i="4"/>
  <c r="I8" i="4"/>
  <c r="I4" i="4"/>
  <c r="G8" i="5"/>
  <c r="G4" i="5"/>
  <c r="B10" i="4"/>
  <c r="C10" i="4" s="1"/>
  <c r="B10" i="5"/>
  <c r="C10" i="5" s="1"/>
  <c r="B4" i="5"/>
  <c r="C4" i="5" s="1"/>
  <c r="E4" i="5" s="1"/>
  <c r="F4" i="5" s="1"/>
  <c r="B4" i="4"/>
  <c r="B6" i="5"/>
  <c r="C6" i="5" s="1"/>
  <c r="B6" i="4"/>
  <c r="C6" i="4" s="1"/>
  <c r="B8" i="4"/>
  <c r="C8" i="4" s="1"/>
  <c r="B8" i="5"/>
  <c r="C8" i="5" s="1"/>
  <c r="D6" i="5"/>
  <c r="D10" i="5"/>
  <c r="D8" i="4"/>
  <c r="D6" i="4"/>
  <c r="M86" i="1"/>
  <c r="M7" i="1"/>
  <c r="M62" i="1"/>
  <c r="M82" i="1"/>
  <c r="M92" i="1"/>
  <c r="M126" i="1"/>
  <c r="M116" i="1"/>
  <c r="M3" i="1"/>
  <c r="M68" i="1"/>
  <c r="M102" i="1"/>
  <c r="M132" i="1"/>
  <c r="M84" i="1"/>
  <c r="M54" i="1"/>
  <c r="M108" i="1"/>
  <c r="M5" i="1"/>
  <c r="M50" i="1"/>
  <c r="M60" i="1"/>
  <c r="M74" i="1"/>
  <c r="M94" i="1"/>
  <c r="M114" i="1"/>
  <c r="M118" i="1"/>
  <c r="M124" i="1"/>
  <c r="M52" i="1"/>
  <c r="M78" i="1"/>
  <c r="M4" i="1"/>
  <c r="M70" i="1"/>
  <c r="M100" i="1"/>
  <c r="M134" i="1"/>
  <c r="M76" i="1"/>
  <c r="M110" i="1"/>
  <c r="E15" i="3"/>
  <c r="E14" i="3"/>
  <c r="M129" i="1"/>
  <c r="M112" i="1"/>
  <c r="M131" i="1"/>
  <c r="M56" i="1"/>
  <c r="M48" i="1"/>
  <c r="M64" i="1"/>
  <c r="M72" i="1"/>
  <c r="M80" i="1"/>
  <c r="M88" i="1"/>
  <c r="M96" i="1"/>
  <c r="M104" i="1"/>
  <c r="M120" i="1"/>
  <c r="M128" i="1"/>
  <c r="M9" i="1"/>
  <c r="M51" i="1"/>
  <c r="M59" i="1"/>
  <c r="M107" i="1"/>
  <c r="M115" i="1"/>
  <c r="M123" i="1"/>
  <c r="M10" i="1"/>
  <c r="M49" i="1"/>
  <c r="M57" i="1"/>
  <c r="M65" i="1"/>
  <c r="M73" i="1"/>
  <c r="M81" i="1"/>
  <c r="M89" i="1"/>
  <c r="M97" i="1"/>
  <c r="M105" i="1"/>
  <c r="M113" i="1"/>
  <c r="M121" i="1"/>
  <c r="M95" i="1"/>
  <c r="M103" i="1"/>
  <c r="M111" i="1"/>
  <c r="M119" i="1"/>
  <c r="M127" i="1"/>
  <c r="M135" i="1"/>
  <c r="E4" i="3" l="1"/>
  <c r="D5" i="3" s="1"/>
  <c r="P32" i="1"/>
  <c r="Q28" i="1"/>
  <c r="C4" i="4"/>
  <c r="E4" i="4" s="1"/>
  <c r="G4" i="4" s="1"/>
  <c r="B11" i="4"/>
  <c r="I11" i="4"/>
  <c r="T44" i="1" s="1"/>
  <c r="Q23" i="1"/>
  <c r="P27" i="1"/>
  <c r="R24" i="1"/>
  <c r="V24" i="1"/>
  <c r="Y24" i="1" s="1"/>
  <c r="G11" i="5"/>
  <c r="W44" i="1" s="1"/>
  <c r="V25" i="1"/>
  <c r="Y25" i="1" s="1"/>
  <c r="R25" i="1"/>
  <c r="U6" i="1"/>
  <c r="Q6" i="1"/>
  <c r="P16" i="1"/>
  <c r="P18" i="1" s="1"/>
  <c r="Q3" i="1"/>
  <c r="U3" i="1"/>
  <c r="U5" i="1"/>
  <c r="Q5" i="1"/>
  <c r="U4" i="1"/>
  <c r="Q4" i="1"/>
  <c r="D3" i="2"/>
  <c r="E8" i="5"/>
  <c r="F8" i="5" s="1"/>
  <c r="H8" i="5" s="1"/>
  <c r="E10" i="4"/>
  <c r="G10" i="4" s="1"/>
  <c r="E10" i="5"/>
  <c r="F10" i="5" s="1"/>
  <c r="H10" i="5" s="1"/>
  <c r="H4" i="5"/>
  <c r="E6" i="5"/>
  <c r="F6" i="5" s="1"/>
  <c r="H6" i="5" s="1"/>
  <c r="E8" i="4"/>
  <c r="E6" i="4"/>
  <c r="P43" i="1" l="1"/>
  <c r="P44" i="1" s="1"/>
  <c r="H11" i="5"/>
  <c r="V28" i="1"/>
  <c r="Q32" i="1"/>
  <c r="S43" i="1" s="1"/>
  <c r="R28" i="1"/>
  <c r="R32" i="1" s="1"/>
  <c r="U32" i="1" s="1"/>
  <c r="Q27" i="1"/>
  <c r="R23" i="1"/>
  <c r="R27" i="1" s="1"/>
  <c r="V23" i="1"/>
  <c r="E11" i="4"/>
  <c r="F4" i="4"/>
  <c r="H4" i="4" s="1"/>
  <c r="F11" i="5"/>
  <c r="T3" i="1"/>
  <c r="S4" i="1" s="1"/>
  <c r="T4" i="1" s="1"/>
  <c r="S5" i="1" s="1"/>
  <c r="T5" i="1" s="1"/>
  <c r="Q16" i="1"/>
  <c r="Q18" i="1" s="1"/>
  <c r="U16" i="1"/>
  <c r="U18" i="1" s="1"/>
  <c r="X3" i="1"/>
  <c r="W4" i="1" s="1"/>
  <c r="X4" i="1" s="1"/>
  <c r="W5" i="1" s="1"/>
  <c r="X5" i="1" s="1"/>
  <c r="E5" i="3"/>
  <c r="E3" i="2"/>
  <c r="F10" i="4"/>
  <c r="H10" i="4" s="1"/>
  <c r="J10" i="4" s="1"/>
  <c r="G8" i="4"/>
  <c r="F8" i="4"/>
  <c r="G6" i="4"/>
  <c r="F6" i="4"/>
  <c r="Q43" i="1" l="1"/>
  <c r="Q44" i="1" s="1"/>
  <c r="G11" i="4"/>
  <c r="S44" i="1" s="1"/>
  <c r="R43" i="1"/>
  <c r="U27" i="1"/>
  <c r="U43" i="1" s="1"/>
  <c r="J4" i="4"/>
  <c r="F11" i="4"/>
  <c r="V27" i="1"/>
  <c r="Y23" i="1"/>
  <c r="Y28" i="1"/>
  <c r="V32" i="1"/>
  <c r="Y32" i="1" s="1"/>
  <c r="D6" i="3"/>
  <c r="D4" i="2"/>
  <c r="W6" i="1"/>
  <c r="S6" i="1"/>
  <c r="H6" i="4"/>
  <c r="J6" i="4" s="1"/>
  <c r="H8" i="4"/>
  <c r="J8" i="4" s="1"/>
  <c r="H11" i="4" l="1"/>
  <c r="J11" i="4"/>
  <c r="U44" i="1" s="1"/>
  <c r="R44" i="1"/>
  <c r="Y27" i="1"/>
  <c r="Y43" i="1" s="1"/>
  <c r="Y44" i="1" s="1"/>
  <c r="V43" i="1"/>
  <c r="V44" i="1" s="1"/>
  <c r="E6" i="3"/>
  <c r="E4" i="2"/>
  <c r="X6" i="1"/>
  <c r="T6" i="1"/>
  <c r="D7" i="3" l="1"/>
  <c r="D5" i="2"/>
  <c r="S7" i="1"/>
  <c r="W7" i="1"/>
  <c r="E7" i="3" l="1"/>
  <c r="E5" i="2"/>
  <c r="X7" i="1"/>
  <c r="T7" i="1"/>
  <c r="W8" i="1" l="1"/>
  <c r="S8" i="1"/>
  <c r="D8" i="3"/>
  <c r="D6" i="2"/>
  <c r="T8" i="1" l="1"/>
  <c r="X8" i="1"/>
  <c r="E8" i="3"/>
  <c r="E6" i="2"/>
  <c r="W9" i="1" l="1"/>
  <c r="S9" i="1"/>
  <c r="D7" i="2"/>
  <c r="D9" i="3"/>
  <c r="T9" i="1" l="1"/>
  <c r="X9" i="1"/>
  <c r="E9" i="3"/>
  <c r="E7" i="2"/>
  <c r="D8" i="2" l="1"/>
  <c r="D10" i="3"/>
  <c r="W10" i="1"/>
  <c r="S10" i="1"/>
  <c r="E10" i="3" l="1"/>
  <c r="E8" i="2"/>
  <c r="X10" i="1"/>
  <c r="W11" i="1" s="1"/>
  <c r="T10" i="1"/>
  <c r="S11" i="1" s="1"/>
  <c r="D11" i="3" l="1"/>
  <c r="D9" i="2"/>
  <c r="X11" i="1"/>
  <c r="W12" i="1" s="1"/>
  <c r="T11" i="1"/>
  <c r="S12" i="1" s="1"/>
  <c r="E9" i="2" l="1"/>
  <c r="E11" i="3"/>
  <c r="X12" i="1"/>
  <c r="W13" i="1" s="1"/>
  <c r="T12" i="1"/>
  <c r="S13" i="1" s="1"/>
  <c r="D12" i="3" l="1"/>
  <c r="D10" i="2"/>
  <c r="T13" i="1"/>
  <c r="X13" i="1"/>
  <c r="E10" i="2" l="1"/>
  <c r="E12" i="3"/>
  <c r="X14" i="1"/>
  <c r="X16" i="1" s="1"/>
  <c r="W16" i="1"/>
  <c r="T14" i="1"/>
  <c r="T16" i="1" s="1"/>
  <c r="S16" i="1"/>
  <c r="D13" i="3" l="1"/>
  <c r="D11" i="2"/>
  <c r="E11" i="2" l="1"/>
  <c r="E13" i="3"/>
  <c r="E17" i="3" s="1"/>
  <c r="X18" i="1" s="1"/>
  <c r="D17" i="3"/>
  <c r="W18" i="1" s="1"/>
  <c r="D12" i="2" l="1"/>
  <c r="E12" i="2" l="1"/>
  <c r="T18" i="1" s="1"/>
  <c r="S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Filipi Mota</author>
  </authors>
  <commentList>
    <comment ref="M8" authorId="0" shapeId="0" xr:uid="{338F888F-231F-47C9-A794-35958760E3ED}">
      <text>
        <r>
          <rPr>
            <b/>
            <sz val="9"/>
            <color indexed="81"/>
            <rFont val="Segoe UI"/>
            <family val="2"/>
          </rPr>
          <t>Filipi Mota:</t>
        </r>
        <r>
          <rPr>
            <sz val="9"/>
            <color indexed="81"/>
            <rFont val="Segoe UI"/>
            <family val="2"/>
          </rPr>
          <t xml:space="preserve">
Valor de TED.
</t>
        </r>
      </text>
    </comment>
    <comment ref="M12" authorId="0" shapeId="0" xr:uid="{52DB6CD4-03BD-47FB-9F2F-555A442F3545}">
      <text>
        <r>
          <rPr>
            <b/>
            <sz val="9"/>
            <color indexed="81"/>
            <rFont val="Segoe UI"/>
            <family val="2"/>
          </rPr>
          <t>Filipi Mota:</t>
        </r>
        <r>
          <rPr>
            <sz val="9"/>
            <color indexed="81"/>
            <rFont val="Segoe UI"/>
            <family val="2"/>
          </rPr>
          <t xml:space="preserve">
Valor de TED.
</t>
        </r>
      </text>
    </comment>
    <comment ref="M18" authorId="0" shapeId="0" xr:uid="{E13CEB1D-6686-4302-8D56-365CF277CE2C}">
      <text>
        <r>
          <rPr>
            <b/>
            <sz val="9"/>
            <color indexed="81"/>
            <rFont val="Segoe UI"/>
            <family val="2"/>
          </rPr>
          <t>Filipi Mota:</t>
        </r>
        <r>
          <rPr>
            <sz val="9"/>
            <color indexed="81"/>
            <rFont val="Segoe UI"/>
            <family val="2"/>
          </rPr>
          <t xml:space="preserve">
Valor de TED.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<sst xmlns="http://schemas.openxmlformats.org/spreadsheetml/2006/main" count="241" uniqueCount="67">
  <si>
    <t>DATA</t>
  </si>
  <si>
    <t>EMISSÃO</t>
  </si>
  <si>
    <t>NF</t>
  </si>
  <si>
    <t>CNPJ</t>
  </si>
  <si>
    <t>VALOR</t>
  </si>
  <si>
    <t>IR</t>
  </si>
  <si>
    <t>CSLL</t>
  </si>
  <si>
    <t>PIS</t>
  </si>
  <si>
    <t>COFINS</t>
  </si>
  <si>
    <t>BRUTO</t>
  </si>
  <si>
    <t>LIQUIDO</t>
  </si>
  <si>
    <t>RECEBIMENTO</t>
  </si>
  <si>
    <t>RECEBIDO</t>
  </si>
  <si>
    <t>DIFERENÇA</t>
  </si>
  <si>
    <t>MÊS</t>
  </si>
  <si>
    <t>PARA UTILIZAR NA COLUNA</t>
  </si>
  <si>
    <t>MÊS RECEBIMENTO</t>
  </si>
  <si>
    <t>FATURAMENTO</t>
  </si>
  <si>
    <t>RETIDO</t>
  </si>
  <si>
    <t>PIS A PAGAR</t>
  </si>
  <si>
    <t>CODIGO</t>
  </si>
  <si>
    <t>RECEITA</t>
  </si>
  <si>
    <t>Nº</t>
  </si>
  <si>
    <t>TRIMESTRTE</t>
  </si>
  <si>
    <t>1º</t>
  </si>
  <si>
    <t>2º</t>
  </si>
  <si>
    <t>3º</t>
  </si>
  <si>
    <t>4º</t>
  </si>
  <si>
    <t>IRPJ</t>
  </si>
  <si>
    <t>FINANCEIRA</t>
  </si>
  <si>
    <t xml:space="preserve">BASE DE </t>
  </si>
  <si>
    <t>CALCULO</t>
  </si>
  <si>
    <t>RECEITA APLIC</t>
  </si>
  <si>
    <t>ATUALIZAÇÃO</t>
  </si>
  <si>
    <t>SELIC</t>
  </si>
  <si>
    <t>DESCONTO</t>
  </si>
  <si>
    <t>OBTIDO</t>
  </si>
  <si>
    <t xml:space="preserve">VARIAÇÃO </t>
  </si>
  <si>
    <t>CAMBIAL</t>
  </si>
  <si>
    <t>TOTAL</t>
  </si>
  <si>
    <t>TRIMESTRE</t>
  </si>
  <si>
    <t xml:space="preserve">CSLL </t>
  </si>
  <si>
    <t>IR S/REND APL</t>
  </si>
  <si>
    <t>ADICIONAL IRPJ</t>
  </si>
  <si>
    <t>IRPJ A PAGAR</t>
  </si>
  <si>
    <t>CSLL A PAGAR</t>
  </si>
  <si>
    <t>06.047.087/0009-96</t>
  </si>
  <si>
    <t>31.635.857/0004-54</t>
  </si>
  <si>
    <t>16.886.503/0001-46</t>
  </si>
  <si>
    <t>33.241.621/0001-16</t>
  </si>
  <si>
    <t>PIS / COFINS</t>
  </si>
  <si>
    <t>Receita</t>
  </si>
  <si>
    <t>pis</t>
  </si>
  <si>
    <t>retido</t>
  </si>
  <si>
    <t>saldo anteior</t>
  </si>
  <si>
    <t>saldo final</t>
  </si>
  <si>
    <t>cofins</t>
  </si>
  <si>
    <t>CHECK</t>
  </si>
  <si>
    <t>IRPJ / CSLL</t>
  </si>
  <si>
    <t>receita financeira</t>
  </si>
  <si>
    <t>1º TRIMESTRE</t>
  </si>
  <si>
    <t>2º TRIMESTRE</t>
  </si>
  <si>
    <t>3º TRIMESTRE</t>
  </si>
  <si>
    <t>4º TRIMESTRE</t>
  </si>
  <si>
    <t>OK</t>
  </si>
  <si>
    <t>Base</t>
  </si>
  <si>
    <t>adicional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</si>
</sst>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8">
    <xf numFmtId="0" fontId="0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36" applyNumberFormat="0" applyFill="0" applyAlignment="0" applyProtection="0"/>
    <xf numFmtId="0" fontId="5" fillId="0" borderId="37" applyNumberFormat="0" applyFill="0" applyAlignment="0" applyProtection="0"/>
    <xf numFmtId="0" fontId="6" fillId="0" borderId="38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39" applyNumberFormat="0" applyAlignment="0" applyProtection="0"/>
    <xf numFmtId="0" fontId="11" fillId="9" borderId="40" applyNumberFormat="0" applyAlignment="0" applyProtection="0"/>
    <xf numFmtId="0" fontId="12" fillId="9" borderId="39" applyNumberFormat="0" applyAlignment="0" applyProtection="0"/>
    <xf numFmtId="0" fontId="13" fillId="0" borderId="41" applyNumberFormat="0" applyFill="0" applyAlignment="0" applyProtection="0"/>
    <xf numFmtId="0" fontId="14" fillId="10" borderId="42" applyNumberFormat="0" applyAlignment="0" applyProtection="0"/>
    <xf numFmtId="0" fontId="15" fillId="0" borderId="0" applyNumberFormat="0" applyFill="0" applyBorder="0" applyAlignment="0" applyProtection="0"/>
    <xf numFmtId="0" fontId="2" fillId="11" borderId="43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44" applyNumberFormat="0" applyFill="0" applyAlignment="0" applyProtection="0"/>
    <xf numFmtId="0" fontId="1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8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44" fontId="0" fillId="0" borderId="0" xfId="0" applyNumberFormat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44" fontId="0" fillId="0" borderId="1" xfId="0" applyNumberFormat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17" fontId="0" fillId="0" borderId="14" xfId="0" applyNumberFormat="1" applyBorder="1"/>
    <xf numFmtId="0" fontId="0" fillId="0" borderId="1" xfId="0" applyBorder="1" applyAlignment="1">
      <alignment horizontal="center"/>
    </xf>
    <xf numFmtId="44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44" fontId="0" fillId="0" borderId="1" xfId="0" applyNumberFormat="1" applyBorder="1" applyAlignment="1">
      <alignment vertical="center"/>
    </xf>
    <xf numFmtId="10" fontId="1" fillId="2" borderId="4" xfId="0" applyNumberFormat="1" applyFont="1" applyFill="1" applyBorder="1" applyAlignment="1">
      <alignment horizontal="center"/>
    </xf>
    <xf numFmtId="0" fontId="0" fillId="0" borderId="0" xfId="0" applyNumberFormat="1"/>
    <xf numFmtId="17" fontId="1" fillId="0" borderId="15" xfId="0" applyNumberFormat="1" applyFont="1" applyBorder="1" applyAlignment="1">
      <alignment horizontal="center" vertical="center"/>
    </xf>
    <xf numFmtId="44" fontId="0" fillId="0" borderId="16" xfId="0" applyNumberFormat="1" applyBorder="1" applyAlignment="1">
      <alignment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44" fontId="0" fillId="0" borderId="7" xfId="0" applyNumberFormat="1" applyBorder="1" applyAlignment="1">
      <alignment vertical="center"/>
    </xf>
    <xf numFmtId="44" fontId="0" fillId="0" borderId="19" xfId="0" applyNumberFormat="1" applyBorder="1" applyAlignment="1">
      <alignment vertical="center"/>
    </xf>
    <xf numFmtId="0" fontId="0" fillId="0" borderId="20" xfId="0" applyNumberFormat="1" applyBorder="1" applyAlignment="1">
      <alignment horizontal="center" vertical="center"/>
    </xf>
    <xf numFmtId="44" fontId="0" fillId="0" borderId="4" xfId="0" applyNumberFormat="1" applyBorder="1" applyAlignment="1">
      <alignment vertical="center"/>
    </xf>
    <xf numFmtId="10" fontId="1" fillId="2" borderId="5" xfId="0" applyNumberFormat="1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1" fillId="0" borderId="0" xfId="0" applyFont="1"/>
    <xf numFmtId="17" fontId="1" fillId="0" borderId="0" xfId="0" applyNumberFormat="1" applyFont="1" applyAlignment="1">
      <alignment horizontal="center"/>
    </xf>
    <xf numFmtId="44" fontId="1" fillId="0" borderId="1" xfId="0" applyNumberFormat="1" applyFont="1" applyBorder="1"/>
    <xf numFmtId="44" fontId="1" fillId="0" borderId="16" xfId="0" applyNumberFormat="1" applyFont="1" applyBorder="1"/>
    <xf numFmtId="44" fontId="0" fillId="0" borderId="16" xfId="0" applyNumberFormat="1" applyBorder="1"/>
    <xf numFmtId="44" fontId="1" fillId="0" borderId="19" xfId="0" applyNumberFormat="1" applyFont="1" applyBorder="1"/>
    <xf numFmtId="44" fontId="0" fillId="0" borderId="19" xfId="0" applyNumberFormat="1" applyBorder="1"/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17" fontId="1" fillId="2" borderId="21" xfId="0" applyNumberFormat="1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44" fontId="0" fillId="0" borderId="25" xfId="0" applyNumberFormat="1" applyBorder="1" applyAlignment="1">
      <alignment vertical="center"/>
    </xf>
    <xf numFmtId="17" fontId="1" fillId="2" borderId="15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4" fontId="1" fillId="0" borderId="7" xfId="0" applyNumberFormat="1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4" fontId="1" fillId="0" borderId="4" xfId="0" applyNumberFormat="1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4" fontId="1" fillId="0" borderId="10" xfId="0" applyNumberFormat="1" applyFont="1" applyBorder="1" applyAlignment="1">
      <alignment vertical="center"/>
    </xf>
    <xf numFmtId="44" fontId="0" fillId="0" borderId="10" xfId="0" applyNumberForma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vertical="center"/>
    </xf>
    <xf numFmtId="0" fontId="0" fillId="3" borderId="31" xfId="0" applyFill="1" applyBorder="1" applyAlignment="1">
      <alignment vertical="center"/>
    </xf>
    <xf numFmtId="44" fontId="0" fillId="3" borderId="31" xfId="0" applyNumberFormat="1" applyFill="1" applyBorder="1" applyAlignment="1">
      <alignment vertical="center"/>
    </xf>
    <xf numFmtId="0" fontId="0" fillId="3" borderId="32" xfId="0" applyFill="1" applyBorder="1" applyAlignment="1">
      <alignment horizontal="center" vertical="center"/>
    </xf>
    <xf numFmtId="44" fontId="0" fillId="0" borderId="2" xfId="0" applyNumberFormat="1" applyFont="1" applyBorder="1" applyAlignment="1">
      <alignment vertical="center"/>
    </xf>
    <xf numFmtId="44" fontId="0" fillId="0" borderId="1" xfId="0" applyNumberFormat="1" applyFont="1" applyBorder="1" applyAlignment="1">
      <alignment vertical="center"/>
    </xf>
    <xf numFmtId="44" fontId="0" fillId="0" borderId="19" xfId="0" applyNumberFormat="1" applyFont="1" applyBorder="1" applyAlignment="1">
      <alignment vertical="center"/>
    </xf>
    <xf numFmtId="44" fontId="0" fillId="4" borderId="1" xfId="0" applyNumberFormat="1" applyFill="1" applyBorder="1" applyAlignment="1">
      <alignment vertical="center"/>
    </xf>
    <xf numFmtId="44" fontId="0" fillId="4" borderId="19" xfId="0" applyNumberFormat="1" applyFill="1" applyBorder="1" applyAlignment="1">
      <alignment vertical="center"/>
    </xf>
    <xf numFmtId="44" fontId="0" fillId="4" borderId="16" xfId="0" applyNumberFormat="1" applyFill="1" applyBorder="1" applyAlignment="1">
      <alignment vertical="center"/>
    </xf>
    <xf numFmtId="17" fontId="0" fillId="0" borderId="1" xfId="0" applyNumberFormat="1" applyBorder="1" applyAlignment="1">
      <alignment horizontal="center"/>
    </xf>
    <xf numFmtId="44" fontId="0" fillId="0" borderId="1" xfId="0" applyNumberFormat="1" applyFill="1" applyBorder="1" applyAlignment="1">
      <alignment vertical="center"/>
    </xf>
    <xf numFmtId="44" fontId="0" fillId="0" borderId="1" xfId="0" applyNumberFormat="1" applyFont="1" applyFill="1" applyBorder="1" applyAlignment="1">
      <alignment horizontal="center"/>
    </xf>
    <xf numFmtId="17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4" fontId="18" fillId="0" borderId="1" xfId="0" applyNumberFormat="1" applyFont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7" fontId="0" fillId="0" borderId="24" xfId="0" applyNumberFormat="1" applyBorder="1"/>
    <xf numFmtId="0" fontId="0" fillId="0" borderId="2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14" fontId="0" fillId="0" borderId="45" xfId="0" applyNumberFormat="1" applyBorder="1" applyAlignment="1">
      <alignment horizontal="center"/>
    </xf>
    <xf numFmtId="44" fontId="0" fillId="0" borderId="18" xfId="0" applyNumberFormat="1" applyFont="1" applyBorder="1" applyAlignment="1">
      <alignment horizontal="center"/>
    </xf>
    <xf numFmtId="14" fontId="18" fillId="0" borderId="45" xfId="0" applyNumberFormat="1" applyFont="1" applyFill="1" applyBorder="1" applyAlignment="1">
      <alignment horizontal="center"/>
    </xf>
    <xf numFmtId="14" fontId="0" fillId="0" borderId="45" xfId="0" applyNumberFormat="1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44" fontId="18" fillId="0" borderId="1" xfId="1" applyFont="1" applyFill="1" applyBorder="1" applyAlignment="1">
      <alignment horizontal="center"/>
    </xf>
    <xf numFmtId="44" fontId="18" fillId="0" borderId="1" xfId="1" applyFont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44" fontId="0" fillId="0" borderId="18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44" fontId="0" fillId="0" borderId="19" xfId="0" applyNumberFormat="1" applyBorder="1" applyAlignment="1">
      <alignment horizontal="center"/>
    </xf>
    <xf numFmtId="4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44" fontId="18" fillId="0" borderId="2" xfId="0" applyNumberFormat="1" applyFont="1" applyBorder="1" applyAlignment="1">
      <alignment horizontal="center"/>
    </xf>
    <xf numFmtId="44" fontId="0" fillId="0" borderId="22" xfId="0" applyNumberFormat="1" applyFont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10" fontId="1" fillId="2" borderId="19" xfId="0" applyNumberFormat="1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43" fontId="1" fillId="2" borderId="0" xfId="47" applyFont="1" applyFill="1" applyAlignment="1">
      <alignment horizontal="center"/>
    </xf>
    <xf numFmtId="43" fontId="0" fillId="0" borderId="1" xfId="47" applyFont="1" applyBorder="1" applyAlignment="1">
      <alignment vertical="center"/>
    </xf>
    <xf numFmtId="43" fontId="0" fillId="0" borderId="1" xfId="47" applyFont="1" applyFill="1" applyBorder="1"/>
    <xf numFmtId="43" fontId="1" fillId="36" borderId="1" xfId="47" applyFont="1" applyFill="1" applyBorder="1"/>
    <xf numFmtId="43" fontId="0" fillId="0" borderId="0" xfId="47" applyFont="1"/>
    <xf numFmtId="0" fontId="1" fillId="2" borderId="0" xfId="0" applyFont="1" applyFill="1" applyAlignment="1">
      <alignment horizontal="right"/>
    </xf>
    <xf numFmtId="43" fontId="1" fillId="2" borderId="0" xfId="47" applyFont="1" applyFill="1"/>
    <xf numFmtId="0" fontId="1" fillId="36" borderId="0" xfId="0" applyFont="1" applyFill="1" applyAlignment="1">
      <alignment horizontal="right"/>
    </xf>
    <xf numFmtId="43" fontId="0" fillId="36" borderId="0" xfId="47" applyFont="1" applyFill="1"/>
    <xf numFmtId="43" fontId="0" fillId="36" borderId="0" xfId="0" applyNumberFormat="1" applyFill="1"/>
    <xf numFmtId="0" fontId="0" fillId="36" borderId="0" xfId="0" applyFill="1"/>
    <xf numFmtId="17" fontId="0" fillId="0" borderId="12" xfId="0" applyNumberFormat="1" applyBorder="1"/>
    <xf numFmtId="43" fontId="0" fillId="36" borderId="1" xfId="47" applyFont="1" applyFill="1" applyBorder="1"/>
    <xf numFmtId="43" fontId="0" fillId="0" borderId="49" xfId="47" applyFont="1" applyFill="1" applyBorder="1"/>
    <xf numFmtId="43" fontId="0" fillId="36" borderId="49" xfId="47" applyFont="1" applyFill="1" applyBorder="1"/>
    <xf numFmtId="43" fontId="1" fillId="36" borderId="49" xfId="47" applyFont="1" applyFill="1" applyBorder="1"/>
    <xf numFmtId="0" fontId="0" fillId="0" borderId="13" xfId="0" applyBorder="1" applyAlignment="1">
      <alignment horizontal="right" indent="1"/>
    </xf>
    <xf numFmtId="43" fontId="0" fillId="0" borderId="49" xfId="47" applyFont="1" applyBorder="1"/>
    <xf numFmtId="0" fontId="0" fillId="0" borderId="49" xfId="0" applyBorder="1"/>
    <xf numFmtId="0" fontId="1" fillId="37" borderId="50" xfId="0" applyFont="1" applyFill="1" applyBorder="1" applyAlignment="1">
      <alignment horizontal="center"/>
    </xf>
    <xf numFmtId="43" fontId="1" fillId="37" borderId="30" xfId="47" applyFont="1" applyFill="1" applyBorder="1"/>
    <xf numFmtId="43" fontId="1" fillId="37" borderId="25" xfId="0" applyNumberFormat="1" applyFont="1" applyFill="1" applyBorder="1"/>
    <xf numFmtId="43" fontId="14" fillId="38" borderId="25" xfId="0" applyNumberFormat="1" applyFont="1" applyFill="1" applyBorder="1"/>
    <xf numFmtId="43" fontId="14" fillId="38" borderId="51" xfId="0" applyNumberFormat="1" applyFont="1" applyFill="1" applyBorder="1"/>
    <xf numFmtId="43" fontId="0" fillId="0" borderId="2" xfId="47" applyFont="1" applyFill="1" applyBorder="1"/>
    <xf numFmtId="43" fontId="0" fillId="36" borderId="2" xfId="47" applyFont="1" applyFill="1" applyBorder="1"/>
    <xf numFmtId="43" fontId="1" fillId="36" borderId="2" xfId="47" applyFont="1" applyFill="1" applyBorder="1"/>
    <xf numFmtId="17" fontId="0" fillId="0" borderId="52" xfId="0" applyNumberFormat="1" applyBorder="1"/>
    <xf numFmtId="0" fontId="0" fillId="0" borderId="24" xfId="0" applyBorder="1" applyAlignment="1">
      <alignment horizontal="right" indent="1"/>
    </xf>
    <xf numFmtId="0" fontId="17" fillId="0" borderId="0" xfId="0" applyFont="1" applyBorder="1"/>
    <xf numFmtId="44" fontId="17" fillId="0" borderId="0" xfId="0" applyNumberFormat="1" applyFont="1" applyBorder="1" applyAlignment="1">
      <alignment vertical="center"/>
    </xf>
    <xf numFmtId="43" fontId="1" fillId="2" borderId="27" xfId="47" applyFont="1" applyFill="1" applyBorder="1" applyAlignment="1">
      <alignment horizontal="center"/>
    </xf>
    <xf numFmtId="43" fontId="1" fillId="2" borderId="53" xfId="47" applyFont="1" applyFill="1" applyBorder="1" applyAlignment="1">
      <alignment horizontal="center"/>
    </xf>
    <xf numFmtId="43" fontId="0" fillId="0" borderId="45" xfId="47" applyFont="1" applyBorder="1" applyAlignment="1">
      <alignment vertical="center"/>
    </xf>
    <xf numFmtId="43" fontId="0" fillId="0" borderId="18" xfId="47" applyFont="1" applyFill="1" applyBorder="1"/>
    <xf numFmtId="43" fontId="0" fillId="0" borderId="47" xfId="47" applyFont="1" applyFill="1" applyBorder="1"/>
    <xf numFmtId="43" fontId="0" fillId="0" borderId="54" xfId="47" applyFont="1" applyBorder="1" applyAlignment="1">
      <alignment vertical="center"/>
    </xf>
    <xf numFmtId="43" fontId="0" fillId="0" borderId="54" xfId="47" applyFont="1" applyBorder="1"/>
    <xf numFmtId="43" fontId="0" fillId="0" borderId="55" xfId="47" applyFont="1" applyBorder="1"/>
    <xf numFmtId="43" fontId="14" fillId="38" borderId="51" xfId="47" applyFont="1" applyFill="1" applyBorder="1"/>
    <xf numFmtId="43" fontId="1" fillId="37" borderId="25" xfId="47" applyFont="1" applyFill="1" applyBorder="1"/>
    <xf numFmtId="43" fontId="14" fillId="38" borderId="56" xfId="0" applyNumberFormat="1" applyFont="1" applyFill="1" applyBorder="1"/>
    <xf numFmtId="43" fontId="0" fillId="0" borderId="21" xfId="47" applyFont="1" applyBorder="1" applyAlignment="1">
      <alignment vertical="center"/>
    </xf>
    <xf numFmtId="43" fontId="0" fillId="0" borderId="22" xfId="47" applyFont="1" applyFill="1" applyBorder="1"/>
    <xf numFmtId="0" fontId="0" fillId="0" borderId="55" xfId="0" applyBorder="1"/>
    <xf numFmtId="0" fontId="0" fillId="0" borderId="48" xfId="0" applyBorder="1"/>
    <xf numFmtId="43" fontId="1" fillId="37" borderId="51" xfId="0" applyNumberFormat="1" applyFont="1" applyFill="1" applyBorder="1"/>
    <xf numFmtId="43" fontId="1" fillId="37" borderId="57" xfId="0" applyNumberFormat="1" applyFont="1" applyFill="1" applyBorder="1"/>
    <xf numFmtId="44" fontId="1" fillId="0" borderId="0" xfId="0" applyNumberFormat="1" applyFont="1"/>
    <xf numFmtId="44" fontId="18" fillId="39" borderId="1" xfId="0" applyNumberFormat="1" applyFont="1" applyFill="1" applyBorder="1" applyAlignment="1">
      <alignment horizontal="center"/>
    </xf>
    <xf numFmtId="4" fontId="0" fillId="0" borderId="0" xfId="0" applyNumberFormat="1"/>
    <xf numFmtId="17" fontId="0" fillId="0" borderId="1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4" fontId="18" fillId="40" borderId="1" xfId="0" applyNumberFormat="1" applyFont="1" applyFill="1" applyBorder="1" applyAlignment="1">
      <alignment horizontal="center"/>
    </xf>
    <xf numFmtId="44" fontId="18" fillId="41" borderId="1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</cellXfs>
  <cellStyles count="48">
    <cellStyle name="20% - Ênfase1" xfId="22" builtinId="30" customBuiltin="1"/>
    <cellStyle name="20% - Ênfase2" xfId="26" builtinId="34" customBuiltin="1"/>
    <cellStyle name="20% - Ênfase3" xfId="30" builtinId="38" customBuiltin="1"/>
    <cellStyle name="20% - Ênfase4" xfId="34" builtinId="42" customBuiltin="1"/>
    <cellStyle name="20% - Ênfase5" xfId="38" builtinId="46" customBuiltin="1"/>
    <cellStyle name="20% - Ênfase6" xfId="42" builtinId="50" customBuiltin="1"/>
    <cellStyle name="40% - Ênfase1" xfId="23" builtinId="31" customBuiltin="1"/>
    <cellStyle name="40% - Ênfase2" xfId="27" builtinId="35" customBuiltin="1"/>
    <cellStyle name="40% - Ênfase3" xfId="31" builtinId="39" customBuiltin="1"/>
    <cellStyle name="40% - Ênfase4" xfId="35" builtinId="43" customBuiltin="1"/>
    <cellStyle name="40% - Ênfase5" xfId="39" builtinId="47" customBuiltin="1"/>
    <cellStyle name="40% - Ênfase6" xfId="43" builtinId="51" customBuiltin="1"/>
    <cellStyle name="60% - Ênfase1" xfId="24" builtinId="32" customBuiltin="1"/>
    <cellStyle name="60% - Ênfase2" xfId="28" builtinId="36" customBuiltin="1"/>
    <cellStyle name="60% - Ênfase3" xfId="32" builtinId="40" customBuiltin="1"/>
    <cellStyle name="60% - Ênfase4" xfId="36" builtinId="44" customBuiltin="1"/>
    <cellStyle name="60% - Ênfase5" xfId="40" builtinId="48" customBuiltin="1"/>
    <cellStyle name="60% - Ênfase6" xfId="44" builtinId="52" customBuiltin="1"/>
    <cellStyle name="Bom" xfId="9" builtinId="26" customBuiltin="1"/>
    <cellStyle name="Cálculo" xfId="14" builtinId="22" customBuiltin="1"/>
    <cellStyle name="Célula de Verificação" xfId="16" builtinId="23" customBuiltin="1"/>
    <cellStyle name="Célula Vinculada" xfId="15" builtinId="24" customBuiltin="1"/>
    <cellStyle name="Ênfase1" xfId="21" builtinId="29" customBuiltin="1"/>
    <cellStyle name="Ênfase2" xfId="25" builtinId="33" customBuiltin="1"/>
    <cellStyle name="Ênfase3" xfId="29" builtinId="37" customBuiltin="1"/>
    <cellStyle name="Ênfase4" xfId="33" builtinId="41" customBuiltin="1"/>
    <cellStyle name="Ênfase5" xfId="37" builtinId="45" customBuiltin="1"/>
    <cellStyle name="Ênfase6" xfId="41" builtinId="49" customBuiltin="1"/>
    <cellStyle name="Entrada" xfId="12" builtinId="20" customBuiltin="1"/>
    <cellStyle name="Moeda" xfId="1" builtinId="4"/>
    <cellStyle name="Moeda 2" xfId="45" xr:uid="{C529751B-ABE2-4FCF-9122-42F513BCBCD0}"/>
    <cellStyle name="Neutro" xfId="11" builtinId="28" customBuiltin="1"/>
    <cellStyle name="Normal" xfId="0" builtinId="0"/>
    <cellStyle name="Normal 16" xfId="2" xr:uid="{FB3F4AF5-B72E-4D04-9427-9757E545A9CD}"/>
    <cellStyle name="Normal 18" xfId="3" xr:uid="{3035ED66-0CE6-416D-9F7E-F61D97D97A4E}"/>
    <cellStyle name="Nota" xfId="18" builtinId="10" customBuiltin="1"/>
    <cellStyle name="Ruim" xfId="10" builtinId="27" customBuiltin="1"/>
    <cellStyle name="Saída" xfId="13" builtinId="21" customBuiltin="1"/>
    <cellStyle name="Texto de Aviso" xfId="17" builtinId="11" customBuiltin="1"/>
    <cellStyle name="Texto Explicativo" xfId="19" builtinId="53" customBuiltin="1"/>
    <cellStyle name="Título" xfId="4" builtinId="15" customBuiltin="1"/>
    <cellStyle name="Título 1" xfId="5" builtinId="16" customBuiltin="1"/>
    <cellStyle name="Título 2" xfId="6" builtinId="17" customBuiltin="1"/>
    <cellStyle name="Título 3" xfId="7" builtinId="18" customBuiltin="1"/>
    <cellStyle name="Título 4" xfId="8" builtinId="19" customBuiltin="1"/>
    <cellStyle name="Total" xfId="20" builtinId="25" customBuiltin="1"/>
    <cellStyle name="Vírgula" xfId="47" builtinId="3"/>
    <cellStyle name="Vírgula 2" xfId="46" xr:uid="{946AF8EA-1AAE-4535-8F8D-3C5E293AB3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ontabilidade\Real%20e%20Presumido\Qualiped\2021\Apura&#231;&#227;o\PIS.COFINS%20e%20IRPJ.CSLL\ABC\ABC%20-%20APURA&#199;&#195;O%20IMPOSTOS%20FEDERAIS%20-%20PIS_COFINS_IRPJ_CS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 CARIOCA"/>
      <sheetName val="PIS"/>
      <sheetName val="COFINS"/>
      <sheetName val="IRPJ"/>
      <sheetName val="CSLL"/>
      <sheetName val="Planilha1"/>
    </sheetNames>
    <sheetDataSet>
      <sheetData sheetId="0"/>
      <sheetData sheetId="1">
        <row r="14">
          <cell r="B14">
            <v>47958.11</v>
          </cell>
        </row>
        <row r="15">
          <cell r="B15">
            <v>0</v>
          </cell>
        </row>
      </sheetData>
      <sheetData sheetId="2"/>
      <sheetData sheetId="3">
        <row r="26">
          <cell r="B26">
            <v>12.42</v>
          </cell>
        </row>
        <row r="27">
          <cell r="B27"/>
        </row>
      </sheetData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1D1E-7D01-4B43-983B-A05581E467FD}">
  <dimension ref="A1:Y738"/>
  <sheetViews>
    <sheetView topLeftCell="I1" zoomScale="80" zoomScaleNormal="80" workbookViewId="0">
      <pane ySplit="2" topLeftCell="A6" activePane="bottomLeft" state="frozen"/>
      <selection pane="bottomLeft" activeCell="U13" sqref="U13"/>
    </sheetView>
  </sheetViews>
  <sheetFormatPr defaultRowHeight="15" x14ac:dyDescent="0.25"/>
  <cols>
    <col min="1" max="1" width="15.140625" bestFit="1" customWidth="1"/>
    <col min="2" max="2" width="14.7109375" bestFit="1" customWidth="1"/>
    <col min="3" max="3" width="9" bestFit="1" customWidth="1"/>
    <col min="4" max="4" width="18.140625" style="1" bestFit="1" customWidth="1"/>
    <col min="5" max="5" width="13.140625" bestFit="1" customWidth="1"/>
    <col min="6" max="9" width="12.28515625" bestFit="1" customWidth="1"/>
    <col min="10" max="10" width="14.5703125" bestFit="1" customWidth="1"/>
    <col min="11" max="11" width="20.140625" bestFit="1" customWidth="1"/>
    <col min="12" max="12" width="16" bestFit="1" customWidth="1"/>
    <col min="13" max="13" width="17.140625" bestFit="1" customWidth="1"/>
    <col min="15" max="15" width="26.42578125" bestFit="1" customWidth="1"/>
    <col min="16" max="16" width="15" bestFit="1" customWidth="1"/>
    <col min="17" max="17" width="11.28515625" bestFit="1" customWidth="1"/>
    <col min="18" max="18" width="13.5703125" bestFit="1" customWidth="1"/>
    <col min="19" max="19" width="20" bestFit="1" customWidth="1"/>
    <col min="20" max="20" width="17.42578125" bestFit="1" customWidth="1"/>
    <col min="21" max="22" width="13.5703125" bestFit="1" customWidth="1"/>
    <col min="23" max="23" width="20" bestFit="1" customWidth="1"/>
    <col min="24" max="24" width="17.42578125" bestFit="1" customWidth="1"/>
    <col min="25" max="25" width="11.7109375" bestFit="1" customWidth="1"/>
  </cols>
  <sheetData>
    <row r="1" spans="1:25" x14ac:dyDescent="0.25">
      <c r="A1" s="77" t="s">
        <v>0</v>
      </c>
      <c r="B1" s="78" t="s">
        <v>14</v>
      </c>
      <c r="C1" s="78" t="s">
        <v>22</v>
      </c>
      <c r="D1" s="79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4</v>
      </c>
      <c r="K1" s="78" t="s">
        <v>14</v>
      </c>
      <c r="L1" s="78" t="s">
        <v>4</v>
      </c>
      <c r="M1" s="80" t="s">
        <v>4</v>
      </c>
      <c r="O1" s="11" t="s">
        <v>15</v>
      </c>
      <c r="P1" s="165" t="s">
        <v>50</v>
      </c>
      <c r="Q1" s="166"/>
      <c r="R1" s="166"/>
      <c r="S1" s="166"/>
      <c r="T1" s="166"/>
      <c r="U1" s="166"/>
      <c r="V1" s="166"/>
      <c r="W1" s="166"/>
      <c r="X1" s="166"/>
    </row>
    <row r="2" spans="1:25" ht="15.75" thickBot="1" x14ac:dyDescent="0.3">
      <c r="A2" s="102" t="s">
        <v>1</v>
      </c>
      <c r="B2" s="103" t="s">
        <v>1</v>
      </c>
      <c r="C2" s="103" t="s">
        <v>2</v>
      </c>
      <c r="D2" s="104"/>
      <c r="E2" s="103" t="s">
        <v>9</v>
      </c>
      <c r="F2" s="105">
        <v>1.4999999999999999E-2</v>
      </c>
      <c r="G2" s="105">
        <v>0.01</v>
      </c>
      <c r="H2" s="105">
        <v>6.4999999999999997E-3</v>
      </c>
      <c r="I2" s="105">
        <v>0.03</v>
      </c>
      <c r="J2" s="103" t="s">
        <v>10</v>
      </c>
      <c r="K2" s="103" t="s">
        <v>11</v>
      </c>
      <c r="L2" s="103" t="s">
        <v>12</v>
      </c>
      <c r="M2" s="106" t="s">
        <v>13</v>
      </c>
      <c r="O2" s="12" t="s">
        <v>16</v>
      </c>
      <c r="P2" s="107" t="s">
        <v>51</v>
      </c>
      <c r="Q2" s="107" t="s">
        <v>52</v>
      </c>
      <c r="R2" s="107" t="s">
        <v>53</v>
      </c>
      <c r="S2" s="107" t="s">
        <v>54</v>
      </c>
      <c r="T2" s="107" t="s">
        <v>55</v>
      </c>
      <c r="U2" s="107" t="s">
        <v>56</v>
      </c>
      <c r="V2" s="107" t="s">
        <v>53</v>
      </c>
      <c r="W2" s="107" t="s">
        <v>54</v>
      </c>
      <c r="X2" s="107" t="s">
        <v>55</v>
      </c>
    </row>
    <row r="3" spans="1:25" x14ac:dyDescent="0.25">
      <c r="A3" s="96">
        <v>44182.390763888892</v>
      </c>
      <c r="B3" s="97">
        <v>44166</v>
      </c>
      <c r="C3" s="76">
        <v>224</v>
      </c>
      <c r="D3" s="76" t="s">
        <v>46</v>
      </c>
      <c r="E3" s="98">
        <v>6396.74</v>
      </c>
      <c r="F3" s="99">
        <f t="shared" ref="F3:F42" si="0">ROUND(E3*1.5/100,2)</f>
        <v>95.95</v>
      </c>
      <c r="G3" s="99">
        <f t="shared" ref="G3:G42" si="1">ROUND(E3*1/100,2)</f>
        <v>63.97</v>
      </c>
      <c r="H3" s="99">
        <f t="shared" ref="H3:H42" si="2">ROUND(E3*0.65/100,2)</f>
        <v>41.58</v>
      </c>
      <c r="I3" s="99">
        <f t="shared" ref="I3:I42" si="3">ROUND(E3*3/100,2)</f>
        <v>191.9</v>
      </c>
      <c r="J3" s="99">
        <f t="shared" ref="J3:J34" si="4">E3-F3-G3-H3-I3</f>
        <v>6003.34</v>
      </c>
      <c r="K3" s="97">
        <v>44197</v>
      </c>
      <c r="L3" s="100">
        <v>6003.34</v>
      </c>
      <c r="M3" s="101">
        <f t="shared" ref="M3:M34" si="5">J3-L3</f>
        <v>0</v>
      </c>
      <c r="O3" s="13">
        <v>44197</v>
      </c>
      <c r="P3" s="108">
        <f>PIS!B2</f>
        <v>13771.169999999998</v>
      </c>
      <c r="Q3" s="109">
        <f>P3*0.65%</f>
        <v>89.512604999999994</v>
      </c>
      <c r="R3" s="109">
        <f>SUM(H3:H5)</f>
        <v>96.39</v>
      </c>
      <c r="S3" s="109" t="e">
        <f>PIS!#REF!</f>
        <v>#REF!</v>
      </c>
      <c r="T3" s="110" t="e">
        <f t="shared" ref="T3:T14" si="6">Q3-R3-S3</f>
        <v>#REF!</v>
      </c>
      <c r="U3" s="109">
        <f>P3*3%</f>
        <v>413.13509999999991</v>
      </c>
      <c r="V3" s="109">
        <f>SUM(I3:I5)</f>
        <v>444.86</v>
      </c>
      <c r="W3" s="109">
        <f>COFINS!H3</f>
        <v>5069.84</v>
      </c>
      <c r="X3" s="110">
        <f t="shared" ref="X3:X14" si="7">U3-V3-W3</f>
        <v>-5101.5649000000003</v>
      </c>
    </row>
    <row r="4" spans="1:25" x14ac:dyDescent="0.25">
      <c r="A4" s="83">
        <v>44200.656608796293</v>
      </c>
      <c r="B4" s="67">
        <v>44197</v>
      </c>
      <c r="C4" s="73">
        <v>226</v>
      </c>
      <c r="D4" s="73" t="s">
        <v>47</v>
      </c>
      <c r="E4" s="89">
        <v>974.68</v>
      </c>
      <c r="F4" s="72">
        <f t="shared" si="0"/>
        <v>14.62</v>
      </c>
      <c r="G4" s="72">
        <f t="shared" si="1"/>
        <v>9.75</v>
      </c>
      <c r="H4" s="72">
        <f t="shared" si="2"/>
        <v>6.34</v>
      </c>
      <c r="I4" s="72">
        <f t="shared" si="3"/>
        <v>29.24</v>
      </c>
      <c r="J4" s="72">
        <f t="shared" si="4"/>
        <v>914.7299999999999</v>
      </c>
      <c r="K4" s="67">
        <v>44197</v>
      </c>
      <c r="L4" s="72">
        <v>914.73</v>
      </c>
      <c r="M4" s="82">
        <f t="shared" si="5"/>
        <v>0</v>
      </c>
      <c r="O4" s="13">
        <v>44228</v>
      </c>
      <c r="P4" s="108">
        <f>PIS!B3</f>
        <v>13654.17</v>
      </c>
      <c r="Q4" s="109">
        <f t="shared" ref="Q4:Q14" si="8">P4*0.65%</f>
        <v>88.752105000000014</v>
      </c>
      <c r="R4" s="109">
        <f>SUM(H6:H9)</f>
        <v>97.3</v>
      </c>
      <c r="S4" s="109" t="e">
        <f t="shared" ref="S4:S7" si="9">-T3</f>
        <v>#REF!</v>
      </c>
      <c r="T4" s="110" t="e">
        <f t="shared" si="6"/>
        <v>#REF!</v>
      </c>
      <c r="U4" s="109">
        <f t="shared" ref="U4:U13" si="10">P4*3%</f>
        <v>409.62509999999997</v>
      </c>
      <c r="V4" s="109">
        <f>SUM(I6:I9)</f>
        <v>449.1</v>
      </c>
      <c r="W4" s="109">
        <f t="shared" ref="W4:W7" si="11">-X3</f>
        <v>5101.5649000000003</v>
      </c>
      <c r="X4" s="110">
        <f t="shared" si="7"/>
        <v>-5141.0398000000005</v>
      </c>
    </row>
    <row r="5" spans="1:25" x14ac:dyDescent="0.25">
      <c r="A5" s="83">
        <v>44215.798379629632</v>
      </c>
      <c r="B5" s="67">
        <v>44197</v>
      </c>
      <c r="C5" s="73">
        <v>227</v>
      </c>
      <c r="D5" s="73" t="s">
        <v>48</v>
      </c>
      <c r="E5" s="89">
        <v>7457.45</v>
      </c>
      <c r="F5" s="72">
        <f t="shared" si="0"/>
        <v>111.86</v>
      </c>
      <c r="G5" s="72">
        <f t="shared" si="1"/>
        <v>74.569999999999993</v>
      </c>
      <c r="H5" s="72">
        <f t="shared" si="2"/>
        <v>48.47</v>
      </c>
      <c r="I5" s="72">
        <f t="shared" si="3"/>
        <v>223.72</v>
      </c>
      <c r="J5" s="72">
        <f t="shared" si="4"/>
        <v>6998.83</v>
      </c>
      <c r="K5" s="67">
        <v>44197</v>
      </c>
      <c r="L5" s="72">
        <v>6998.83</v>
      </c>
      <c r="M5" s="82">
        <f t="shared" si="5"/>
        <v>0</v>
      </c>
      <c r="O5" s="13">
        <v>44256</v>
      </c>
      <c r="P5" s="108">
        <f>PIS!B4</f>
        <v>12706.09</v>
      </c>
      <c r="Q5" s="109">
        <f t="shared" si="8"/>
        <v>82.589585000000014</v>
      </c>
      <c r="R5" s="109">
        <f>SUM(H10:H13)</f>
        <v>82.6</v>
      </c>
      <c r="S5" s="109" t="e">
        <f t="shared" si="9"/>
        <v>#REF!</v>
      </c>
      <c r="T5" s="110" t="e">
        <f t="shared" si="6"/>
        <v>#REF!</v>
      </c>
      <c r="U5" s="109">
        <f t="shared" si="10"/>
        <v>381.18270000000001</v>
      </c>
      <c r="V5" s="109">
        <f>SUM(I10:I13)</f>
        <v>381.19</v>
      </c>
      <c r="W5" s="109">
        <f t="shared" si="11"/>
        <v>5141.0398000000005</v>
      </c>
      <c r="X5" s="110">
        <f t="shared" si="7"/>
        <v>-5141.0471000000007</v>
      </c>
    </row>
    <row r="6" spans="1:25" x14ac:dyDescent="0.25">
      <c r="A6" s="83">
        <v>44223.482800925929</v>
      </c>
      <c r="B6" s="67">
        <v>44197</v>
      </c>
      <c r="C6" s="73">
        <v>228</v>
      </c>
      <c r="D6" s="73" t="s">
        <v>46</v>
      </c>
      <c r="E6" s="89">
        <v>3668.15</v>
      </c>
      <c r="F6" s="72">
        <f t="shared" si="0"/>
        <v>55.02</v>
      </c>
      <c r="G6" s="72">
        <f t="shared" si="1"/>
        <v>36.68</v>
      </c>
      <c r="H6" s="72">
        <f t="shared" si="2"/>
        <v>23.84</v>
      </c>
      <c r="I6" s="72">
        <f t="shared" si="3"/>
        <v>110.04</v>
      </c>
      <c r="J6" s="72">
        <f t="shared" si="4"/>
        <v>3442.57</v>
      </c>
      <c r="K6" s="67">
        <v>44228</v>
      </c>
      <c r="L6" s="72">
        <v>3442.57</v>
      </c>
      <c r="M6" s="82">
        <f t="shared" si="5"/>
        <v>0</v>
      </c>
      <c r="O6" s="13">
        <v>44287</v>
      </c>
      <c r="P6" s="108">
        <f>PIS!B5</f>
        <v>21369.299999999996</v>
      </c>
      <c r="Q6" s="109">
        <f t="shared" si="8"/>
        <v>138.90044999999998</v>
      </c>
      <c r="R6" s="109">
        <f>SUM(H14:H15)</f>
        <v>101.47</v>
      </c>
      <c r="S6" s="109" t="e">
        <f t="shared" si="9"/>
        <v>#REF!</v>
      </c>
      <c r="T6" s="110" t="e">
        <f t="shared" si="6"/>
        <v>#REF!</v>
      </c>
      <c r="U6" s="109">
        <f t="shared" si="10"/>
        <v>641.07899999999984</v>
      </c>
      <c r="V6" s="109">
        <f>SUM(I14:I15)</f>
        <v>468.33</v>
      </c>
      <c r="W6" s="109">
        <f t="shared" si="11"/>
        <v>5141.0471000000007</v>
      </c>
      <c r="X6" s="110">
        <f t="shared" si="7"/>
        <v>-4968.2981000000009</v>
      </c>
    </row>
    <row r="7" spans="1:25" x14ac:dyDescent="0.25">
      <c r="A7" s="83">
        <v>44226.563726851855</v>
      </c>
      <c r="B7" s="67">
        <v>44197</v>
      </c>
      <c r="C7" s="74">
        <v>229</v>
      </c>
      <c r="D7" s="74" t="s">
        <v>47</v>
      </c>
      <c r="E7" s="90">
        <v>1670.89</v>
      </c>
      <c r="F7" s="72">
        <f t="shared" si="0"/>
        <v>25.06</v>
      </c>
      <c r="G7" s="72">
        <f t="shared" si="1"/>
        <v>16.71</v>
      </c>
      <c r="H7" s="72">
        <f t="shared" si="2"/>
        <v>10.86</v>
      </c>
      <c r="I7" s="72">
        <f t="shared" si="3"/>
        <v>50.13</v>
      </c>
      <c r="J7" s="72">
        <f t="shared" si="4"/>
        <v>1568.13</v>
      </c>
      <c r="K7" s="67">
        <v>44228</v>
      </c>
      <c r="L7" s="72">
        <v>1568.13</v>
      </c>
      <c r="M7" s="82">
        <f t="shared" si="5"/>
        <v>0</v>
      </c>
      <c r="O7" s="13">
        <v>44317</v>
      </c>
      <c r="P7" s="108">
        <v>20902.07</v>
      </c>
      <c r="Q7" s="109">
        <f t="shared" si="8"/>
        <v>135.86345500000002</v>
      </c>
      <c r="R7" s="109">
        <f>SUM(H16:H19)</f>
        <v>133.13</v>
      </c>
      <c r="S7" s="109" t="e">
        <f t="shared" si="9"/>
        <v>#REF!</v>
      </c>
      <c r="T7" s="110" t="e">
        <f t="shared" si="6"/>
        <v>#REF!</v>
      </c>
      <c r="U7" s="109">
        <f t="shared" si="10"/>
        <v>627.06209999999999</v>
      </c>
      <c r="V7" s="109">
        <f>SUM(I16:I19)</f>
        <v>614.43000000000006</v>
      </c>
      <c r="W7" s="109">
        <f t="shared" si="11"/>
        <v>4968.2981000000009</v>
      </c>
      <c r="X7" s="110">
        <f t="shared" si="7"/>
        <v>-4955.6660000000011</v>
      </c>
      <c r="Y7" t="s">
        <v>64</v>
      </c>
    </row>
    <row r="8" spans="1:25" x14ac:dyDescent="0.25">
      <c r="A8" s="83">
        <v>44230.602777777778</v>
      </c>
      <c r="B8" s="67">
        <v>44228</v>
      </c>
      <c r="C8" s="73">
        <v>230</v>
      </c>
      <c r="D8" s="73" t="s">
        <v>49</v>
      </c>
      <c r="E8" s="89">
        <v>875</v>
      </c>
      <c r="F8" s="72">
        <f t="shared" si="0"/>
        <v>13.13</v>
      </c>
      <c r="G8" s="72">
        <f t="shared" si="1"/>
        <v>8.75</v>
      </c>
      <c r="H8" s="72">
        <f t="shared" si="2"/>
        <v>5.69</v>
      </c>
      <c r="I8" s="72">
        <f t="shared" si="3"/>
        <v>26.25</v>
      </c>
      <c r="J8" s="72">
        <f t="shared" si="4"/>
        <v>821.18</v>
      </c>
      <c r="K8" s="67">
        <v>44228</v>
      </c>
      <c r="L8" s="72">
        <v>810.13</v>
      </c>
      <c r="M8" s="82">
        <f t="shared" si="5"/>
        <v>11.049999999999955</v>
      </c>
      <c r="O8" s="13">
        <v>44348</v>
      </c>
      <c r="P8" s="108">
        <v>18230.71</v>
      </c>
      <c r="Q8" s="109">
        <f t="shared" si="8"/>
        <v>118.49961500000001</v>
      </c>
      <c r="R8" s="109">
        <f>SUM(H20:H23)</f>
        <v>138.63</v>
      </c>
      <c r="S8" s="109" t="e">
        <f t="shared" ref="S8" si="12">-T7</f>
        <v>#REF!</v>
      </c>
      <c r="T8" s="110" t="e">
        <f t="shared" si="6"/>
        <v>#REF!</v>
      </c>
      <c r="U8" s="109">
        <f t="shared" si="10"/>
        <v>546.92129999999997</v>
      </c>
      <c r="V8" s="109">
        <f>SUM(I20:I23)</f>
        <v>639.78</v>
      </c>
      <c r="W8" s="109">
        <f t="shared" ref="W8" si="13">-X7</f>
        <v>4955.6660000000011</v>
      </c>
      <c r="X8" s="110">
        <f t="shared" si="7"/>
        <v>-5048.5247000000008</v>
      </c>
      <c r="Y8" t="s">
        <v>64</v>
      </c>
    </row>
    <row r="9" spans="1:25" x14ac:dyDescent="0.25">
      <c r="A9" s="83">
        <v>44245.59070601852</v>
      </c>
      <c r="B9" s="67">
        <v>44228</v>
      </c>
      <c r="C9" s="73">
        <v>231</v>
      </c>
      <c r="D9" s="73" t="s">
        <v>48</v>
      </c>
      <c r="E9" s="89">
        <v>8755.93</v>
      </c>
      <c r="F9" s="72">
        <f t="shared" si="0"/>
        <v>131.34</v>
      </c>
      <c r="G9" s="72">
        <f t="shared" si="1"/>
        <v>87.56</v>
      </c>
      <c r="H9" s="72">
        <f t="shared" si="2"/>
        <v>56.91</v>
      </c>
      <c r="I9" s="72">
        <f t="shared" si="3"/>
        <v>262.68</v>
      </c>
      <c r="J9" s="72">
        <f t="shared" si="4"/>
        <v>8217.44</v>
      </c>
      <c r="K9" s="67">
        <v>44228</v>
      </c>
      <c r="L9" s="72">
        <v>8217.44</v>
      </c>
      <c r="M9" s="82">
        <f t="shared" si="5"/>
        <v>0</v>
      </c>
      <c r="O9" s="13">
        <v>44378</v>
      </c>
      <c r="P9" s="108">
        <v>20548.009999999998</v>
      </c>
      <c r="Q9" s="109">
        <f t="shared" si="8"/>
        <v>133.56206499999999</v>
      </c>
      <c r="R9" s="109">
        <f>SUM(H24:H26)</f>
        <v>125.88</v>
      </c>
      <c r="S9" s="109" t="e">
        <f t="shared" ref="S9:S10" si="14">-T8</f>
        <v>#REF!</v>
      </c>
      <c r="T9" s="110" t="e">
        <f t="shared" si="6"/>
        <v>#REF!</v>
      </c>
      <c r="U9" s="109">
        <f t="shared" si="10"/>
        <v>616.44029999999998</v>
      </c>
      <c r="V9" s="109">
        <f>SUM(I24:I26)</f>
        <v>580.98</v>
      </c>
      <c r="W9" s="109">
        <f t="shared" ref="W9:W10" si="15">-X8</f>
        <v>5048.5247000000008</v>
      </c>
      <c r="X9" s="110">
        <f t="shared" si="7"/>
        <v>-5013.0644000000011</v>
      </c>
    </row>
    <row r="10" spans="1:25" x14ac:dyDescent="0.25">
      <c r="A10" s="83">
        <v>44250.471712962964</v>
      </c>
      <c r="B10" s="67">
        <v>44228</v>
      </c>
      <c r="C10" s="73">
        <v>232</v>
      </c>
      <c r="D10" s="73" t="s">
        <v>46</v>
      </c>
      <c r="E10" s="89">
        <v>4023.24</v>
      </c>
      <c r="F10" s="72">
        <f t="shared" si="0"/>
        <v>60.35</v>
      </c>
      <c r="G10" s="72">
        <f t="shared" si="1"/>
        <v>40.229999999999997</v>
      </c>
      <c r="H10" s="72">
        <f t="shared" si="2"/>
        <v>26.15</v>
      </c>
      <c r="I10" s="72">
        <f t="shared" si="3"/>
        <v>120.7</v>
      </c>
      <c r="J10" s="72">
        <f t="shared" si="4"/>
        <v>3775.81</v>
      </c>
      <c r="K10" s="67">
        <v>44256</v>
      </c>
      <c r="L10" s="72">
        <v>3775.81</v>
      </c>
      <c r="M10" s="82">
        <f t="shared" si="5"/>
        <v>0</v>
      </c>
      <c r="O10" s="13">
        <v>44409</v>
      </c>
      <c r="P10" s="157">
        <v>20389.669999999998</v>
      </c>
      <c r="Q10" s="109">
        <f t="shared" si="8"/>
        <v>132.53285500000001</v>
      </c>
      <c r="R10" s="109">
        <f>SUM(H27,H29)</f>
        <v>150.82</v>
      </c>
      <c r="S10" s="109" t="e">
        <f t="shared" si="14"/>
        <v>#REF!</v>
      </c>
      <c r="T10" s="110" t="e">
        <f t="shared" si="6"/>
        <v>#REF!</v>
      </c>
      <c r="U10" s="109">
        <f t="shared" si="10"/>
        <v>611.69009999999992</v>
      </c>
      <c r="V10" s="109">
        <f>SUM(I27,I29)</f>
        <v>696.11</v>
      </c>
      <c r="W10" s="109">
        <f t="shared" si="15"/>
        <v>5013.0644000000011</v>
      </c>
      <c r="X10" s="110">
        <f t="shared" si="7"/>
        <v>-5097.484300000001</v>
      </c>
    </row>
    <row r="11" spans="1:25" x14ac:dyDescent="0.25">
      <c r="A11" s="83">
        <v>44256.59107638889</v>
      </c>
      <c r="B11" s="67">
        <v>44256</v>
      </c>
      <c r="C11" s="73">
        <v>233</v>
      </c>
      <c r="D11" s="73" t="s">
        <v>47</v>
      </c>
      <c r="E11" s="89">
        <v>836.2</v>
      </c>
      <c r="F11" s="72">
        <f t="shared" si="0"/>
        <v>12.54</v>
      </c>
      <c r="G11" s="72">
        <f t="shared" si="1"/>
        <v>8.36</v>
      </c>
      <c r="H11" s="72">
        <f t="shared" si="2"/>
        <v>5.44</v>
      </c>
      <c r="I11" s="72">
        <f t="shared" si="3"/>
        <v>25.09</v>
      </c>
      <c r="J11" s="72">
        <f t="shared" si="4"/>
        <v>784.77</v>
      </c>
      <c r="K11" s="67">
        <v>44256</v>
      </c>
      <c r="L11" s="72">
        <v>784.77</v>
      </c>
      <c r="M11" s="82">
        <f t="shared" si="5"/>
        <v>0</v>
      </c>
      <c r="O11" s="13">
        <v>44440</v>
      </c>
      <c r="P11" s="157">
        <v>22764.37</v>
      </c>
      <c r="Q11" s="109">
        <f t="shared" si="8"/>
        <v>147.96840500000002</v>
      </c>
      <c r="R11" s="109">
        <f>SUM(H28,H31)</f>
        <v>119.07000000000001</v>
      </c>
      <c r="S11" s="109" t="e">
        <f>-T10</f>
        <v>#REF!</v>
      </c>
      <c r="T11" s="110" t="e">
        <f t="shared" si="6"/>
        <v>#REF!</v>
      </c>
      <c r="U11" s="109">
        <f t="shared" si="10"/>
        <v>682.9310999999999</v>
      </c>
      <c r="V11" s="109">
        <f>SUM(I28,I31)</f>
        <v>549.54</v>
      </c>
      <c r="W11" s="109">
        <f>-X10</f>
        <v>5097.484300000001</v>
      </c>
      <c r="X11" s="110">
        <f t="shared" si="7"/>
        <v>-4964.0932000000012</v>
      </c>
    </row>
    <row r="12" spans="1:25" x14ac:dyDescent="0.25">
      <c r="A12" s="83">
        <v>44259.787800925929</v>
      </c>
      <c r="B12" s="67">
        <v>44256</v>
      </c>
      <c r="C12" s="73">
        <v>234</v>
      </c>
      <c r="D12" s="73" t="s">
        <v>49</v>
      </c>
      <c r="E12" s="89">
        <v>470</v>
      </c>
      <c r="F12" s="72">
        <f t="shared" si="0"/>
        <v>7.05</v>
      </c>
      <c r="G12" s="72">
        <f t="shared" si="1"/>
        <v>4.7</v>
      </c>
      <c r="H12" s="72">
        <f t="shared" si="2"/>
        <v>3.06</v>
      </c>
      <c r="I12" s="72">
        <f t="shared" si="3"/>
        <v>14.1</v>
      </c>
      <c r="J12" s="72">
        <f t="shared" si="4"/>
        <v>441.09</v>
      </c>
      <c r="K12" s="67">
        <v>44256</v>
      </c>
      <c r="L12" s="72">
        <v>430.04</v>
      </c>
      <c r="M12" s="82">
        <f t="shared" si="5"/>
        <v>11.049999999999955</v>
      </c>
      <c r="O12" s="13">
        <v>44470</v>
      </c>
      <c r="P12" s="157">
        <v>17562.46</v>
      </c>
      <c r="Q12" s="109">
        <f t="shared" si="8"/>
        <v>114.15599</v>
      </c>
      <c r="R12" s="109">
        <f>SUM(H30,H33)</f>
        <v>130.07</v>
      </c>
      <c r="S12" s="109" t="e">
        <f>-T11</f>
        <v>#REF!</v>
      </c>
      <c r="T12" s="110" t="e">
        <f t="shared" si="6"/>
        <v>#REF!</v>
      </c>
      <c r="U12" s="109">
        <f t="shared" si="10"/>
        <v>526.87379999999996</v>
      </c>
      <c r="V12" s="109">
        <f>SUM(I30,I33)</f>
        <v>600.32999999999993</v>
      </c>
      <c r="W12" s="109">
        <f>-X11</f>
        <v>4964.0932000000012</v>
      </c>
      <c r="X12" s="110">
        <f t="shared" si="7"/>
        <v>-5037.5494000000008</v>
      </c>
    </row>
    <row r="13" spans="1:25" x14ac:dyDescent="0.25">
      <c r="A13" s="83">
        <v>44273.589108796295</v>
      </c>
      <c r="B13" s="67">
        <v>44256</v>
      </c>
      <c r="C13" s="73">
        <v>235</v>
      </c>
      <c r="D13" s="73" t="s">
        <v>48</v>
      </c>
      <c r="E13" s="89">
        <v>7376.65</v>
      </c>
      <c r="F13" s="72">
        <f t="shared" si="0"/>
        <v>110.65</v>
      </c>
      <c r="G13" s="72">
        <f t="shared" si="1"/>
        <v>73.77</v>
      </c>
      <c r="H13" s="72">
        <f t="shared" si="2"/>
        <v>47.95</v>
      </c>
      <c r="I13" s="72">
        <f t="shared" si="3"/>
        <v>221.3</v>
      </c>
      <c r="J13" s="72">
        <f t="shared" si="4"/>
        <v>6922.98</v>
      </c>
      <c r="K13" s="67">
        <v>44256</v>
      </c>
      <c r="L13" s="72">
        <v>6922.99</v>
      </c>
      <c r="M13" s="82">
        <f t="shared" si="5"/>
        <v>-1.0000000000218279E-2</v>
      </c>
      <c r="O13" s="13">
        <v>44501</v>
      </c>
      <c r="P13" s="157">
        <v>20683.77</v>
      </c>
      <c r="Q13" s="109">
        <f t="shared" si="8"/>
        <v>134.44450500000002</v>
      </c>
      <c r="R13" s="109">
        <f>SUM(H32,H36)</f>
        <v>118.71</v>
      </c>
      <c r="S13" s="109" t="e">
        <f>-T12</f>
        <v>#REF!</v>
      </c>
      <c r="T13" s="110" t="e">
        <f t="shared" si="6"/>
        <v>#REF!</v>
      </c>
      <c r="U13" s="109">
        <f t="shared" si="10"/>
        <v>620.51310000000001</v>
      </c>
      <c r="V13" s="109">
        <f>COFINS!H14</f>
        <v>547.84999999999991</v>
      </c>
      <c r="W13" s="109">
        <f>-X12</f>
        <v>5037.5494000000008</v>
      </c>
      <c r="X13" s="110">
        <f t="shared" si="7"/>
        <v>-4964.886300000001</v>
      </c>
    </row>
    <row r="14" spans="1:25" ht="15.75" thickBot="1" x14ac:dyDescent="0.3">
      <c r="A14" s="83">
        <v>44278.579016203701</v>
      </c>
      <c r="B14" s="67">
        <v>44256</v>
      </c>
      <c r="C14" s="73">
        <v>236</v>
      </c>
      <c r="D14" s="73" t="s">
        <v>46</v>
      </c>
      <c r="E14" s="89">
        <v>4023.24</v>
      </c>
      <c r="F14" s="72">
        <f t="shared" si="0"/>
        <v>60.35</v>
      </c>
      <c r="G14" s="72">
        <f t="shared" si="1"/>
        <v>40.229999999999997</v>
      </c>
      <c r="H14" s="72">
        <f t="shared" si="2"/>
        <v>26.15</v>
      </c>
      <c r="I14" s="72">
        <f t="shared" si="3"/>
        <v>120.7</v>
      </c>
      <c r="J14" s="72">
        <f t="shared" si="4"/>
        <v>3775.81</v>
      </c>
      <c r="K14" s="67">
        <v>44287</v>
      </c>
      <c r="L14" s="72">
        <v>3775.81</v>
      </c>
      <c r="M14" s="82">
        <f t="shared" si="5"/>
        <v>0</v>
      </c>
      <c r="O14" s="75">
        <v>44531</v>
      </c>
      <c r="P14" s="108">
        <f>[1]PIS!B15</f>
        <v>0</v>
      </c>
      <c r="Q14" s="109">
        <f t="shared" si="8"/>
        <v>0</v>
      </c>
      <c r="R14" s="109" t="e">
        <f>PIS!#REF!</f>
        <v>#REF!</v>
      </c>
      <c r="S14" s="109"/>
      <c r="T14" s="110" t="e">
        <f t="shared" si="6"/>
        <v>#REF!</v>
      </c>
      <c r="U14" s="109">
        <f>P14*3%</f>
        <v>0</v>
      </c>
      <c r="V14" s="109">
        <f>COFINS!H15</f>
        <v>0</v>
      </c>
      <c r="W14" s="109"/>
      <c r="X14" s="110">
        <f t="shared" si="7"/>
        <v>0</v>
      </c>
    </row>
    <row r="15" spans="1:25" x14ac:dyDescent="0.25">
      <c r="A15" s="83">
        <v>44305.733715277776</v>
      </c>
      <c r="B15" s="67">
        <v>44287</v>
      </c>
      <c r="C15" s="73">
        <v>237</v>
      </c>
      <c r="D15" s="73" t="s">
        <v>48</v>
      </c>
      <c r="E15" s="89">
        <v>11587.64</v>
      </c>
      <c r="F15" s="72">
        <f t="shared" si="0"/>
        <v>173.81</v>
      </c>
      <c r="G15" s="72">
        <f t="shared" si="1"/>
        <v>115.88</v>
      </c>
      <c r="H15" s="72">
        <f t="shared" si="2"/>
        <v>75.319999999999993</v>
      </c>
      <c r="I15" s="72">
        <f t="shared" si="3"/>
        <v>347.63</v>
      </c>
      <c r="J15" s="72">
        <f t="shared" si="4"/>
        <v>10875.000000000002</v>
      </c>
      <c r="K15" s="67">
        <v>44287</v>
      </c>
      <c r="L15" s="72">
        <v>10875</v>
      </c>
      <c r="M15" s="82">
        <f t="shared" si="5"/>
        <v>0</v>
      </c>
      <c r="P15" s="111"/>
      <c r="Q15" s="111"/>
      <c r="R15" s="111"/>
      <c r="S15" s="111"/>
      <c r="T15" s="111"/>
      <c r="U15" s="111"/>
      <c r="V15" s="111"/>
      <c r="W15" s="111"/>
      <c r="X15" s="111"/>
    </row>
    <row r="16" spans="1:25" x14ac:dyDescent="0.25">
      <c r="A16" s="83">
        <v>44313.447372685187</v>
      </c>
      <c r="B16" s="67">
        <v>44287</v>
      </c>
      <c r="C16" s="73">
        <v>238</v>
      </c>
      <c r="D16" s="73" t="s">
        <v>46</v>
      </c>
      <c r="E16" s="89">
        <v>5475.24</v>
      </c>
      <c r="F16" s="72">
        <f t="shared" si="0"/>
        <v>82.13</v>
      </c>
      <c r="G16" s="72">
        <f t="shared" si="1"/>
        <v>54.75</v>
      </c>
      <c r="H16" s="72">
        <f t="shared" si="2"/>
        <v>35.590000000000003</v>
      </c>
      <c r="I16" s="72">
        <f t="shared" si="3"/>
        <v>164.26</v>
      </c>
      <c r="J16" s="72">
        <f t="shared" si="4"/>
        <v>5138.5099999999993</v>
      </c>
      <c r="K16" s="67">
        <v>44317</v>
      </c>
      <c r="L16" s="72">
        <v>5138.51</v>
      </c>
      <c r="M16" s="82">
        <f t="shared" si="5"/>
        <v>0</v>
      </c>
      <c r="O16" s="112" t="s">
        <v>39</v>
      </c>
      <c r="P16" s="113">
        <f>SUBTOTAL(9,P2:P14)</f>
        <v>202581.78999999995</v>
      </c>
      <c r="Q16" s="113">
        <f t="shared" ref="Q16:W16" si="16">SUBTOTAL(9,Q2:Q14)</f>
        <v>1316.7816350000001</v>
      </c>
      <c r="R16" s="113" t="e">
        <f t="shared" si="16"/>
        <v>#REF!</v>
      </c>
      <c r="S16" s="113" t="e">
        <f t="shared" si="16"/>
        <v>#REF!</v>
      </c>
      <c r="T16" s="113" t="e">
        <f>SUBTOTAL(9,T2:T14)</f>
        <v>#REF!</v>
      </c>
      <c r="U16" s="113">
        <f t="shared" si="16"/>
        <v>6077.4537</v>
      </c>
      <c r="V16" s="113">
        <f t="shared" si="16"/>
        <v>5972.5</v>
      </c>
      <c r="W16" s="113">
        <f t="shared" si="16"/>
        <v>55538.171900000016</v>
      </c>
      <c r="X16" s="113">
        <f>SUBTOTAL(9,X2:X14)</f>
        <v>-55433.21820000001</v>
      </c>
    </row>
    <row r="17" spans="1:25" x14ac:dyDescent="0.25">
      <c r="A17" s="83">
        <v>44316.757118055553</v>
      </c>
      <c r="B17" s="67">
        <v>44287</v>
      </c>
      <c r="C17" s="73">
        <v>239</v>
      </c>
      <c r="D17" s="73" t="s">
        <v>47</v>
      </c>
      <c r="E17" s="89">
        <v>4306.42</v>
      </c>
      <c r="F17" s="72">
        <f t="shared" si="0"/>
        <v>64.599999999999994</v>
      </c>
      <c r="G17" s="72">
        <f t="shared" si="1"/>
        <v>43.06</v>
      </c>
      <c r="H17" s="72">
        <f t="shared" si="2"/>
        <v>27.99</v>
      </c>
      <c r="I17" s="72">
        <f t="shared" si="3"/>
        <v>129.19</v>
      </c>
      <c r="J17" s="72">
        <f t="shared" si="4"/>
        <v>4041.5799999999995</v>
      </c>
      <c r="K17" s="67">
        <v>44317</v>
      </c>
      <c r="L17" s="72">
        <v>4041.58</v>
      </c>
      <c r="M17" s="82">
        <f t="shared" si="5"/>
        <v>0</v>
      </c>
      <c r="P17" s="111"/>
    </row>
    <row r="18" spans="1:25" x14ac:dyDescent="0.25">
      <c r="A18" s="83">
        <v>44321.499166666668</v>
      </c>
      <c r="B18" s="67">
        <v>44317</v>
      </c>
      <c r="C18" s="73">
        <v>240</v>
      </c>
      <c r="D18" s="73" t="s">
        <v>49</v>
      </c>
      <c r="E18" s="89">
        <v>710</v>
      </c>
      <c r="F18" s="72">
        <f t="shared" si="0"/>
        <v>10.65</v>
      </c>
      <c r="G18" s="72">
        <f t="shared" si="1"/>
        <v>7.1</v>
      </c>
      <c r="H18" s="72">
        <f t="shared" si="2"/>
        <v>4.62</v>
      </c>
      <c r="I18" s="72">
        <f t="shared" si="3"/>
        <v>21.3</v>
      </c>
      <c r="J18" s="72">
        <f t="shared" si="4"/>
        <v>666.33</v>
      </c>
      <c r="K18" s="67">
        <v>44317</v>
      </c>
      <c r="L18" s="72">
        <v>655.28</v>
      </c>
      <c r="M18" s="82">
        <f t="shared" si="5"/>
        <v>11.050000000000068</v>
      </c>
      <c r="O18" s="114" t="s">
        <v>57</v>
      </c>
      <c r="P18" s="115" t="e">
        <f>P16-PIS!#REF!</f>
        <v>#REF!</v>
      </c>
      <c r="Q18" s="116" t="e">
        <f>Q16-PIS!#REF!</f>
        <v>#REF!</v>
      </c>
      <c r="R18" s="117"/>
      <c r="S18" s="116" t="e">
        <f>R16+S16-PIS!#REF!</f>
        <v>#REF!</v>
      </c>
      <c r="T18" s="116" t="e">
        <f>T16-PIS!#REF!</f>
        <v>#REF!</v>
      </c>
      <c r="U18" s="116">
        <f>U16-COFINS!C17</f>
        <v>0</v>
      </c>
      <c r="V18" s="117"/>
      <c r="W18" s="116">
        <f>V16+W16-COFINS!D17</f>
        <v>0</v>
      </c>
      <c r="X18" s="116">
        <f>X16-COFINS!E17</f>
        <v>0</v>
      </c>
    </row>
    <row r="19" spans="1:25" x14ac:dyDescent="0.25">
      <c r="A19" s="83">
        <v>44335.479479166665</v>
      </c>
      <c r="B19" s="67">
        <v>44317</v>
      </c>
      <c r="C19" s="73">
        <v>241</v>
      </c>
      <c r="D19" s="73" t="s">
        <v>48</v>
      </c>
      <c r="E19" s="89">
        <v>9989.34</v>
      </c>
      <c r="F19" s="72">
        <f t="shared" si="0"/>
        <v>149.84</v>
      </c>
      <c r="G19" s="72">
        <f t="shared" si="1"/>
        <v>99.89</v>
      </c>
      <c r="H19" s="72">
        <f t="shared" si="2"/>
        <v>64.930000000000007</v>
      </c>
      <c r="I19" s="72">
        <f t="shared" si="3"/>
        <v>299.68</v>
      </c>
      <c r="J19" s="72">
        <f t="shared" si="4"/>
        <v>9375</v>
      </c>
      <c r="K19" s="67">
        <v>44317</v>
      </c>
      <c r="L19" s="72">
        <v>9375</v>
      </c>
      <c r="M19" s="82">
        <f t="shared" si="5"/>
        <v>0</v>
      </c>
      <c r="P19" s="111"/>
    </row>
    <row r="20" spans="1:25" ht="15.75" thickBot="1" x14ac:dyDescent="0.3">
      <c r="A20" s="83">
        <v>44341.470578703702</v>
      </c>
      <c r="B20" s="67">
        <v>44317</v>
      </c>
      <c r="C20" s="73">
        <v>242</v>
      </c>
      <c r="D20" s="73" t="s">
        <v>46</v>
      </c>
      <c r="E20" s="89">
        <v>10202.73</v>
      </c>
      <c r="F20" s="72">
        <f t="shared" si="0"/>
        <v>153.04</v>
      </c>
      <c r="G20" s="72">
        <f t="shared" si="1"/>
        <v>102.03</v>
      </c>
      <c r="H20" s="72">
        <f t="shared" si="2"/>
        <v>66.319999999999993</v>
      </c>
      <c r="I20" s="72">
        <f t="shared" si="3"/>
        <v>306.08</v>
      </c>
      <c r="J20" s="72">
        <f t="shared" si="4"/>
        <v>9575.2599999999984</v>
      </c>
      <c r="K20" s="67">
        <v>44348</v>
      </c>
      <c r="L20" s="72">
        <v>9575.26</v>
      </c>
      <c r="M20" s="82">
        <f t="shared" si="5"/>
        <v>0</v>
      </c>
      <c r="P20" s="111"/>
    </row>
    <row r="21" spans="1:25" ht="15.75" thickBot="1" x14ac:dyDescent="0.3">
      <c r="A21" s="83">
        <v>44348.602650462963</v>
      </c>
      <c r="B21" s="67">
        <v>44348</v>
      </c>
      <c r="C21" s="73">
        <v>243</v>
      </c>
      <c r="D21" s="73" t="s">
        <v>47</v>
      </c>
      <c r="E21" s="89">
        <v>1722.56</v>
      </c>
      <c r="F21" s="72">
        <f t="shared" si="0"/>
        <v>25.84</v>
      </c>
      <c r="G21" s="72">
        <f t="shared" si="1"/>
        <v>17.23</v>
      </c>
      <c r="H21" s="72">
        <f t="shared" si="2"/>
        <v>11.2</v>
      </c>
      <c r="I21" s="72">
        <f t="shared" si="3"/>
        <v>51.68</v>
      </c>
      <c r="J21" s="72">
        <f t="shared" si="4"/>
        <v>1616.61</v>
      </c>
      <c r="K21" s="67">
        <v>44348</v>
      </c>
      <c r="L21" s="72">
        <v>1616.61</v>
      </c>
      <c r="M21" s="82">
        <f t="shared" si="5"/>
        <v>0</v>
      </c>
      <c r="O21" s="11" t="s">
        <v>15</v>
      </c>
      <c r="P21" s="165" t="s">
        <v>58</v>
      </c>
      <c r="Q21" s="166"/>
      <c r="R21" s="166"/>
      <c r="S21" s="166"/>
      <c r="T21" s="166"/>
      <c r="U21" s="166"/>
      <c r="V21" s="166"/>
      <c r="W21" s="166"/>
      <c r="X21" s="166"/>
      <c r="Y21" s="166"/>
    </row>
    <row r="22" spans="1:25" ht="15.75" thickBot="1" x14ac:dyDescent="0.3">
      <c r="A22" s="83">
        <v>44365.71947916667</v>
      </c>
      <c r="B22" s="67">
        <v>44348</v>
      </c>
      <c r="C22" s="73">
        <v>244</v>
      </c>
      <c r="D22" s="73" t="s">
        <v>48</v>
      </c>
      <c r="E22" s="89">
        <v>8790.6200000000008</v>
      </c>
      <c r="F22" s="72">
        <f t="shared" si="0"/>
        <v>131.86000000000001</v>
      </c>
      <c r="G22" s="72">
        <f t="shared" si="1"/>
        <v>87.91</v>
      </c>
      <c r="H22" s="72">
        <f t="shared" si="2"/>
        <v>57.14</v>
      </c>
      <c r="I22" s="72">
        <f t="shared" si="3"/>
        <v>263.72000000000003</v>
      </c>
      <c r="J22" s="72">
        <f t="shared" si="4"/>
        <v>8249.9900000000016</v>
      </c>
      <c r="K22" s="67">
        <v>44348</v>
      </c>
      <c r="L22" s="72">
        <v>8249.99</v>
      </c>
      <c r="M22" s="82">
        <f t="shared" si="5"/>
        <v>0</v>
      </c>
      <c r="O22" s="12" t="s">
        <v>16</v>
      </c>
      <c r="P22" s="138" t="s">
        <v>51</v>
      </c>
      <c r="Q22" s="139" t="s">
        <v>65</v>
      </c>
      <c r="R22" s="107" t="s">
        <v>28</v>
      </c>
      <c r="S22" s="107" t="s">
        <v>66</v>
      </c>
      <c r="T22" s="107" t="s">
        <v>53</v>
      </c>
      <c r="U22" s="107" t="s">
        <v>55</v>
      </c>
      <c r="V22" s="107" t="s">
        <v>6</v>
      </c>
      <c r="W22" s="107" t="s">
        <v>53</v>
      </c>
      <c r="X22" s="107" t="s">
        <v>54</v>
      </c>
      <c r="Y22" s="107" t="s">
        <v>55</v>
      </c>
    </row>
    <row r="23" spans="1:25" x14ac:dyDescent="0.25">
      <c r="A23" s="83">
        <v>44369.687442129631</v>
      </c>
      <c r="B23" s="67">
        <v>44348</v>
      </c>
      <c r="C23" s="73">
        <v>245</v>
      </c>
      <c r="D23" s="73" t="s">
        <v>48</v>
      </c>
      <c r="E23" s="89">
        <v>610.05999999999995</v>
      </c>
      <c r="F23" s="72">
        <f t="shared" si="0"/>
        <v>9.15</v>
      </c>
      <c r="G23" s="72">
        <f t="shared" si="1"/>
        <v>6.1</v>
      </c>
      <c r="H23" s="72">
        <f t="shared" si="2"/>
        <v>3.97</v>
      </c>
      <c r="I23" s="72">
        <f t="shared" si="3"/>
        <v>18.3</v>
      </c>
      <c r="J23" s="72">
        <f t="shared" si="4"/>
        <v>572.54</v>
      </c>
      <c r="K23" s="67">
        <v>44348</v>
      </c>
      <c r="L23" s="72">
        <v>572.54</v>
      </c>
      <c r="M23" s="82">
        <f t="shared" si="5"/>
        <v>0</v>
      </c>
      <c r="O23" s="118">
        <v>44197</v>
      </c>
      <c r="P23" s="140">
        <f>P3</f>
        <v>13771.169999999998</v>
      </c>
      <c r="Q23" s="141">
        <f>P23*32%</f>
        <v>4406.7743999999993</v>
      </c>
      <c r="R23" s="142">
        <f>Q23*15%</f>
        <v>661.0161599999999</v>
      </c>
      <c r="S23" s="109"/>
      <c r="T23" s="109">
        <f>SUM(F4:F7)</f>
        <v>206.56</v>
      </c>
      <c r="U23" s="119"/>
      <c r="V23" s="109">
        <f>Q23*9%</f>
        <v>396.60969599999993</v>
      </c>
      <c r="W23" s="109">
        <f>SUM(G3:G5)</f>
        <v>148.29</v>
      </c>
      <c r="X23" s="109"/>
      <c r="Y23" s="110">
        <f>V23-X23</f>
        <v>396.60969599999993</v>
      </c>
    </row>
    <row r="24" spans="1:25" x14ac:dyDescent="0.25">
      <c r="A24" s="83">
        <v>44375.520219907405</v>
      </c>
      <c r="B24" s="67">
        <v>44348</v>
      </c>
      <c r="C24" s="73">
        <v>246</v>
      </c>
      <c r="D24" s="73" t="s">
        <v>46</v>
      </c>
      <c r="E24" s="89">
        <v>7107.47</v>
      </c>
      <c r="F24" s="72">
        <f t="shared" si="0"/>
        <v>106.61</v>
      </c>
      <c r="G24" s="72">
        <f t="shared" si="1"/>
        <v>71.069999999999993</v>
      </c>
      <c r="H24" s="72">
        <f t="shared" si="2"/>
        <v>46.2</v>
      </c>
      <c r="I24" s="72">
        <f t="shared" si="3"/>
        <v>213.22</v>
      </c>
      <c r="J24" s="72">
        <f t="shared" si="4"/>
        <v>6670.3700000000008</v>
      </c>
      <c r="K24" s="70">
        <v>44378</v>
      </c>
      <c r="L24" s="72">
        <v>6670.37</v>
      </c>
      <c r="M24" s="82">
        <f t="shared" si="5"/>
        <v>0</v>
      </c>
      <c r="O24" s="13">
        <v>44228</v>
      </c>
      <c r="P24" s="140">
        <f>P4</f>
        <v>13654.17</v>
      </c>
      <c r="Q24" s="141">
        <f t="shared" ref="Q24:Q25" si="17">P24*32%</f>
        <v>4369.3343999999997</v>
      </c>
      <c r="R24" s="142">
        <f>Q24*15%</f>
        <v>655.40015999999991</v>
      </c>
      <c r="S24" s="109"/>
      <c r="T24" s="109">
        <f>SUM(F8:F10)</f>
        <v>204.82</v>
      </c>
      <c r="U24" s="119"/>
      <c r="V24" s="109">
        <f t="shared" ref="V24:V31" si="18">Q24*9%</f>
        <v>393.24009599999994</v>
      </c>
      <c r="W24" s="109">
        <f>SUM(G6:G9)</f>
        <v>149.69999999999999</v>
      </c>
      <c r="X24" s="109"/>
      <c r="Y24" s="110">
        <f t="shared" ref="Y24:Y25" si="19">V24-W24-X24</f>
        <v>243.54009599999995</v>
      </c>
    </row>
    <row r="25" spans="1:25" x14ac:dyDescent="0.25">
      <c r="A25" s="84">
        <v>44378.646192129629</v>
      </c>
      <c r="B25" s="70">
        <v>44378</v>
      </c>
      <c r="C25" s="71">
        <v>247</v>
      </c>
      <c r="D25" s="71" t="s">
        <v>47</v>
      </c>
      <c r="E25" s="91">
        <v>861.28</v>
      </c>
      <c r="F25" s="72">
        <f t="shared" si="0"/>
        <v>12.92</v>
      </c>
      <c r="G25" s="72">
        <f t="shared" si="1"/>
        <v>8.61</v>
      </c>
      <c r="H25" s="72">
        <f t="shared" si="2"/>
        <v>5.6</v>
      </c>
      <c r="I25" s="72">
        <f t="shared" si="3"/>
        <v>25.84</v>
      </c>
      <c r="J25" s="72">
        <f t="shared" si="4"/>
        <v>808.31</v>
      </c>
      <c r="K25" s="70">
        <v>44378</v>
      </c>
      <c r="L25" s="72">
        <v>808.31</v>
      </c>
      <c r="M25" s="82">
        <f t="shared" si="5"/>
        <v>0</v>
      </c>
      <c r="O25" s="134">
        <v>44256</v>
      </c>
      <c r="P25" s="143">
        <f>P5</f>
        <v>12706.09</v>
      </c>
      <c r="Q25" s="141">
        <f t="shared" si="17"/>
        <v>4065.9488000000001</v>
      </c>
      <c r="R25" s="142">
        <f>Q25*15%</f>
        <v>609.89232000000004</v>
      </c>
      <c r="S25" s="120"/>
      <c r="T25" s="120">
        <f>SUM(F11:F14)</f>
        <v>190.59</v>
      </c>
      <c r="U25" s="121"/>
      <c r="V25" s="109">
        <f t="shared" si="18"/>
        <v>365.93539199999998</v>
      </c>
      <c r="W25" s="120">
        <f>SUM(G10:G13)</f>
        <v>127.06</v>
      </c>
      <c r="X25" s="120"/>
      <c r="Y25" s="122">
        <f t="shared" si="19"/>
        <v>238.87539199999998</v>
      </c>
    </row>
    <row r="26" spans="1:25" ht="15.75" thickBot="1" x14ac:dyDescent="0.3">
      <c r="A26" s="84">
        <v>44397.551238425927</v>
      </c>
      <c r="B26" s="70">
        <v>44378</v>
      </c>
      <c r="C26" s="71">
        <v>248</v>
      </c>
      <c r="D26" s="71" t="s">
        <v>48</v>
      </c>
      <c r="E26" s="91">
        <v>11397.39</v>
      </c>
      <c r="F26" s="72">
        <f t="shared" si="0"/>
        <v>170.96</v>
      </c>
      <c r="G26" s="72">
        <f t="shared" si="1"/>
        <v>113.97</v>
      </c>
      <c r="H26" s="72">
        <f t="shared" si="2"/>
        <v>74.08</v>
      </c>
      <c r="I26" s="72">
        <f t="shared" si="3"/>
        <v>341.92</v>
      </c>
      <c r="J26" s="72">
        <f t="shared" si="4"/>
        <v>10696.460000000001</v>
      </c>
      <c r="K26" s="70">
        <v>44378</v>
      </c>
      <c r="L26" s="72">
        <v>10696.45</v>
      </c>
      <c r="M26" s="82">
        <f t="shared" si="5"/>
        <v>1.0000000000218279E-2</v>
      </c>
      <c r="O26" s="123" t="s">
        <v>59</v>
      </c>
      <c r="P26" s="144">
        <f>SUM(IRPJ!B16:B18)</f>
        <v>10.65</v>
      </c>
      <c r="Q26" s="145">
        <f>P26</f>
        <v>10.65</v>
      </c>
      <c r="R26" s="142">
        <f t="shared" ref="R26" si="20">Q26*15%</f>
        <v>1.5974999999999999</v>
      </c>
      <c r="S26" s="124"/>
      <c r="T26" s="124">
        <f>SUM(IRPJ!J16:J18)</f>
        <v>2.2800000000000002</v>
      </c>
      <c r="U26" s="121"/>
      <c r="V26" s="109">
        <f t="shared" si="18"/>
        <v>0.95850000000000002</v>
      </c>
      <c r="W26" s="124"/>
      <c r="X26" s="125"/>
      <c r="Y26" s="122">
        <f>V26-W26-X26</f>
        <v>0.95850000000000002</v>
      </c>
    </row>
    <row r="27" spans="1:25" ht="15.75" thickBot="1" x14ac:dyDescent="0.3">
      <c r="A27" s="84">
        <v>44403.494803240741</v>
      </c>
      <c r="B27" s="70">
        <v>44378</v>
      </c>
      <c r="C27" s="71">
        <v>249</v>
      </c>
      <c r="D27" s="71" t="s">
        <v>46</v>
      </c>
      <c r="E27" s="91">
        <v>8289.34</v>
      </c>
      <c r="F27" s="72">
        <f t="shared" si="0"/>
        <v>124.34</v>
      </c>
      <c r="G27" s="72">
        <f t="shared" si="1"/>
        <v>82.89</v>
      </c>
      <c r="H27" s="72">
        <f t="shared" si="2"/>
        <v>53.88</v>
      </c>
      <c r="I27" s="72">
        <f t="shared" si="3"/>
        <v>248.68</v>
      </c>
      <c r="J27" s="156">
        <f t="shared" si="4"/>
        <v>7779.5499999999993</v>
      </c>
      <c r="K27" s="70">
        <v>44409</v>
      </c>
      <c r="L27" s="72">
        <v>7779.55</v>
      </c>
      <c r="M27" s="82">
        <f t="shared" si="5"/>
        <v>0</v>
      </c>
      <c r="O27" s="126" t="s">
        <v>60</v>
      </c>
      <c r="P27" s="127">
        <f>SUM(P23:P26)</f>
        <v>40142.079999999994</v>
      </c>
      <c r="Q27" s="146">
        <f>SUM(Q23:Q26)</f>
        <v>12852.707599999998</v>
      </c>
      <c r="R27" s="127">
        <f>SUM(R23:R26)</f>
        <v>1927.9061399999998</v>
      </c>
      <c r="S27" s="147"/>
      <c r="T27" s="147">
        <f>SUM(T23:T26)</f>
        <v>604.25</v>
      </c>
      <c r="U27" s="148">
        <f>R27+S27-T27</f>
        <v>1323.6561399999998</v>
      </c>
      <c r="V27" s="127">
        <f>SUM(V23:V26)</f>
        <v>1156.7436839999998</v>
      </c>
      <c r="W27" s="147">
        <f>SUM(W23:W26)</f>
        <v>425.05</v>
      </c>
      <c r="X27" s="147">
        <f>SUM(X23:X26)</f>
        <v>0</v>
      </c>
      <c r="Y27" s="148">
        <f>V27-W27-X27</f>
        <v>731.69368399999985</v>
      </c>
    </row>
    <row r="28" spans="1:25" x14ac:dyDescent="0.25">
      <c r="A28" s="84">
        <v>44435.520613425928</v>
      </c>
      <c r="B28" s="70">
        <v>44409</v>
      </c>
      <c r="C28" s="71">
        <v>251</v>
      </c>
      <c r="D28" s="71" t="s">
        <v>46</v>
      </c>
      <c r="E28" s="91">
        <v>5475.24</v>
      </c>
      <c r="F28" s="72">
        <f t="shared" si="0"/>
        <v>82.13</v>
      </c>
      <c r="G28" s="72">
        <f t="shared" si="1"/>
        <v>54.75</v>
      </c>
      <c r="H28" s="72">
        <f t="shared" si="2"/>
        <v>35.590000000000003</v>
      </c>
      <c r="I28" s="72">
        <f t="shared" si="3"/>
        <v>164.26</v>
      </c>
      <c r="J28" s="160">
        <f t="shared" si="4"/>
        <v>5138.5099999999993</v>
      </c>
      <c r="K28" s="158">
        <v>44440</v>
      </c>
      <c r="L28" s="69">
        <v>5138.51</v>
      </c>
      <c r="M28" s="82">
        <f t="shared" si="5"/>
        <v>0</v>
      </c>
      <c r="O28" s="13">
        <v>44287</v>
      </c>
      <c r="P28" s="149">
        <f>P6</f>
        <v>21369.299999999996</v>
      </c>
      <c r="Q28" s="150">
        <f>P28*32%</f>
        <v>6838.1759999999986</v>
      </c>
      <c r="R28" s="142">
        <f>Q28*15%</f>
        <v>1025.7263999999998</v>
      </c>
      <c r="S28" s="131"/>
      <c r="T28" s="131">
        <f>SUM(F15:F17)</f>
        <v>320.53999999999996</v>
      </c>
      <c r="U28" s="132"/>
      <c r="V28" s="109">
        <f t="shared" si="18"/>
        <v>615.43583999999987</v>
      </c>
      <c r="W28" s="131">
        <f>SUM(G14:G15)</f>
        <v>156.10999999999999</v>
      </c>
      <c r="X28" s="131"/>
      <c r="Y28" s="133">
        <f>V28-W28-X28</f>
        <v>459.32583999999986</v>
      </c>
    </row>
    <row r="29" spans="1:25" x14ac:dyDescent="0.25">
      <c r="A29" s="84">
        <v>44427.507997685185</v>
      </c>
      <c r="B29" s="70">
        <v>44409</v>
      </c>
      <c r="C29" s="71">
        <v>250</v>
      </c>
      <c r="D29" s="71" t="s">
        <v>48</v>
      </c>
      <c r="E29" s="91">
        <v>14914.43</v>
      </c>
      <c r="F29" s="72">
        <f t="shared" si="0"/>
        <v>223.72</v>
      </c>
      <c r="G29" s="72">
        <f t="shared" si="1"/>
        <v>149.13999999999999</v>
      </c>
      <c r="H29" s="72">
        <f t="shared" si="2"/>
        <v>96.94</v>
      </c>
      <c r="I29" s="72">
        <f t="shared" si="3"/>
        <v>447.43</v>
      </c>
      <c r="J29" s="156">
        <f t="shared" si="4"/>
        <v>13997.2</v>
      </c>
      <c r="K29" s="70">
        <v>44409</v>
      </c>
      <c r="L29" s="69">
        <v>13997.2</v>
      </c>
      <c r="M29" s="82">
        <f t="shared" si="5"/>
        <v>0</v>
      </c>
      <c r="O29" s="13">
        <v>44317</v>
      </c>
      <c r="P29" s="140">
        <f>P7</f>
        <v>20902.07</v>
      </c>
      <c r="Q29" s="141">
        <f t="shared" ref="Q29:Q30" si="21">P29*32%</f>
        <v>6688.6624000000002</v>
      </c>
      <c r="R29" s="142">
        <f>Q29*15%</f>
        <v>1003.29936</v>
      </c>
      <c r="S29" s="131"/>
      <c r="T29" s="131">
        <f>SUM(F18:F20)</f>
        <v>313.52999999999997</v>
      </c>
      <c r="U29" s="119"/>
      <c r="V29" s="109">
        <f t="shared" si="18"/>
        <v>601.97961599999996</v>
      </c>
      <c r="W29" s="109">
        <f>SUM(G16:G19)</f>
        <v>204.8</v>
      </c>
      <c r="X29" s="109"/>
      <c r="Y29" s="110">
        <f>V29-W29-X29</f>
        <v>397.17961599999995</v>
      </c>
    </row>
    <row r="30" spans="1:25" x14ac:dyDescent="0.25">
      <c r="A30" s="159">
        <v>44467.422407407408</v>
      </c>
      <c r="B30" s="67">
        <v>44440</v>
      </c>
      <c r="C30" s="14">
        <v>253</v>
      </c>
      <c r="D30" s="14" t="s">
        <v>46</v>
      </c>
      <c r="E30" s="87">
        <v>9921.58</v>
      </c>
      <c r="F30" s="72">
        <f t="shared" si="0"/>
        <v>148.82</v>
      </c>
      <c r="G30" s="72">
        <f t="shared" si="1"/>
        <v>99.22</v>
      </c>
      <c r="H30" s="72">
        <f t="shared" si="2"/>
        <v>64.489999999999995</v>
      </c>
      <c r="I30" s="72">
        <f t="shared" si="3"/>
        <v>297.64999999999998</v>
      </c>
      <c r="J30" s="72">
        <f t="shared" si="4"/>
        <v>9311.4000000000015</v>
      </c>
      <c r="K30" s="70">
        <v>44470</v>
      </c>
      <c r="L30" s="69">
        <v>9311.4</v>
      </c>
      <c r="M30" s="82">
        <f t="shared" si="5"/>
        <v>0</v>
      </c>
      <c r="O30" s="13">
        <v>44348</v>
      </c>
      <c r="P30" s="140">
        <f>P8</f>
        <v>18230.71</v>
      </c>
      <c r="Q30" s="141">
        <f t="shared" si="21"/>
        <v>5833.8271999999997</v>
      </c>
      <c r="R30" s="142">
        <f>Q30*15%</f>
        <v>875.07407999999998</v>
      </c>
      <c r="S30" s="131"/>
      <c r="T30" s="131">
        <f>SUM(F21:F24)</f>
        <v>273.46000000000004</v>
      </c>
      <c r="U30" s="119"/>
      <c r="V30" s="109">
        <f t="shared" si="18"/>
        <v>525.04444799999999</v>
      </c>
      <c r="W30" s="109">
        <f>SUM(G20:G23)</f>
        <v>213.27</v>
      </c>
      <c r="X30" s="109"/>
      <c r="Y30" s="110">
        <f>V30-W30-X30</f>
        <v>311.77444800000001</v>
      </c>
    </row>
    <row r="31" spans="1:25" ht="15.75" thickBot="1" x14ac:dyDescent="0.3">
      <c r="A31" s="159">
        <v>44460.490972222222</v>
      </c>
      <c r="B31" s="67">
        <v>44440</v>
      </c>
      <c r="C31" s="14">
        <v>252</v>
      </c>
      <c r="D31" s="14" t="s">
        <v>48</v>
      </c>
      <c r="E31" s="87">
        <v>12842.79</v>
      </c>
      <c r="F31" s="72">
        <f t="shared" si="0"/>
        <v>192.64</v>
      </c>
      <c r="G31" s="72">
        <f t="shared" si="1"/>
        <v>128.43</v>
      </c>
      <c r="H31" s="72">
        <f t="shared" si="2"/>
        <v>83.48</v>
      </c>
      <c r="I31" s="72">
        <f t="shared" si="3"/>
        <v>385.28</v>
      </c>
      <c r="J31" s="160">
        <f t="shared" si="4"/>
        <v>12052.960000000001</v>
      </c>
      <c r="K31" s="158">
        <v>44440</v>
      </c>
      <c r="L31" s="69">
        <v>12052.96</v>
      </c>
      <c r="M31" s="82">
        <f t="shared" si="5"/>
        <v>0</v>
      </c>
      <c r="O31" s="123" t="s">
        <v>59</v>
      </c>
      <c r="P31" s="144">
        <f>SUM(IRPJ!B19:B21)</f>
        <v>6.93</v>
      </c>
      <c r="Q31" s="145">
        <f>P31</f>
        <v>6.93</v>
      </c>
      <c r="R31" s="142">
        <f t="shared" ref="R31" si="22">Q31*15%</f>
        <v>1.0394999999999999</v>
      </c>
      <c r="S31" s="124"/>
      <c r="T31" s="124">
        <f>SUM(IRPJ!J19:J21)</f>
        <v>1.47</v>
      </c>
      <c r="U31" s="121"/>
      <c r="V31" s="109">
        <f t="shared" si="18"/>
        <v>0.62369999999999992</v>
      </c>
      <c r="W31" s="125"/>
      <c r="X31" s="125"/>
      <c r="Y31" s="122">
        <f t="shared" ref="Y31" si="23">V31-W31-X31</f>
        <v>0.62369999999999992</v>
      </c>
    </row>
    <row r="32" spans="1:25" ht="15.75" thickBot="1" x14ac:dyDescent="0.3">
      <c r="A32" s="84">
        <v>44495.625636574077</v>
      </c>
      <c r="B32" s="70">
        <v>44470</v>
      </c>
      <c r="C32" s="71">
        <v>255</v>
      </c>
      <c r="D32" s="71" t="s">
        <v>46</v>
      </c>
      <c r="E32" s="91">
        <v>7473.22</v>
      </c>
      <c r="F32" s="72">
        <f t="shared" si="0"/>
        <v>112.1</v>
      </c>
      <c r="G32" s="72">
        <f t="shared" si="1"/>
        <v>74.73</v>
      </c>
      <c r="H32" s="72">
        <f t="shared" si="2"/>
        <v>48.58</v>
      </c>
      <c r="I32" s="72">
        <f t="shared" si="3"/>
        <v>224.2</v>
      </c>
      <c r="J32" s="161">
        <f t="shared" si="4"/>
        <v>7013.6100000000006</v>
      </c>
      <c r="K32" s="70">
        <v>44501</v>
      </c>
      <c r="L32" s="69">
        <v>7013.61</v>
      </c>
      <c r="M32" s="82">
        <f t="shared" si="5"/>
        <v>0</v>
      </c>
      <c r="O32" s="126" t="s">
        <v>61</v>
      </c>
      <c r="P32" s="127">
        <f>SUM(P28:P31)</f>
        <v>60509.009999999995</v>
      </c>
      <c r="Q32" s="146">
        <f>SUM(Q28:Q31)</f>
        <v>19367.595600000001</v>
      </c>
      <c r="R32" s="127">
        <f>SUM(R28:R31)</f>
        <v>2905.1393399999997</v>
      </c>
      <c r="S32" s="147"/>
      <c r="T32" s="147">
        <f>SUM(T28:T31)</f>
        <v>909</v>
      </c>
      <c r="U32" s="148">
        <f>R32+S32-T32</f>
        <v>1996.1393399999997</v>
      </c>
      <c r="V32" s="127">
        <f>SUM(V28:V31)</f>
        <v>1743.0836039999999</v>
      </c>
      <c r="W32" s="147">
        <f>SUM(W28:W31)</f>
        <v>574.17999999999995</v>
      </c>
      <c r="X32" s="147">
        <f>SUM(X28:X31)</f>
        <v>0</v>
      </c>
      <c r="Y32" s="148">
        <f>V32-W32-X32</f>
        <v>1168.9036040000001</v>
      </c>
    </row>
    <row r="33" spans="1:25" x14ac:dyDescent="0.25">
      <c r="A33" s="84">
        <v>44488.612210648149</v>
      </c>
      <c r="B33" s="70">
        <v>44470</v>
      </c>
      <c r="C33" s="71">
        <v>254</v>
      </c>
      <c r="D33" s="71" t="s">
        <v>48</v>
      </c>
      <c r="E33" s="91">
        <v>10089.24</v>
      </c>
      <c r="F33" s="72">
        <f t="shared" si="0"/>
        <v>151.34</v>
      </c>
      <c r="G33" s="72">
        <f t="shared" si="1"/>
        <v>100.89</v>
      </c>
      <c r="H33" s="72">
        <f t="shared" si="2"/>
        <v>65.58</v>
      </c>
      <c r="I33" s="72">
        <f t="shared" si="3"/>
        <v>302.68</v>
      </c>
      <c r="J33" s="72">
        <f t="shared" si="4"/>
        <v>9468.75</v>
      </c>
      <c r="K33" s="70">
        <v>44470</v>
      </c>
      <c r="L33" s="69">
        <v>9468.75</v>
      </c>
      <c r="M33" s="82">
        <f t="shared" si="5"/>
        <v>0</v>
      </c>
      <c r="O33" s="13">
        <v>44378</v>
      </c>
      <c r="P33" s="149">
        <f>P9</f>
        <v>20548.009999999998</v>
      </c>
      <c r="Q33" s="150">
        <f>P33*32%</f>
        <v>6575.3631999999998</v>
      </c>
      <c r="R33" s="142">
        <f>Q33*15%</f>
        <v>986.3044799999999</v>
      </c>
      <c r="S33" s="131"/>
      <c r="T33" s="131">
        <f>SUM(F25:F27)</f>
        <v>308.22000000000003</v>
      </c>
      <c r="U33" s="132"/>
      <c r="V33" s="109">
        <f t="shared" ref="V33:V36" si="24">Q33*9%</f>
        <v>591.78268800000001</v>
      </c>
      <c r="W33" s="131">
        <f>SUM(G24:G26)</f>
        <v>193.64999999999998</v>
      </c>
      <c r="X33" s="131"/>
      <c r="Y33" s="133">
        <f>V33-W33-X33</f>
        <v>398.13268800000003</v>
      </c>
    </row>
    <row r="34" spans="1:25" x14ac:dyDescent="0.25">
      <c r="A34" s="84">
        <v>44529.540370370371</v>
      </c>
      <c r="B34" s="158">
        <v>44501</v>
      </c>
      <c r="C34" s="71">
        <v>258</v>
      </c>
      <c r="D34" s="71" t="s">
        <v>46</v>
      </c>
      <c r="E34" s="91">
        <v>4803.12</v>
      </c>
      <c r="F34" s="72">
        <f t="shared" si="0"/>
        <v>72.05</v>
      </c>
      <c r="G34" s="72">
        <f t="shared" si="1"/>
        <v>48.03</v>
      </c>
      <c r="H34" s="72">
        <f t="shared" si="2"/>
        <v>31.22</v>
      </c>
      <c r="I34" s="72">
        <f t="shared" si="3"/>
        <v>144.09</v>
      </c>
      <c r="J34" s="72">
        <f t="shared" si="4"/>
        <v>4507.7299999999996</v>
      </c>
      <c r="K34" s="70"/>
      <c r="L34" s="69"/>
      <c r="M34" s="82">
        <f t="shared" si="5"/>
        <v>4507.7299999999996</v>
      </c>
      <c r="O34" s="13">
        <v>44409</v>
      </c>
      <c r="P34" s="149">
        <f t="shared" ref="P34:P35" si="25">P10</f>
        <v>20389.669999999998</v>
      </c>
      <c r="Q34" s="141">
        <f t="shared" ref="Q34:Q35" si="26">P34*32%</f>
        <v>6524.6943999999994</v>
      </c>
      <c r="R34" s="142">
        <f>Q34*15%</f>
        <v>978.70415999999989</v>
      </c>
      <c r="S34" s="131"/>
      <c r="T34" s="131">
        <f>SUM(F28:F29)</f>
        <v>305.85000000000002</v>
      </c>
      <c r="U34" s="119"/>
      <c r="V34" s="109">
        <f t="shared" si="24"/>
        <v>587.22249599999998</v>
      </c>
      <c r="W34" s="131">
        <f>SUM(G27,G29)</f>
        <v>232.02999999999997</v>
      </c>
      <c r="X34" s="109"/>
      <c r="Y34" s="110">
        <f>V34-W34-X34</f>
        <v>355.19249600000001</v>
      </c>
    </row>
    <row r="35" spans="1:25" x14ac:dyDescent="0.25">
      <c r="A35" s="84">
        <v>44525.446412037039</v>
      </c>
      <c r="B35" s="158">
        <v>44501</v>
      </c>
      <c r="C35" s="71">
        <v>257</v>
      </c>
      <c r="D35" s="71" t="s">
        <v>46</v>
      </c>
      <c r="E35" s="91">
        <v>5092.16</v>
      </c>
      <c r="F35" s="72">
        <f t="shared" si="0"/>
        <v>76.38</v>
      </c>
      <c r="G35" s="72">
        <f t="shared" si="1"/>
        <v>50.92</v>
      </c>
      <c r="H35" s="72">
        <f t="shared" si="2"/>
        <v>33.1</v>
      </c>
      <c r="I35" s="72">
        <f t="shared" si="3"/>
        <v>152.76</v>
      </c>
      <c r="J35" s="72">
        <f t="shared" ref="J35:J66" si="27">E35-F35-G35-H35-I35</f>
        <v>4778.9999999999991</v>
      </c>
      <c r="K35" s="70"/>
      <c r="L35" s="69"/>
      <c r="M35" s="82">
        <f t="shared" ref="M35:M66" si="28">J35-L35</f>
        <v>4778.9999999999991</v>
      </c>
      <c r="O35" s="13">
        <v>44440</v>
      </c>
      <c r="P35" s="149">
        <f t="shared" si="25"/>
        <v>22764.37</v>
      </c>
      <c r="Q35" s="141">
        <f t="shared" si="26"/>
        <v>7284.5983999999999</v>
      </c>
      <c r="R35" s="142">
        <f>Q35*15%</f>
        <v>1092.68976</v>
      </c>
      <c r="S35" s="131"/>
      <c r="T35" s="131">
        <f>SUM(F30:F31)</f>
        <v>341.46</v>
      </c>
      <c r="U35" s="119"/>
      <c r="V35" s="109">
        <f t="shared" si="24"/>
        <v>655.61385599999994</v>
      </c>
      <c r="W35" s="131">
        <f>SUM(G28,G31)</f>
        <v>183.18</v>
      </c>
      <c r="X35" s="109"/>
      <c r="Y35" s="110">
        <f>V35-W35-X35</f>
        <v>472.43385599999993</v>
      </c>
    </row>
    <row r="36" spans="1:25" ht="15.75" thickBot="1" x14ac:dyDescent="0.3">
      <c r="A36" s="84">
        <v>44522.497476851851</v>
      </c>
      <c r="B36" s="158">
        <v>44501</v>
      </c>
      <c r="C36" s="71">
        <v>256</v>
      </c>
      <c r="D36" s="71" t="s">
        <v>48</v>
      </c>
      <c r="E36" s="91">
        <v>10788.49</v>
      </c>
      <c r="F36" s="72">
        <f t="shared" si="0"/>
        <v>161.83000000000001</v>
      </c>
      <c r="G36" s="72">
        <f t="shared" si="1"/>
        <v>107.88</v>
      </c>
      <c r="H36" s="72">
        <f t="shared" si="2"/>
        <v>70.13</v>
      </c>
      <c r="I36" s="72">
        <f t="shared" si="3"/>
        <v>323.64999999999998</v>
      </c>
      <c r="J36" s="161">
        <f t="shared" si="27"/>
        <v>10125.000000000002</v>
      </c>
      <c r="K36" s="70">
        <v>44501</v>
      </c>
      <c r="L36" s="69">
        <v>10125</v>
      </c>
      <c r="M36" s="82">
        <f t="shared" si="28"/>
        <v>0</v>
      </c>
      <c r="O36" s="123" t="s">
        <v>59</v>
      </c>
      <c r="P36" s="144">
        <f>SUM(IRPJ!B22:B24)</f>
        <v>15.540000000000001</v>
      </c>
      <c r="Q36" s="145">
        <f>P36</f>
        <v>15.540000000000001</v>
      </c>
      <c r="R36" s="142">
        <f t="shared" ref="R36" si="29">Q36*15%</f>
        <v>2.331</v>
      </c>
      <c r="S36" s="124"/>
      <c r="T36" s="124">
        <f>SUM(IRPJ!J22:J24)</f>
        <v>3.44</v>
      </c>
      <c r="U36" s="121"/>
      <c r="V36" s="109">
        <f t="shared" si="24"/>
        <v>1.3986000000000001</v>
      </c>
      <c r="W36" s="125"/>
      <c r="X36" s="125"/>
      <c r="Y36" s="122">
        <f t="shared" ref="Y36" si="30">V36-W36-X36</f>
        <v>1.3986000000000001</v>
      </c>
    </row>
    <row r="37" spans="1:25" ht="15.75" thickBot="1" x14ac:dyDescent="0.3">
      <c r="A37" s="84"/>
      <c r="B37" s="70"/>
      <c r="C37" s="71"/>
      <c r="D37" s="71"/>
      <c r="E37" s="91"/>
      <c r="F37" s="72">
        <f t="shared" si="0"/>
        <v>0</v>
      </c>
      <c r="G37" s="72">
        <f t="shared" si="1"/>
        <v>0</v>
      </c>
      <c r="H37" s="72">
        <f t="shared" si="2"/>
        <v>0</v>
      </c>
      <c r="I37" s="72">
        <f t="shared" si="3"/>
        <v>0</v>
      </c>
      <c r="J37" s="72">
        <f t="shared" si="27"/>
        <v>0</v>
      </c>
      <c r="K37" s="70"/>
      <c r="L37" s="69"/>
      <c r="M37" s="82">
        <f t="shared" si="28"/>
        <v>0</v>
      </c>
      <c r="O37" s="126" t="s">
        <v>62</v>
      </c>
      <c r="P37" s="127">
        <f>SUM(P33:P36)</f>
        <v>63717.589999999989</v>
      </c>
      <c r="Q37" s="146">
        <f>SUM(Q33:Q36)</f>
        <v>20400.196</v>
      </c>
      <c r="R37" s="127">
        <f>SUM(R33:R36)</f>
        <v>3060.0293999999999</v>
      </c>
      <c r="S37" s="147"/>
      <c r="T37" s="147">
        <f>SUM(T33:T36)</f>
        <v>958.97</v>
      </c>
      <c r="U37" s="148">
        <f>R37+S37-T37</f>
        <v>2101.0594000000001</v>
      </c>
      <c r="V37" s="127">
        <f>SUM(V33:V36)</f>
        <v>1836.01764</v>
      </c>
      <c r="W37" s="147">
        <f>SUM(W33:W36)</f>
        <v>608.8599999999999</v>
      </c>
      <c r="X37" s="147">
        <f>SUM(X33:X36)</f>
        <v>0</v>
      </c>
      <c r="Y37" s="148">
        <f>V37-W37-X37</f>
        <v>1227.1576400000001</v>
      </c>
    </row>
    <row r="38" spans="1:25" x14ac:dyDescent="0.25">
      <c r="A38" s="81"/>
      <c r="B38" s="67"/>
      <c r="C38" s="14"/>
      <c r="D38" s="14"/>
      <c r="E38" s="87"/>
      <c r="F38" s="72">
        <f t="shared" si="0"/>
        <v>0</v>
      </c>
      <c r="G38" s="72">
        <f t="shared" si="1"/>
        <v>0</v>
      </c>
      <c r="H38" s="72">
        <f t="shared" si="2"/>
        <v>0</v>
      </c>
      <c r="I38" s="72">
        <f t="shared" si="3"/>
        <v>0</v>
      </c>
      <c r="J38" s="72">
        <f t="shared" si="27"/>
        <v>0</v>
      </c>
      <c r="K38" s="14"/>
      <c r="L38" s="88"/>
      <c r="M38" s="82">
        <f t="shared" si="28"/>
        <v>0</v>
      </c>
      <c r="O38" s="118">
        <v>44470</v>
      </c>
      <c r="P38" s="140">
        <f>[1]PIS!B36</f>
        <v>0</v>
      </c>
      <c r="Q38" s="141">
        <f t="shared" ref="Q38:R40" si="31">P38*0.65%</f>
        <v>0</v>
      </c>
      <c r="R38" s="142">
        <f t="shared" si="31"/>
        <v>0</v>
      </c>
      <c r="S38" s="109"/>
      <c r="T38" s="109"/>
      <c r="U38" s="119"/>
      <c r="V38" s="109">
        <f>R38*3%</f>
        <v>0</v>
      </c>
      <c r="W38" s="109" t="e">
        <f>#REF!</f>
        <v>#REF!</v>
      </c>
      <c r="X38" s="109">
        <f>-Y36</f>
        <v>-1.3986000000000001</v>
      </c>
      <c r="Y38" s="110" t="e">
        <f>V38-W38-X38</f>
        <v>#REF!</v>
      </c>
    </row>
    <row r="39" spans="1:25" x14ac:dyDescent="0.25">
      <c r="A39" s="81"/>
      <c r="B39" s="67"/>
      <c r="C39" s="14"/>
      <c r="D39" s="14"/>
      <c r="E39" s="87"/>
      <c r="F39" s="72">
        <f t="shared" si="0"/>
        <v>0</v>
      </c>
      <c r="G39" s="72">
        <f t="shared" si="1"/>
        <v>0</v>
      </c>
      <c r="H39" s="72">
        <f t="shared" si="2"/>
        <v>0</v>
      </c>
      <c r="I39" s="72">
        <f t="shared" si="3"/>
        <v>0</v>
      </c>
      <c r="J39" s="72">
        <f t="shared" si="27"/>
        <v>0</v>
      </c>
      <c r="K39" s="14"/>
      <c r="L39" s="88"/>
      <c r="M39" s="82">
        <f t="shared" si="28"/>
        <v>0</v>
      </c>
      <c r="O39" s="13">
        <v>44501</v>
      </c>
      <c r="P39" s="140">
        <f>[1]PIS!B37</f>
        <v>0</v>
      </c>
      <c r="Q39" s="141">
        <f t="shared" si="31"/>
        <v>0</v>
      </c>
      <c r="R39" s="142">
        <f t="shared" si="31"/>
        <v>0</v>
      </c>
      <c r="S39" s="109"/>
      <c r="T39" s="109"/>
      <c r="U39" s="119"/>
      <c r="V39" s="109">
        <f>R39*3%</f>
        <v>0</v>
      </c>
      <c r="W39" s="109" t="e">
        <f>#REF!</f>
        <v>#REF!</v>
      </c>
      <c r="X39" s="109" t="e">
        <f>-Y38</f>
        <v>#REF!</v>
      </c>
      <c r="Y39" s="110" t="e">
        <f>V39-W39-X39</f>
        <v>#REF!</v>
      </c>
    </row>
    <row r="40" spans="1:25" x14ac:dyDescent="0.25">
      <c r="A40" s="85"/>
      <c r="B40" s="14"/>
      <c r="C40" s="14"/>
      <c r="D40" s="14"/>
      <c r="E40" s="88"/>
      <c r="F40" s="72">
        <f t="shared" si="0"/>
        <v>0</v>
      </c>
      <c r="G40" s="72">
        <f t="shared" si="1"/>
        <v>0</v>
      </c>
      <c r="H40" s="72">
        <f t="shared" si="2"/>
        <v>0</v>
      </c>
      <c r="I40" s="72">
        <f t="shared" si="3"/>
        <v>0</v>
      </c>
      <c r="J40" s="72">
        <f t="shared" si="27"/>
        <v>0</v>
      </c>
      <c r="K40" s="14"/>
      <c r="L40" s="88"/>
      <c r="M40" s="82">
        <f t="shared" si="28"/>
        <v>0</v>
      </c>
      <c r="O40" s="134">
        <v>44531</v>
      </c>
      <c r="P40" s="140">
        <f>[1]PIS!B38</f>
        <v>0</v>
      </c>
      <c r="Q40" s="141">
        <f t="shared" si="31"/>
        <v>0</v>
      </c>
      <c r="R40" s="142">
        <f t="shared" si="31"/>
        <v>0</v>
      </c>
      <c r="S40" s="109"/>
      <c r="T40" s="109"/>
      <c r="U40" s="119"/>
      <c r="V40" s="109">
        <f>R40*3%</f>
        <v>0</v>
      </c>
      <c r="W40" s="109" t="e">
        <f>#REF!</f>
        <v>#REF!</v>
      </c>
      <c r="X40" s="109" t="e">
        <f>-Y39</f>
        <v>#REF!</v>
      </c>
      <c r="Y40" s="110" t="e">
        <f>V40-W40-X40</f>
        <v>#REF!</v>
      </c>
    </row>
    <row r="41" spans="1:25" ht="15.75" thickBot="1" x14ac:dyDescent="0.3">
      <c r="A41" s="85"/>
      <c r="B41" s="14"/>
      <c r="C41" s="14"/>
      <c r="D41" s="14"/>
      <c r="E41" s="88"/>
      <c r="F41" s="72">
        <f t="shared" si="0"/>
        <v>0</v>
      </c>
      <c r="G41" s="72">
        <f t="shared" si="1"/>
        <v>0</v>
      </c>
      <c r="H41" s="72">
        <f t="shared" si="2"/>
        <v>0</v>
      </c>
      <c r="I41" s="72">
        <f t="shared" si="3"/>
        <v>0</v>
      </c>
      <c r="J41" s="72">
        <f t="shared" si="27"/>
        <v>0</v>
      </c>
      <c r="K41" s="14"/>
      <c r="L41" s="88"/>
      <c r="M41" s="82">
        <f t="shared" si="28"/>
        <v>0</v>
      </c>
      <c r="O41" s="135" t="s">
        <v>59</v>
      </c>
      <c r="P41" s="144">
        <f>SUM([1]IRPJ!B26:B28)</f>
        <v>12.42</v>
      </c>
      <c r="Q41" s="151"/>
      <c r="R41" s="152"/>
      <c r="S41" s="125"/>
      <c r="T41" s="125"/>
      <c r="U41" s="121"/>
      <c r="V41" s="125"/>
      <c r="W41" s="125"/>
      <c r="X41" s="125"/>
      <c r="Y41" s="122">
        <f t="shared" ref="Y41" si="32">V41-W41-X41</f>
        <v>0</v>
      </c>
    </row>
    <row r="42" spans="1:25" ht="15.75" thickBot="1" x14ac:dyDescent="0.3">
      <c r="A42" s="85"/>
      <c r="B42" s="14"/>
      <c r="C42" s="14"/>
      <c r="D42" s="14"/>
      <c r="E42" s="88"/>
      <c r="F42" s="72">
        <f t="shared" si="0"/>
        <v>0</v>
      </c>
      <c r="G42" s="72">
        <f t="shared" si="1"/>
        <v>0</v>
      </c>
      <c r="H42" s="72">
        <f t="shared" si="2"/>
        <v>0</v>
      </c>
      <c r="I42" s="72">
        <f t="shared" si="3"/>
        <v>0</v>
      </c>
      <c r="J42" s="72">
        <f t="shared" si="27"/>
        <v>0</v>
      </c>
      <c r="K42" s="14"/>
      <c r="L42" s="88"/>
      <c r="M42" s="82">
        <f t="shared" si="28"/>
        <v>0</v>
      </c>
      <c r="O42" s="126" t="s">
        <v>63</v>
      </c>
      <c r="P42" s="127" cm="1">
        <f t="array" ref="P42">SUM((P38:P40)*32%)+P41</f>
        <v>12.42</v>
      </c>
      <c r="Q42" s="153">
        <f>P42*15%</f>
        <v>1.863</v>
      </c>
      <c r="R42" s="154">
        <f>Q42*15%</f>
        <v>0.27944999999999998</v>
      </c>
      <c r="S42" s="128"/>
      <c r="T42" s="128"/>
      <c r="U42" s="129">
        <f>S42-T42</f>
        <v>0</v>
      </c>
      <c r="V42" s="128">
        <f>(R42)*9%</f>
        <v>2.5150499999999996E-2</v>
      </c>
      <c r="W42" s="128"/>
      <c r="X42" s="128"/>
      <c r="Y42" s="130">
        <f>V42-W42</f>
        <v>2.5150499999999996E-2</v>
      </c>
    </row>
    <row r="43" spans="1:25" x14ac:dyDescent="0.25">
      <c r="A43" s="85"/>
      <c r="B43" s="14"/>
      <c r="C43" s="14"/>
      <c r="D43" s="14"/>
      <c r="E43" s="88"/>
      <c r="F43" s="88"/>
      <c r="G43" s="88"/>
      <c r="H43" s="88"/>
      <c r="I43" s="88"/>
      <c r="J43" s="88">
        <f t="shared" si="27"/>
        <v>0</v>
      </c>
      <c r="K43" s="14"/>
      <c r="L43" s="88"/>
      <c r="M43" s="82">
        <f t="shared" si="28"/>
        <v>0</v>
      </c>
      <c r="O43" s="112" t="s">
        <v>39</v>
      </c>
      <c r="P43" s="113">
        <f t="shared" ref="P43:T43" si="33">P27+P37+P32+P42</f>
        <v>164381.1</v>
      </c>
      <c r="Q43" s="113">
        <f t="shared" si="33"/>
        <v>52622.362199999996</v>
      </c>
      <c r="R43" s="113">
        <f t="shared" si="33"/>
        <v>7893.3543299999992</v>
      </c>
      <c r="S43" s="113">
        <f t="shared" si="33"/>
        <v>0</v>
      </c>
      <c r="T43" s="113">
        <f t="shared" si="33"/>
        <v>2472.2200000000003</v>
      </c>
      <c r="U43" s="113">
        <f>U27+U37+U32+U42</f>
        <v>5420.8548799999999</v>
      </c>
      <c r="V43" s="113">
        <f t="shared" ref="V43:Y43" si="34">V27+V37+V32+V42</f>
        <v>4735.8700785000001</v>
      </c>
      <c r="W43" s="113">
        <f>W27+W37+W32+W42+X43</f>
        <v>1608.0899999999997</v>
      </c>
      <c r="X43" s="113">
        <f t="shared" si="34"/>
        <v>0</v>
      </c>
      <c r="Y43" s="113">
        <f t="shared" si="34"/>
        <v>3127.7800785000004</v>
      </c>
    </row>
    <row r="44" spans="1:25" x14ac:dyDescent="0.25">
      <c r="A44" s="85"/>
      <c r="B44" s="14"/>
      <c r="C44" s="14"/>
      <c r="D44" s="14"/>
      <c r="E44" s="88"/>
      <c r="F44" s="88"/>
      <c r="G44" s="88"/>
      <c r="H44" s="88"/>
      <c r="I44" s="88"/>
      <c r="J44" s="88">
        <f t="shared" si="27"/>
        <v>0</v>
      </c>
      <c r="K44" s="14"/>
      <c r="L44" s="88"/>
      <c r="M44" s="82">
        <f t="shared" si="28"/>
        <v>0</v>
      </c>
      <c r="O44" s="114" t="s">
        <v>57</v>
      </c>
      <c r="P44" s="115">
        <f>P43-IRPJ!B11</f>
        <v>-38290.199999999983</v>
      </c>
      <c r="Q44" s="116">
        <f>Q43-IRPJ!E11</f>
        <v>-12293.320600000006</v>
      </c>
      <c r="R44" s="116">
        <f>R43-IRPJ!F11</f>
        <v>-1843.99809</v>
      </c>
      <c r="S44" s="116">
        <f>S43-IRPJ!G11</f>
        <v>0</v>
      </c>
      <c r="T44" s="116">
        <f>T43-IRPJ!I11</f>
        <v>-586.32999999999993</v>
      </c>
      <c r="U44" s="116">
        <f>U43-IRPJ!J11</f>
        <v>-1257.9475400000001</v>
      </c>
      <c r="V44" s="116">
        <f>V43-CSLL!F11</f>
        <v>-1106.5413734999993</v>
      </c>
      <c r="W44" s="116">
        <f>W43-CSLL!G11</f>
        <v>-382.72000000000025</v>
      </c>
      <c r="X44" s="116"/>
      <c r="Y44" s="116">
        <f>Y43-CSLL!H11</f>
        <v>-723.82137349999948</v>
      </c>
    </row>
    <row r="45" spans="1:25" x14ac:dyDescent="0.25">
      <c r="A45" s="85"/>
      <c r="B45" s="14"/>
      <c r="C45" s="14"/>
      <c r="D45" s="14"/>
      <c r="E45" s="88"/>
      <c r="F45" s="88"/>
      <c r="G45" s="88"/>
      <c r="H45" s="88"/>
      <c r="I45" s="88"/>
      <c r="J45" s="88">
        <f t="shared" si="27"/>
        <v>0</v>
      </c>
      <c r="K45" s="14"/>
      <c r="L45" s="88"/>
      <c r="M45" s="82">
        <f t="shared" si="28"/>
        <v>0</v>
      </c>
      <c r="P45" s="111"/>
    </row>
    <row r="46" spans="1:25" x14ac:dyDescent="0.25">
      <c r="A46" s="85"/>
      <c r="B46" s="14"/>
      <c r="C46" s="14"/>
      <c r="D46" s="14"/>
      <c r="E46" s="88"/>
      <c r="F46" s="88"/>
      <c r="G46" s="88"/>
      <c r="H46" s="88"/>
      <c r="I46" s="88"/>
      <c r="J46" s="88">
        <f t="shared" si="27"/>
        <v>0</v>
      </c>
      <c r="K46" s="14"/>
      <c r="L46" s="88"/>
      <c r="M46" s="82">
        <f t="shared" si="28"/>
        <v>0</v>
      </c>
    </row>
    <row r="47" spans="1:25" x14ac:dyDescent="0.25">
      <c r="A47" s="85"/>
      <c r="B47" s="14"/>
      <c r="C47" s="14"/>
      <c r="D47" s="14"/>
      <c r="E47" s="88"/>
      <c r="F47" s="88"/>
      <c r="G47" s="88"/>
      <c r="H47" s="88"/>
      <c r="I47" s="88"/>
      <c r="J47" s="88">
        <f t="shared" si="27"/>
        <v>0</v>
      </c>
      <c r="K47" s="14"/>
      <c r="L47" s="88"/>
      <c r="M47" s="92">
        <f t="shared" si="28"/>
        <v>0</v>
      </c>
    </row>
    <row r="48" spans="1:25" x14ac:dyDescent="0.25">
      <c r="A48" s="85"/>
      <c r="B48" s="14"/>
      <c r="C48" s="14"/>
      <c r="D48" s="14"/>
      <c r="E48" s="88"/>
      <c r="F48" s="88"/>
      <c r="G48" s="88"/>
      <c r="H48" s="88"/>
      <c r="I48" s="88"/>
      <c r="J48" s="88">
        <f t="shared" si="27"/>
        <v>0</v>
      </c>
      <c r="K48" s="14"/>
      <c r="L48" s="88"/>
      <c r="M48" s="92">
        <f t="shared" si="28"/>
        <v>0</v>
      </c>
    </row>
    <row r="49" spans="1:13" x14ac:dyDescent="0.25">
      <c r="A49" s="85"/>
      <c r="B49" s="14"/>
      <c r="C49" s="14"/>
      <c r="D49" s="14"/>
      <c r="E49" s="88"/>
      <c r="F49" s="88"/>
      <c r="G49" s="88"/>
      <c r="H49" s="88"/>
      <c r="I49" s="88"/>
      <c r="J49" s="88">
        <f t="shared" si="27"/>
        <v>0</v>
      </c>
      <c r="K49" s="14"/>
      <c r="L49" s="88"/>
      <c r="M49" s="92">
        <f t="shared" si="28"/>
        <v>0</v>
      </c>
    </row>
    <row r="50" spans="1:13" x14ac:dyDescent="0.25">
      <c r="A50" s="85"/>
      <c r="B50" s="14"/>
      <c r="C50" s="14"/>
      <c r="D50" s="14"/>
      <c r="E50" s="88"/>
      <c r="F50" s="88"/>
      <c r="G50" s="88"/>
      <c r="H50" s="88"/>
      <c r="I50" s="88"/>
      <c r="J50" s="88">
        <f t="shared" si="27"/>
        <v>0</v>
      </c>
      <c r="K50" s="14"/>
      <c r="L50" s="88"/>
      <c r="M50" s="92">
        <f t="shared" si="28"/>
        <v>0</v>
      </c>
    </row>
    <row r="51" spans="1:13" x14ac:dyDescent="0.25">
      <c r="A51" s="85"/>
      <c r="B51" s="14"/>
      <c r="C51" s="14"/>
      <c r="D51" s="14"/>
      <c r="E51" s="88"/>
      <c r="F51" s="88"/>
      <c r="G51" s="88"/>
      <c r="H51" s="88"/>
      <c r="I51" s="88"/>
      <c r="J51" s="88">
        <f t="shared" si="27"/>
        <v>0</v>
      </c>
      <c r="K51" s="14"/>
      <c r="L51" s="88"/>
      <c r="M51" s="92">
        <f t="shared" si="28"/>
        <v>0</v>
      </c>
    </row>
    <row r="52" spans="1:13" x14ac:dyDescent="0.25">
      <c r="A52" s="85"/>
      <c r="B52" s="14"/>
      <c r="C52" s="14"/>
      <c r="D52" s="14"/>
      <c r="E52" s="88"/>
      <c r="F52" s="88"/>
      <c r="G52" s="88"/>
      <c r="H52" s="88"/>
      <c r="I52" s="88"/>
      <c r="J52" s="88">
        <f t="shared" si="27"/>
        <v>0</v>
      </c>
      <c r="K52" s="14"/>
      <c r="L52" s="88"/>
      <c r="M52" s="92">
        <f t="shared" si="28"/>
        <v>0</v>
      </c>
    </row>
    <row r="53" spans="1:13" x14ac:dyDescent="0.25">
      <c r="A53" s="85"/>
      <c r="B53" s="14"/>
      <c r="C53" s="14"/>
      <c r="D53" s="14"/>
      <c r="E53" s="88"/>
      <c r="F53" s="88"/>
      <c r="G53" s="88"/>
      <c r="H53" s="88"/>
      <c r="I53" s="88"/>
      <c r="J53" s="88">
        <f t="shared" si="27"/>
        <v>0</v>
      </c>
      <c r="K53" s="14"/>
      <c r="L53" s="88"/>
      <c r="M53" s="92">
        <f t="shared" si="28"/>
        <v>0</v>
      </c>
    </row>
    <row r="54" spans="1:13" x14ac:dyDescent="0.25">
      <c r="A54" s="85"/>
      <c r="B54" s="14"/>
      <c r="C54" s="14"/>
      <c r="D54" s="14"/>
      <c r="E54" s="88"/>
      <c r="F54" s="88"/>
      <c r="G54" s="88"/>
      <c r="H54" s="88"/>
      <c r="I54" s="88"/>
      <c r="J54" s="88">
        <f t="shared" si="27"/>
        <v>0</v>
      </c>
      <c r="K54" s="14"/>
      <c r="L54" s="88"/>
      <c r="M54" s="92">
        <f t="shared" si="28"/>
        <v>0</v>
      </c>
    </row>
    <row r="55" spans="1:13" x14ac:dyDescent="0.25">
      <c r="A55" s="85"/>
      <c r="B55" s="14"/>
      <c r="C55" s="14"/>
      <c r="D55" s="14"/>
      <c r="E55" s="88"/>
      <c r="F55" s="88"/>
      <c r="G55" s="88"/>
      <c r="H55" s="88"/>
      <c r="I55" s="88"/>
      <c r="J55" s="88">
        <f t="shared" si="27"/>
        <v>0</v>
      </c>
      <c r="K55" s="14"/>
      <c r="L55" s="88"/>
      <c r="M55" s="92">
        <f t="shared" si="28"/>
        <v>0</v>
      </c>
    </row>
    <row r="56" spans="1:13" x14ac:dyDescent="0.25">
      <c r="A56" s="85"/>
      <c r="B56" s="14"/>
      <c r="C56" s="14"/>
      <c r="D56" s="14"/>
      <c r="E56" s="88"/>
      <c r="F56" s="88"/>
      <c r="G56" s="88"/>
      <c r="H56" s="88"/>
      <c r="I56" s="88"/>
      <c r="J56" s="88">
        <f t="shared" si="27"/>
        <v>0</v>
      </c>
      <c r="K56" s="14"/>
      <c r="L56" s="88"/>
      <c r="M56" s="92">
        <f t="shared" si="28"/>
        <v>0</v>
      </c>
    </row>
    <row r="57" spans="1:13" x14ac:dyDescent="0.25">
      <c r="A57" s="85"/>
      <c r="B57" s="14"/>
      <c r="C57" s="14"/>
      <c r="D57" s="14"/>
      <c r="E57" s="88"/>
      <c r="F57" s="88"/>
      <c r="G57" s="88"/>
      <c r="H57" s="88"/>
      <c r="I57" s="88"/>
      <c r="J57" s="88">
        <f t="shared" si="27"/>
        <v>0</v>
      </c>
      <c r="K57" s="14"/>
      <c r="L57" s="88"/>
      <c r="M57" s="92">
        <f t="shared" si="28"/>
        <v>0</v>
      </c>
    </row>
    <row r="58" spans="1:13" x14ac:dyDescent="0.25">
      <c r="A58" s="85"/>
      <c r="B58" s="14"/>
      <c r="C58" s="14"/>
      <c r="D58" s="14"/>
      <c r="E58" s="88"/>
      <c r="F58" s="88"/>
      <c r="G58" s="88"/>
      <c r="H58" s="88"/>
      <c r="I58" s="88"/>
      <c r="J58" s="88">
        <f t="shared" si="27"/>
        <v>0</v>
      </c>
      <c r="K58" s="14"/>
      <c r="L58" s="88"/>
      <c r="M58" s="92">
        <f t="shared" si="28"/>
        <v>0</v>
      </c>
    </row>
    <row r="59" spans="1:13" x14ac:dyDescent="0.25">
      <c r="A59" s="85"/>
      <c r="B59" s="14"/>
      <c r="C59" s="14"/>
      <c r="D59" s="14"/>
      <c r="E59" s="88"/>
      <c r="F59" s="88"/>
      <c r="G59" s="88"/>
      <c r="H59" s="88"/>
      <c r="I59" s="88"/>
      <c r="J59" s="88">
        <f t="shared" si="27"/>
        <v>0</v>
      </c>
      <c r="K59" s="14"/>
      <c r="L59" s="88"/>
      <c r="M59" s="92">
        <f t="shared" si="28"/>
        <v>0</v>
      </c>
    </row>
    <row r="60" spans="1:13" x14ac:dyDescent="0.25">
      <c r="A60" s="85"/>
      <c r="B60" s="14"/>
      <c r="C60" s="14"/>
      <c r="D60" s="14"/>
      <c r="E60" s="88"/>
      <c r="F60" s="88"/>
      <c r="G60" s="88"/>
      <c r="H60" s="88"/>
      <c r="I60" s="88"/>
      <c r="J60" s="88">
        <f t="shared" si="27"/>
        <v>0</v>
      </c>
      <c r="K60" s="14"/>
      <c r="L60" s="88"/>
      <c r="M60" s="92">
        <f t="shared" si="28"/>
        <v>0</v>
      </c>
    </row>
    <row r="61" spans="1:13" x14ac:dyDescent="0.25">
      <c r="A61" s="85"/>
      <c r="B61" s="14"/>
      <c r="C61" s="14"/>
      <c r="D61" s="14"/>
      <c r="E61" s="88"/>
      <c r="F61" s="88"/>
      <c r="G61" s="88"/>
      <c r="H61" s="88"/>
      <c r="I61" s="88"/>
      <c r="J61" s="88">
        <f t="shared" si="27"/>
        <v>0</v>
      </c>
      <c r="K61" s="14"/>
      <c r="L61" s="88"/>
      <c r="M61" s="92">
        <f t="shared" si="28"/>
        <v>0</v>
      </c>
    </row>
    <row r="62" spans="1:13" x14ac:dyDescent="0.25">
      <c r="A62" s="85"/>
      <c r="B62" s="14"/>
      <c r="C62" s="14"/>
      <c r="D62" s="14"/>
      <c r="E62" s="88"/>
      <c r="F62" s="88"/>
      <c r="G62" s="88"/>
      <c r="H62" s="88"/>
      <c r="I62" s="88"/>
      <c r="J62" s="88">
        <f t="shared" si="27"/>
        <v>0</v>
      </c>
      <c r="K62" s="14"/>
      <c r="L62" s="88"/>
      <c r="M62" s="92">
        <f t="shared" si="28"/>
        <v>0</v>
      </c>
    </row>
    <row r="63" spans="1:13" x14ac:dyDescent="0.25">
      <c r="A63" s="85"/>
      <c r="B63" s="14"/>
      <c r="C63" s="14"/>
      <c r="D63" s="14"/>
      <c r="E63" s="88"/>
      <c r="F63" s="88"/>
      <c r="G63" s="88"/>
      <c r="H63" s="88"/>
      <c r="I63" s="88"/>
      <c r="J63" s="88">
        <f t="shared" si="27"/>
        <v>0</v>
      </c>
      <c r="K63" s="14"/>
      <c r="L63" s="88"/>
      <c r="M63" s="92">
        <f t="shared" si="28"/>
        <v>0</v>
      </c>
    </row>
    <row r="64" spans="1:13" x14ac:dyDescent="0.25">
      <c r="A64" s="85"/>
      <c r="B64" s="14"/>
      <c r="C64" s="14"/>
      <c r="D64" s="14"/>
      <c r="E64" s="88"/>
      <c r="F64" s="88"/>
      <c r="G64" s="88"/>
      <c r="H64" s="88"/>
      <c r="I64" s="88"/>
      <c r="J64" s="88">
        <f t="shared" si="27"/>
        <v>0</v>
      </c>
      <c r="K64" s="14"/>
      <c r="L64" s="88"/>
      <c r="M64" s="92">
        <f t="shared" si="28"/>
        <v>0</v>
      </c>
    </row>
    <row r="65" spans="1:13" x14ac:dyDescent="0.25">
      <c r="A65" s="85"/>
      <c r="B65" s="14"/>
      <c r="C65" s="14"/>
      <c r="D65" s="14"/>
      <c r="E65" s="88"/>
      <c r="F65" s="88"/>
      <c r="G65" s="88"/>
      <c r="H65" s="88"/>
      <c r="I65" s="88"/>
      <c r="J65" s="88">
        <f t="shared" si="27"/>
        <v>0</v>
      </c>
      <c r="K65" s="14"/>
      <c r="L65" s="88"/>
      <c r="M65" s="92">
        <f t="shared" si="28"/>
        <v>0</v>
      </c>
    </row>
    <row r="66" spans="1:13" x14ac:dyDescent="0.25">
      <c r="A66" s="85"/>
      <c r="B66" s="14"/>
      <c r="C66" s="14"/>
      <c r="D66" s="14"/>
      <c r="E66" s="88"/>
      <c r="F66" s="88"/>
      <c r="G66" s="88"/>
      <c r="H66" s="88"/>
      <c r="I66" s="88"/>
      <c r="J66" s="88">
        <f t="shared" si="27"/>
        <v>0</v>
      </c>
      <c r="K66" s="14"/>
      <c r="L66" s="88"/>
      <c r="M66" s="92">
        <f t="shared" si="28"/>
        <v>0</v>
      </c>
    </row>
    <row r="67" spans="1:13" x14ac:dyDescent="0.25">
      <c r="A67" s="85"/>
      <c r="B67" s="14"/>
      <c r="C67" s="14"/>
      <c r="D67" s="14"/>
      <c r="E67" s="88"/>
      <c r="F67" s="88"/>
      <c r="G67" s="88"/>
      <c r="H67" s="88"/>
      <c r="I67" s="88"/>
      <c r="J67" s="88">
        <f t="shared" ref="J67:J98" si="35">E67-F67-G67-H67-I67</f>
        <v>0</v>
      </c>
      <c r="K67" s="14"/>
      <c r="L67" s="88"/>
      <c r="M67" s="92">
        <f t="shared" ref="M67:M98" si="36">J67-L67</f>
        <v>0</v>
      </c>
    </row>
    <row r="68" spans="1:13" x14ac:dyDescent="0.25">
      <c r="A68" s="85"/>
      <c r="B68" s="14"/>
      <c r="C68" s="14"/>
      <c r="D68" s="14"/>
      <c r="E68" s="88"/>
      <c r="F68" s="88"/>
      <c r="G68" s="88"/>
      <c r="H68" s="88"/>
      <c r="I68" s="88"/>
      <c r="J68" s="88">
        <f t="shared" si="35"/>
        <v>0</v>
      </c>
      <c r="K68" s="14"/>
      <c r="L68" s="88"/>
      <c r="M68" s="92">
        <f t="shared" si="36"/>
        <v>0</v>
      </c>
    </row>
    <row r="69" spans="1:13" x14ac:dyDescent="0.25">
      <c r="A69" s="85"/>
      <c r="B69" s="14"/>
      <c r="C69" s="14"/>
      <c r="D69" s="14"/>
      <c r="E69" s="88"/>
      <c r="F69" s="88"/>
      <c r="G69" s="88"/>
      <c r="H69" s="88"/>
      <c r="I69" s="88"/>
      <c r="J69" s="88">
        <f t="shared" si="35"/>
        <v>0</v>
      </c>
      <c r="K69" s="14"/>
      <c r="L69" s="88"/>
      <c r="M69" s="92">
        <f t="shared" si="36"/>
        <v>0</v>
      </c>
    </row>
    <row r="70" spans="1:13" x14ac:dyDescent="0.25">
      <c r="A70" s="85"/>
      <c r="B70" s="14"/>
      <c r="C70" s="14"/>
      <c r="D70" s="14"/>
      <c r="E70" s="88"/>
      <c r="F70" s="88"/>
      <c r="G70" s="88"/>
      <c r="H70" s="88"/>
      <c r="I70" s="88"/>
      <c r="J70" s="88">
        <f t="shared" si="35"/>
        <v>0</v>
      </c>
      <c r="K70" s="14"/>
      <c r="L70" s="88"/>
      <c r="M70" s="92">
        <f t="shared" si="36"/>
        <v>0</v>
      </c>
    </row>
    <row r="71" spans="1:13" x14ac:dyDescent="0.25">
      <c r="A71" s="85"/>
      <c r="B71" s="14"/>
      <c r="C71" s="14"/>
      <c r="D71" s="14"/>
      <c r="E71" s="88"/>
      <c r="F71" s="88"/>
      <c r="G71" s="88"/>
      <c r="H71" s="88"/>
      <c r="I71" s="88"/>
      <c r="J71" s="88">
        <f t="shared" si="35"/>
        <v>0</v>
      </c>
      <c r="K71" s="14"/>
      <c r="L71" s="88"/>
      <c r="M71" s="92">
        <f t="shared" si="36"/>
        <v>0</v>
      </c>
    </row>
    <row r="72" spans="1:13" x14ac:dyDescent="0.25">
      <c r="A72" s="85"/>
      <c r="B72" s="14"/>
      <c r="C72" s="14"/>
      <c r="D72" s="14"/>
      <c r="E72" s="88"/>
      <c r="F72" s="88"/>
      <c r="G72" s="88"/>
      <c r="H72" s="88"/>
      <c r="I72" s="88"/>
      <c r="J72" s="88">
        <f t="shared" si="35"/>
        <v>0</v>
      </c>
      <c r="K72" s="14"/>
      <c r="L72" s="88"/>
      <c r="M72" s="92">
        <f t="shared" si="36"/>
        <v>0</v>
      </c>
    </row>
    <row r="73" spans="1:13" x14ac:dyDescent="0.25">
      <c r="A73" s="85"/>
      <c r="B73" s="14"/>
      <c r="C73" s="14"/>
      <c r="D73" s="14"/>
      <c r="E73" s="88"/>
      <c r="F73" s="88"/>
      <c r="G73" s="88"/>
      <c r="H73" s="88"/>
      <c r="I73" s="88"/>
      <c r="J73" s="88">
        <f t="shared" si="35"/>
        <v>0</v>
      </c>
      <c r="K73" s="14"/>
      <c r="L73" s="88"/>
      <c r="M73" s="92">
        <f t="shared" si="36"/>
        <v>0</v>
      </c>
    </row>
    <row r="74" spans="1:13" x14ac:dyDescent="0.25">
      <c r="A74" s="85"/>
      <c r="B74" s="14"/>
      <c r="C74" s="14"/>
      <c r="D74" s="14"/>
      <c r="E74" s="88"/>
      <c r="F74" s="88"/>
      <c r="G74" s="88"/>
      <c r="H74" s="88"/>
      <c r="I74" s="88"/>
      <c r="J74" s="88">
        <f t="shared" si="35"/>
        <v>0</v>
      </c>
      <c r="K74" s="14"/>
      <c r="L74" s="88"/>
      <c r="M74" s="92">
        <f t="shared" si="36"/>
        <v>0</v>
      </c>
    </row>
    <row r="75" spans="1:13" x14ac:dyDescent="0.25">
      <c r="A75" s="85"/>
      <c r="B75" s="14"/>
      <c r="C75" s="14"/>
      <c r="D75" s="14"/>
      <c r="E75" s="88"/>
      <c r="F75" s="88"/>
      <c r="G75" s="88"/>
      <c r="H75" s="88"/>
      <c r="I75" s="88"/>
      <c r="J75" s="88">
        <f t="shared" si="35"/>
        <v>0</v>
      </c>
      <c r="K75" s="14"/>
      <c r="L75" s="88"/>
      <c r="M75" s="92">
        <f t="shared" si="36"/>
        <v>0</v>
      </c>
    </row>
    <row r="76" spans="1:13" x14ac:dyDescent="0.25">
      <c r="A76" s="85"/>
      <c r="B76" s="14"/>
      <c r="C76" s="14"/>
      <c r="D76" s="14"/>
      <c r="E76" s="88"/>
      <c r="F76" s="88"/>
      <c r="G76" s="88"/>
      <c r="H76" s="88"/>
      <c r="I76" s="88"/>
      <c r="J76" s="88">
        <f t="shared" si="35"/>
        <v>0</v>
      </c>
      <c r="K76" s="14"/>
      <c r="L76" s="88"/>
      <c r="M76" s="92">
        <f t="shared" si="36"/>
        <v>0</v>
      </c>
    </row>
    <row r="77" spans="1:13" x14ac:dyDescent="0.25">
      <c r="A77" s="85"/>
      <c r="B77" s="14"/>
      <c r="C77" s="14"/>
      <c r="D77" s="14"/>
      <c r="E77" s="88"/>
      <c r="F77" s="88"/>
      <c r="G77" s="88"/>
      <c r="H77" s="88"/>
      <c r="I77" s="88"/>
      <c r="J77" s="88">
        <f t="shared" si="35"/>
        <v>0</v>
      </c>
      <c r="K77" s="14"/>
      <c r="L77" s="88"/>
      <c r="M77" s="92">
        <f t="shared" si="36"/>
        <v>0</v>
      </c>
    </row>
    <row r="78" spans="1:13" x14ac:dyDescent="0.25">
      <c r="A78" s="85"/>
      <c r="B78" s="14"/>
      <c r="C78" s="14"/>
      <c r="D78" s="14"/>
      <c r="E78" s="88"/>
      <c r="F78" s="88"/>
      <c r="G78" s="88"/>
      <c r="H78" s="88"/>
      <c r="I78" s="88"/>
      <c r="J78" s="88">
        <f t="shared" si="35"/>
        <v>0</v>
      </c>
      <c r="K78" s="14"/>
      <c r="L78" s="88"/>
      <c r="M78" s="92">
        <f t="shared" si="36"/>
        <v>0</v>
      </c>
    </row>
    <row r="79" spans="1:13" x14ac:dyDescent="0.25">
      <c r="A79" s="85"/>
      <c r="B79" s="14"/>
      <c r="C79" s="14"/>
      <c r="D79" s="14"/>
      <c r="E79" s="88"/>
      <c r="F79" s="88"/>
      <c r="G79" s="88"/>
      <c r="H79" s="88"/>
      <c r="I79" s="88"/>
      <c r="J79" s="88">
        <f t="shared" si="35"/>
        <v>0</v>
      </c>
      <c r="K79" s="14"/>
      <c r="L79" s="88"/>
      <c r="M79" s="92">
        <f t="shared" si="36"/>
        <v>0</v>
      </c>
    </row>
    <row r="80" spans="1:13" x14ac:dyDescent="0.25">
      <c r="A80" s="85"/>
      <c r="B80" s="14"/>
      <c r="C80" s="14"/>
      <c r="D80" s="14"/>
      <c r="E80" s="88"/>
      <c r="F80" s="88"/>
      <c r="G80" s="88"/>
      <c r="H80" s="88"/>
      <c r="I80" s="88"/>
      <c r="J80" s="88">
        <f t="shared" si="35"/>
        <v>0</v>
      </c>
      <c r="K80" s="14"/>
      <c r="L80" s="88"/>
      <c r="M80" s="92">
        <f t="shared" si="36"/>
        <v>0</v>
      </c>
    </row>
    <row r="81" spans="1:13" x14ac:dyDescent="0.25">
      <c r="A81" s="85"/>
      <c r="B81" s="14"/>
      <c r="C81" s="14"/>
      <c r="D81" s="14"/>
      <c r="E81" s="88"/>
      <c r="F81" s="88"/>
      <c r="G81" s="88"/>
      <c r="H81" s="88"/>
      <c r="I81" s="88"/>
      <c r="J81" s="88">
        <f t="shared" si="35"/>
        <v>0</v>
      </c>
      <c r="K81" s="14"/>
      <c r="L81" s="88"/>
      <c r="M81" s="92">
        <f t="shared" si="36"/>
        <v>0</v>
      </c>
    </row>
    <row r="82" spans="1:13" x14ac:dyDescent="0.25">
      <c r="A82" s="85"/>
      <c r="B82" s="14"/>
      <c r="C82" s="14"/>
      <c r="D82" s="14"/>
      <c r="E82" s="88"/>
      <c r="F82" s="88"/>
      <c r="G82" s="88"/>
      <c r="H82" s="88"/>
      <c r="I82" s="88"/>
      <c r="J82" s="88">
        <f t="shared" si="35"/>
        <v>0</v>
      </c>
      <c r="K82" s="14"/>
      <c r="L82" s="88"/>
      <c r="M82" s="92">
        <f t="shared" si="36"/>
        <v>0</v>
      </c>
    </row>
    <row r="83" spans="1:13" x14ac:dyDescent="0.25">
      <c r="A83" s="85"/>
      <c r="B83" s="14"/>
      <c r="C83" s="14"/>
      <c r="D83" s="14"/>
      <c r="E83" s="88"/>
      <c r="F83" s="88"/>
      <c r="G83" s="88"/>
      <c r="H83" s="88"/>
      <c r="I83" s="88"/>
      <c r="J83" s="88">
        <f t="shared" si="35"/>
        <v>0</v>
      </c>
      <c r="K83" s="14"/>
      <c r="L83" s="88"/>
      <c r="M83" s="92">
        <f t="shared" si="36"/>
        <v>0</v>
      </c>
    </row>
    <row r="84" spans="1:13" x14ac:dyDescent="0.25">
      <c r="A84" s="85"/>
      <c r="B84" s="14"/>
      <c r="C84" s="14"/>
      <c r="D84" s="14"/>
      <c r="E84" s="88"/>
      <c r="F84" s="88"/>
      <c r="G84" s="88"/>
      <c r="H84" s="88"/>
      <c r="I84" s="88"/>
      <c r="J84" s="88">
        <f t="shared" si="35"/>
        <v>0</v>
      </c>
      <c r="K84" s="14"/>
      <c r="L84" s="88"/>
      <c r="M84" s="92">
        <f t="shared" si="36"/>
        <v>0</v>
      </c>
    </row>
    <row r="85" spans="1:13" x14ac:dyDescent="0.25">
      <c r="A85" s="85"/>
      <c r="B85" s="14"/>
      <c r="C85" s="14"/>
      <c r="D85" s="14"/>
      <c r="E85" s="88"/>
      <c r="F85" s="88"/>
      <c r="G85" s="88"/>
      <c r="H85" s="88"/>
      <c r="I85" s="88"/>
      <c r="J85" s="88">
        <f t="shared" si="35"/>
        <v>0</v>
      </c>
      <c r="K85" s="14"/>
      <c r="L85" s="88"/>
      <c r="M85" s="92">
        <f t="shared" si="36"/>
        <v>0</v>
      </c>
    </row>
    <row r="86" spans="1:13" x14ac:dyDescent="0.25">
      <c r="A86" s="85"/>
      <c r="B86" s="14"/>
      <c r="C86" s="14"/>
      <c r="D86" s="14"/>
      <c r="E86" s="88"/>
      <c r="F86" s="88"/>
      <c r="G86" s="88"/>
      <c r="H86" s="88"/>
      <c r="I86" s="88"/>
      <c r="J86" s="88">
        <f t="shared" si="35"/>
        <v>0</v>
      </c>
      <c r="K86" s="14"/>
      <c r="L86" s="88"/>
      <c r="M86" s="92">
        <f t="shared" si="36"/>
        <v>0</v>
      </c>
    </row>
    <row r="87" spans="1:13" x14ac:dyDescent="0.25">
      <c r="A87" s="85"/>
      <c r="B87" s="14"/>
      <c r="C87" s="14"/>
      <c r="D87" s="14"/>
      <c r="E87" s="88"/>
      <c r="F87" s="88"/>
      <c r="G87" s="88"/>
      <c r="H87" s="88"/>
      <c r="I87" s="88"/>
      <c r="J87" s="88">
        <f t="shared" si="35"/>
        <v>0</v>
      </c>
      <c r="K87" s="14"/>
      <c r="L87" s="88"/>
      <c r="M87" s="92">
        <f t="shared" si="36"/>
        <v>0</v>
      </c>
    </row>
    <row r="88" spans="1:13" x14ac:dyDescent="0.25">
      <c r="A88" s="85"/>
      <c r="B88" s="14"/>
      <c r="C88" s="14"/>
      <c r="D88" s="14"/>
      <c r="E88" s="88"/>
      <c r="F88" s="88"/>
      <c r="G88" s="88"/>
      <c r="H88" s="88"/>
      <c r="I88" s="88"/>
      <c r="J88" s="88">
        <f t="shared" si="35"/>
        <v>0</v>
      </c>
      <c r="K88" s="14"/>
      <c r="L88" s="88"/>
      <c r="M88" s="92">
        <f t="shared" si="36"/>
        <v>0</v>
      </c>
    </row>
    <row r="89" spans="1:13" x14ac:dyDescent="0.25">
      <c r="A89" s="85"/>
      <c r="B89" s="14"/>
      <c r="C89" s="14"/>
      <c r="D89" s="14"/>
      <c r="E89" s="88"/>
      <c r="F89" s="88"/>
      <c r="G89" s="88"/>
      <c r="H89" s="88"/>
      <c r="I89" s="88"/>
      <c r="J89" s="88">
        <f t="shared" si="35"/>
        <v>0</v>
      </c>
      <c r="K89" s="14"/>
      <c r="L89" s="88"/>
      <c r="M89" s="92">
        <f t="shared" si="36"/>
        <v>0</v>
      </c>
    </row>
    <row r="90" spans="1:13" x14ac:dyDescent="0.25">
      <c r="A90" s="85"/>
      <c r="B90" s="14"/>
      <c r="C90" s="14"/>
      <c r="D90" s="14"/>
      <c r="E90" s="88"/>
      <c r="F90" s="88"/>
      <c r="G90" s="88"/>
      <c r="H90" s="88"/>
      <c r="I90" s="88"/>
      <c r="J90" s="88">
        <f t="shared" si="35"/>
        <v>0</v>
      </c>
      <c r="K90" s="14"/>
      <c r="L90" s="88"/>
      <c r="M90" s="92">
        <f t="shared" si="36"/>
        <v>0</v>
      </c>
    </row>
    <row r="91" spans="1:13" x14ac:dyDescent="0.25">
      <c r="A91" s="85"/>
      <c r="B91" s="14"/>
      <c r="C91" s="14"/>
      <c r="D91" s="14"/>
      <c r="E91" s="88"/>
      <c r="F91" s="88"/>
      <c r="G91" s="88"/>
      <c r="H91" s="88"/>
      <c r="I91" s="88"/>
      <c r="J91" s="88">
        <f t="shared" si="35"/>
        <v>0</v>
      </c>
      <c r="K91" s="14"/>
      <c r="L91" s="88"/>
      <c r="M91" s="92">
        <f t="shared" si="36"/>
        <v>0</v>
      </c>
    </row>
    <row r="92" spans="1:13" x14ac:dyDescent="0.25">
      <c r="A92" s="85"/>
      <c r="B92" s="14"/>
      <c r="C92" s="14"/>
      <c r="D92" s="14"/>
      <c r="E92" s="88"/>
      <c r="F92" s="88"/>
      <c r="G92" s="88"/>
      <c r="H92" s="88"/>
      <c r="I92" s="88"/>
      <c r="J92" s="88">
        <f t="shared" si="35"/>
        <v>0</v>
      </c>
      <c r="K92" s="14"/>
      <c r="L92" s="88"/>
      <c r="M92" s="92">
        <f t="shared" si="36"/>
        <v>0</v>
      </c>
    </row>
    <row r="93" spans="1:13" x14ac:dyDescent="0.25">
      <c r="A93" s="85"/>
      <c r="B93" s="14"/>
      <c r="C93" s="14"/>
      <c r="D93" s="14"/>
      <c r="E93" s="88"/>
      <c r="F93" s="88"/>
      <c r="G93" s="88"/>
      <c r="H93" s="88"/>
      <c r="I93" s="88"/>
      <c r="J93" s="88">
        <f t="shared" si="35"/>
        <v>0</v>
      </c>
      <c r="K93" s="14"/>
      <c r="L93" s="88"/>
      <c r="M93" s="92">
        <f t="shared" si="36"/>
        <v>0</v>
      </c>
    </row>
    <row r="94" spans="1:13" x14ac:dyDescent="0.25">
      <c r="A94" s="85"/>
      <c r="B94" s="14"/>
      <c r="C94" s="14"/>
      <c r="D94" s="14"/>
      <c r="E94" s="88"/>
      <c r="F94" s="88"/>
      <c r="G94" s="88"/>
      <c r="H94" s="88"/>
      <c r="I94" s="88"/>
      <c r="J94" s="88">
        <f t="shared" si="35"/>
        <v>0</v>
      </c>
      <c r="K94" s="14"/>
      <c r="L94" s="88"/>
      <c r="M94" s="92">
        <f t="shared" si="36"/>
        <v>0</v>
      </c>
    </row>
    <row r="95" spans="1:13" x14ac:dyDescent="0.25">
      <c r="A95" s="85"/>
      <c r="B95" s="14"/>
      <c r="C95" s="14"/>
      <c r="D95" s="14"/>
      <c r="E95" s="88"/>
      <c r="F95" s="88"/>
      <c r="G95" s="88"/>
      <c r="H95" s="88"/>
      <c r="I95" s="88"/>
      <c r="J95" s="88">
        <f t="shared" si="35"/>
        <v>0</v>
      </c>
      <c r="K95" s="14"/>
      <c r="L95" s="88"/>
      <c r="M95" s="92">
        <f t="shared" si="36"/>
        <v>0</v>
      </c>
    </row>
    <row r="96" spans="1:13" x14ac:dyDescent="0.25">
      <c r="A96" s="85"/>
      <c r="B96" s="14"/>
      <c r="C96" s="14"/>
      <c r="D96" s="14"/>
      <c r="E96" s="88"/>
      <c r="F96" s="88"/>
      <c r="G96" s="88"/>
      <c r="H96" s="88"/>
      <c r="I96" s="88"/>
      <c r="J96" s="88">
        <f t="shared" si="35"/>
        <v>0</v>
      </c>
      <c r="K96" s="14"/>
      <c r="L96" s="88"/>
      <c r="M96" s="92">
        <f t="shared" si="36"/>
        <v>0</v>
      </c>
    </row>
    <row r="97" spans="1:13" x14ac:dyDescent="0.25">
      <c r="A97" s="85"/>
      <c r="B97" s="14"/>
      <c r="C97" s="14"/>
      <c r="D97" s="14"/>
      <c r="E97" s="88"/>
      <c r="F97" s="88"/>
      <c r="G97" s="88"/>
      <c r="H97" s="88"/>
      <c r="I97" s="88"/>
      <c r="J97" s="88">
        <f t="shared" si="35"/>
        <v>0</v>
      </c>
      <c r="K97" s="14"/>
      <c r="L97" s="88"/>
      <c r="M97" s="92">
        <f t="shared" si="36"/>
        <v>0</v>
      </c>
    </row>
    <row r="98" spans="1:13" x14ac:dyDescent="0.25">
      <c r="A98" s="85"/>
      <c r="B98" s="14"/>
      <c r="C98" s="14"/>
      <c r="D98" s="14"/>
      <c r="E98" s="88"/>
      <c r="F98" s="88"/>
      <c r="G98" s="88"/>
      <c r="H98" s="88"/>
      <c r="I98" s="88"/>
      <c r="J98" s="88">
        <f t="shared" si="35"/>
        <v>0</v>
      </c>
      <c r="K98" s="14"/>
      <c r="L98" s="88"/>
      <c r="M98" s="92">
        <f t="shared" si="36"/>
        <v>0</v>
      </c>
    </row>
    <row r="99" spans="1:13" x14ac:dyDescent="0.25">
      <c r="A99" s="85"/>
      <c r="B99" s="14"/>
      <c r="C99" s="14"/>
      <c r="D99" s="14"/>
      <c r="E99" s="88"/>
      <c r="F99" s="88"/>
      <c r="G99" s="88"/>
      <c r="H99" s="88"/>
      <c r="I99" s="88"/>
      <c r="J99" s="88">
        <f t="shared" ref="J99:J130" si="37">E99-F99-G99-H99-I99</f>
        <v>0</v>
      </c>
      <c r="K99" s="14"/>
      <c r="L99" s="88"/>
      <c r="M99" s="92">
        <f t="shared" ref="M99:M130" si="38">J99-L99</f>
        <v>0</v>
      </c>
    </row>
    <row r="100" spans="1:13" x14ac:dyDescent="0.25">
      <c r="A100" s="85"/>
      <c r="B100" s="14"/>
      <c r="C100" s="14"/>
      <c r="D100" s="14"/>
      <c r="E100" s="88"/>
      <c r="F100" s="88"/>
      <c r="G100" s="88"/>
      <c r="H100" s="88"/>
      <c r="I100" s="88"/>
      <c r="J100" s="88">
        <f t="shared" si="37"/>
        <v>0</v>
      </c>
      <c r="K100" s="14"/>
      <c r="L100" s="88"/>
      <c r="M100" s="92">
        <f t="shared" si="38"/>
        <v>0</v>
      </c>
    </row>
    <row r="101" spans="1:13" x14ac:dyDescent="0.25">
      <c r="A101" s="85"/>
      <c r="B101" s="14"/>
      <c r="C101" s="14"/>
      <c r="D101" s="14"/>
      <c r="E101" s="88"/>
      <c r="F101" s="88"/>
      <c r="G101" s="88"/>
      <c r="H101" s="88"/>
      <c r="I101" s="88"/>
      <c r="J101" s="88">
        <f t="shared" si="37"/>
        <v>0</v>
      </c>
      <c r="K101" s="14"/>
      <c r="L101" s="88"/>
      <c r="M101" s="92">
        <f t="shared" si="38"/>
        <v>0</v>
      </c>
    </row>
    <row r="102" spans="1:13" x14ac:dyDescent="0.25">
      <c r="A102" s="85"/>
      <c r="B102" s="14"/>
      <c r="C102" s="14"/>
      <c r="D102" s="14"/>
      <c r="E102" s="88"/>
      <c r="F102" s="88"/>
      <c r="G102" s="88"/>
      <c r="H102" s="88"/>
      <c r="I102" s="88"/>
      <c r="J102" s="88">
        <f t="shared" si="37"/>
        <v>0</v>
      </c>
      <c r="K102" s="14"/>
      <c r="L102" s="88"/>
      <c r="M102" s="92">
        <f t="shared" si="38"/>
        <v>0</v>
      </c>
    </row>
    <row r="103" spans="1:13" x14ac:dyDescent="0.25">
      <c r="A103" s="85"/>
      <c r="B103" s="14"/>
      <c r="C103" s="14"/>
      <c r="D103" s="14"/>
      <c r="E103" s="88"/>
      <c r="F103" s="88"/>
      <c r="G103" s="88"/>
      <c r="H103" s="88"/>
      <c r="I103" s="88"/>
      <c r="J103" s="88">
        <f t="shared" si="37"/>
        <v>0</v>
      </c>
      <c r="K103" s="14"/>
      <c r="L103" s="88"/>
      <c r="M103" s="92">
        <f t="shared" si="38"/>
        <v>0</v>
      </c>
    </row>
    <row r="104" spans="1:13" x14ac:dyDescent="0.25">
      <c r="A104" s="85"/>
      <c r="B104" s="14"/>
      <c r="C104" s="14"/>
      <c r="D104" s="14"/>
      <c r="E104" s="88"/>
      <c r="F104" s="88"/>
      <c r="G104" s="88"/>
      <c r="H104" s="88"/>
      <c r="I104" s="88"/>
      <c r="J104" s="88">
        <f t="shared" si="37"/>
        <v>0</v>
      </c>
      <c r="K104" s="14"/>
      <c r="L104" s="88"/>
      <c r="M104" s="92">
        <f t="shared" si="38"/>
        <v>0</v>
      </c>
    </row>
    <row r="105" spans="1:13" x14ac:dyDescent="0.25">
      <c r="A105" s="85"/>
      <c r="B105" s="14"/>
      <c r="C105" s="14"/>
      <c r="D105" s="14"/>
      <c r="E105" s="88"/>
      <c r="F105" s="88"/>
      <c r="G105" s="88"/>
      <c r="H105" s="88"/>
      <c r="I105" s="88"/>
      <c r="J105" s="88">
        <f t="shared" si="37"/>
        <v>0</v>
      </c>
      <c r="K105" s="14"/>
      <c r="L105" s="88"/>
      <c r="M105" s="92">
        <f t="shared" si="38"/>
        <v>0</v>
      </c>
    </row>
    <row r="106" spans="1:13" x14ac:dyDescent="0.25">
      <c r="A106" s="85"/>
      <c r="B106" s="14"/>
      <c r="C106" s="14"/>
      <c r="D106" s="14"/>
      <c r="E106" s="88"/>
      <c r="F106" s="88"/>
      <c r="G106" s="88"/>
      <c r="H106" s="88"/>
      <c r="I106" s="88"/>
      <c r="J106" s="88">
        <f t="shared" si="37"/>
        <v>0</v>
      </c>
      <c r="K106" s="14"/>
      <c r="L106" s="88"/>
      <c r="M106" s="92">
        <f t="shared" si="38"/>
        <v>0</v>
      </c>
    </row>
    <row r="107" spans="1:13" x14ac:dyDescent="0.25">
      <c r="A107" s="85"/>
      <c r="B107" s="14"/>
      <c r="C107" s="14"/>
      <c r="D107" s="14"/>
      <c r="E107" s="88"/>
      <c r="F107" s="88"/>
      <c r="G107" s="88"/>
      <c r="H107" s="88"/>
      <c r="I107" s="88"/>
      <c r="J107" s="88">
        <f t="shared" si="37"/>
        <v>0</v>
      </c>
      <c r="K107" s="14"/>
      <c r="L107" s="88"/>
      <c r="M107" s="92">
        <f t="shared" si="38"/>
        <v>0</v>
      </c>
    </row>
    <row r="108" spans="1:13" x14ac:dyDescent="0.25">
      <c r="A108" s="85"/>
      <c r="B108" s="14"/>
      <c r="C108" s="14"/>
      <c r="D108" s="14"/>
      <c r="E108" s="88"/>
      <c r="F108" s="88"/>
      <c r="G108" s="88"/>
      <c r="H108" s="88"/>
      <c r="I108" s="88"/>
      <c r="J108" s="88">
        <f t="shared" si="37"/>
        <v>0</v>
      </c>
      <c r="K108" s="14"/>
      <c r="L108" s="88"/>
      <c r="M108" s="92">
        <f t="shared" si="38"/>
        <v>0</v>
      </c>
    </row>
    <row r="109" spans="1:13" x14ac:dyDescent="0.25">
      <c r="A109" s="85"/>
      <c r="B109" s="14"/>
      <c r="C109" s="14"/>
      <c r="D109" s="14"/>
      <c r="E109" s="88"/>
      <c r="F109" s="88"/>
      <c r="G109" s="88"/>
      <c r="H109" s="88"/>
      <c r="I109" s="88"/>
      <c r="J109" s="88">
        <f t="shared" si="37"/>
        <v>0</v>
      </c>
      <c r="K109" s="14"/>
      <c r="L109" s="88"/>
      <c r="M109" s="92">
        <f t="shared" si="38"/>
        <v>0</v>
      </c>
    </row>
    <row r="110" spans="1:13" x14ac:dyDescent="0.25">
      <c r="A110" s="85"/>
      <c r="B110" s="14"/>
      <c r="C110" s="14"/>
      <c r="D110" s="14"/>
      <c r="E110" s="88"/>
      <c r="F110" s="88"/>
      <c r="G110" s="88"/>
      <c r="H110" s="88"/>
      <c r="I110" s="88"/>
      <c r="J110" s="88">
        <f t="shared" si="37"/>
        <v>0</v>
      </c>
      <c r="K110" s="14"/>
      <c r="L110" s="88"/>
      <c r="M110" s="92">
        <f t="shared" si="38"/>
        <v>0</v>
      </c>
    </row>
    <row r="111" spans="1:13" x14ac:dyDescent="0.25">
      <c r="A111" s="85"/>
      <c r="B111" s="14"/>
      <c r="C111" s="14"/>
      <c r="D111" s="14"/>
      <c r="E111" s="88"/>
      <c r="F111" s="88"/>
      <c r="G111" s="88"/>
      <c r="H111" s="88"/>
      <c r="I111" s="88"/>
      <c r="J111" s="88">
        <f t="shared" si="37"/>
        <v>0</v>
      </c>
      <c r="K111" s="14"/>
      <c r="L111" s="88"/>
      <c r="M111" s="92">
        <f t="shared" si="38"/>
        <v>0</v>
      </c>
    </row>
    <row r="112" spans="1:13" x14ac:dyDescent="0.25">
      <c r="A112" s="85"/>
      <c r="B112" s="14"/>
      <c r="C112" s="14"/>
      <c r="D112" s="14"/>
      <c r="E112" s="88"/>
      <c r="F112" s="88"/>
      <c r="G112" s="88"/>
      <c r="H112" s="88"/>
      <c r="I112" s="88"/>
      <c r="J112" s="88">
        <f t="shared" si="37"/>
        <v>0</v>
      </c>
      <c r="K112" s="14"/>
      <c r="L112" s="88"/>
      <c r="M112" s="92">
        <f t="shared" si="38"/>
        <v>0</v>
      </c>
    </row>
    <row r="113" spans="1:13" x14ac:dyDescent="0.25">
      <c r="A113" s="85"/>
      <c r="B113" s="14"/>
      <c r="C113" s="14"/>
      <c r="D113" s="14"/>
      <c r="E113" s="88"/>
      <c r="F113" s="88"/>
      <c r="G113" s="88"/>
      <c r="H113" s="88"/>
      <c r="I113" s="88"/>
      <c r="J113" s="88">
        <f t="shared" si="37"/>
        <v>0</v>
      </c>
      <c r="K113" s="14"/>
      <c r="L113" s="88"/>
      <c r="M113" s="92">
        <f t="shared" si="38"/>
        <v>0</v>
      </c>
    </row>
    <row r="114" spans="1:13" x14ac:dyDescent="0.25">
      <c r="A114" s="85"/>
      <c r="B114" s="14"/>
      <c r="C114" s="14"/>
      <c r="D114" s="14"/>
      <c r="E114" s="88"/>
      <c r="F114" s="88"/>
      <c r="G114" s="88"/>
      <c r="H114" s="88"/>
      <c r="I114" s="88"/>
      <c r="J114" s="88">
        <f t="shared" si="37"/>
        <v>0</v>
      </c>
      <c r="K114" s="14"/>
      <c r="L114" s="88"/>
      <c r="M114" s="92">
        <f t="shared" si="38"/>
        <v>0</v>
      </c>
    </row>
    <row r="115" spans="1:13" x14ac:dyDescent="0.25">
      <c r="A115" s="85"/>
      <c r="B115" s="14"/>
      <c r="C115" s="14"/>
      <c r="D115" s="14"/>
      <c r="E115" s="88"/>
      <c r="F115" s="88"/>
      <c r="G115" s="88"/>
      <c r="H115" s="88"/>
      <c r="I115" s="88"/>
      <c r="J115" s="88">
        <f t="shared" si="37"/>
        <v>0</v>
      </c>
      <c r="K115" s="14"/>
      <c r="L115" s="88"/>
      <c r="M115" s="92">
        <f t="shared" si="38"/>
        <v>0</v>
      </c>
    </row>
    <row r="116" spans="1:13" x14ac:dyDescent="0.25">
      <c r="A116" s="85"/>
      <c r="B116" s="14"/>
      <c r="C116" s="14"/>
      <c r="D116" s="14"/>
      <c r="E116" s="88"/>
      <c r="F116" s="88"/>
      <c r="G116" s="88"/>
      <c r="H116" s="88"/>
      <c r="I116" s="88"/>
      <c r="J116" s="88">
        <f t="shared" si="37"/>
        <v>0</v>
      </c>
      <c r="K116" s="14"/>
      <c r="L116" s="88"/>
      <c r="M116" s="92">
        <f t="shared" si="38"/>
        <v>0</v>
      </c>
    </row>
    <row r="117" spans="1:13" x14ac:dyDescent="0.25">
      <c r="A117" s="85"/>
      <c r="B117" s="14"/>
      <c r="C117" s="14"/>
      <c r="D117" s="14"/>
      <c r="E117" s="88"/>
      <c r="F117" s="88"/>
      <c r="G117" s="88"/>
      <c r="H117" s="88"/>
      <c r="I117" s="88"/>
      <c r="J117" s="88">
        <f t="shared" si="37"/>
        <v>0</v>
      </c>
      <c r="K117" s="14"/>
      <c r="L117" s="88"/>
      <c r="M117" s="92">
        <f t="shared" si="38"/>
        <v>0</v>
      </c>
    </row>
    <row r="118" spans="1:13" x14ac:dyDescent="0.25">
      <c r="A118" s="85"/>
      <c r="B118" s="14"/>
      <c r="C118" s="14"/>
      <c r="D118" s="14"/>
      <c r="E118" s="88"/>
      <c r="F118" s="88"/>
      <c r="G118" s="88"/>
      <c r="H118" s="88"/>
      <c r="I118" s="88"/>
      <c r="J118" s="88">
        <f t="shared" si="37"/>
        <v>0</v>
      </c>
      <c r="K118" s="14"/>
      <c r="L118" s="88"/>
      <c r="M118" s="92">
        <f t="shared" si="38"/>
        <v>0</v>
      </c>
    </row>
    <row r="119" spans="1:13" x14ac:dyDescent="0.25">
      <c r="A119" s="85"/>
      <c r="B119" s="14"/>
      <c r="C119" s="14"/>
      <c r="D119" s="14"/>
      <c r="E119" s="88"/>
      <c r="F119" s="88"/>
      <c r="G119" s="88"/>
      <c r="H119" s="88"/>
      <c r="I119" s="88"/>
      <c r="J119" s="88">
        <f t="shared" si="37"/>
        <v>0</v>
      </c>
      <c r="K119" s="14"/>
      <c r="L119" s="88"/>
      <c r="M119" s="92">
        <f t="shared" si="38"/>
        <v>0</v>
      </c>
    </row>
    <row r="120" spans="1:13" x14ac:dyDescent="0.25">
      <c r="A120" s="85"/>
      <c r="B120" s="14"/>
      <c r="C120" s="14"/>
      <c r="D120" s="14"/>
      <c r="E120" s="88"/>
      <c r="F120" s="88"/>
      <c r="G120" s="88"/>
      <c r="H120" s="88"/>
      <c r="I120" s="88"/>
      <c r="J120" s="88">
        <f t="shared" si="37"/>
        <v>0</v>
      </c>
      <c r="K120" s="14"/>
      <c r="L120" s="88"/>
      <c r="M120" s="92">
        <f t="shared" si="38"/>
        <v>0</v>
      </c>
    </row>
    <row r="121" spans="1:13" x14ac:dyDescent="0.25">
      <c r="A121" s="85"/>
      <c r="B121" s="14"/>
      <c r="C121" s="14"/>
      <c r="D121" s="14"/>
      <c r="E121" s="88"/>
      <c r="F121" s="88"/>
      <c r="G121" s="88"/>
      <c r="H121" s="88"/>
      <c r="I121" s="88"/>
      <c r="J121" s="88">
        <f t="shared" si="37"/>
        <v>0</v>
      </c>
      <c r="K121" s="14"/>
      <c r="L121" s="88"/>
      <c r="M121" s="92">
        <f t="shared" si="38"/>
        <v>0</v>
      </c>
    </row>
    <row r="122" spans="1:13" x14ac:dyDescent="0.25">
      <c r="A122" s="85"/>
      <c r="B122" s="14"/>
      <c r="C122" s="14"/>
      <c r="D122" s="14"/>
      <c r="E122" s="88"/>
      <c r="F122" s="88"/>
      <c r="G122" s="88"/>
      <c r="H122" s="88"/>
      <c r="I122" s="88"/>
      <c r="J122" s="88">
        <f t="shared" si="37"/>
        <v>0</v>
      </c>
      <c r="K122" s="14"/>
      <c r="L122" s="88"/>
      <c r="M122" s="92">
        <f t="shared" si="38"/>
        <v>0</v>
      </c>
    </row>
    <row r="123" spans="1:13" x14ac:dyDescent="0.25">
      <c r="A123" s="85"/>
      <c r="B123" s="14"/>
      <c r="C123" s="14"/>
      <c r="D123" s="14"/>
      <c r="E123" s="88"/>
      <c r="F123" s="88"/>
      <c r="G123" s="88"/>
      <c r="H123" s="88"/>
      <c r="I123" s="88"/>
      <c r="J123" s="88">
        <f t="shared" si="37"/>
        <v>0</v>
      </c>
      <c r="K123" s="14"/>
      <c r="L123" s="88"/>
      <c r="M123" s="92">
        <f t="shared" si="38"/>
        <v>0</v>
      </c>
    </row>
    <row r="124" spans="1:13" x14ac:dyDescent="0.25">
      <c r="A124" s="85"/>
      <c r="B124" s="14"/>
      <c r="C124" s="14"/>
      <c r="D124" s="14"/>
      <c r="E124" s="88"/>
      <c r="F124" s="88"/>
      <c r="G124" s="88"/>
      <c r="H124" s="88"/>
      <c r="I124" s="88"/>
      <c r="J124" s="88">
        <f t="shared" si="37"/>
        <v>0</v>
      </c>
      <c r="K124" s="14"/>
      <c r="L124" s="88"/>
      <c r="M124" s="92">
        <f t="shared" si="38"/>
        <v>0</v>
      </c>
    </row>
    <row r="125" spans="1:13" x14ac:dyDescent="0.25">
      <c r="A125" s="85"/>
      <c r="B125" s="14"/>
      <c r="C125" s="14"/>
      <c r="D125" s="14"/>
      <c r="E125" s="88"/>
      <c r="F125" s="88"/>
      <c r="G125" s="88"/>
      <c r="H125" s="88"/>
      <c r="I125" s="88"/>
      <c r="J125" s="88">
        <f t="shared" si="37"/>
        <v>0</v>
      </c>
      <c r="K125" s="14"/>
      <c r="L125" s="88"/>
      <c r="M125" s="92">
        <f t="shared" si="38"/>
        <v>0</v>
      </c>
    </row>
    <row r="126" spans="1:13" x14ac:dyDescent="0.25">
      <c r="A126" s="85"/>
      <c r="B126" s="14"/>
      <c r="C126" s="14"/>
      <c r="D126" s="14"/>
      <c r="E126" s="88"/>
      <c r="F126" s="88"/>
      <c r="G126" s="88"/>
      <c r="H126" s="88"/>
      <c r="I126" s="88"/>
      <c r="J126" s="88">
        <f t="shared" si="37"/>
        <v>0</v>
      </c>
      <c r="K126" s="14"/>
      <c r="L126" s="88"/>
      <c r="M126" s="92">
        <f t="shared" si="38"/>
        <v>0</v>
      </c>
    </row>
    <row r="127" spans="1:13" x14ac:dyDescent="0.25">
      <c r="A127" s="85"/>
      <c r="B127" s="14"/>
      <c r="C127" s="14"/>
      <c r="D127" s="14"/>
      <c r="E127" s="88"/>
      <c r="F127" s="88"/>
      <c r="G127" s="88"/>
      <c r="H127" s="88"/>
      <c r="I127" s="88"/>
      <c r="J127" s="88">
        <f t="shared" si="37"/>
        <v>0</v>
      </c>
      <c r="K127" s="14"/>
      <c r="L127" s="88"/>
      <c r="M127" s="92">
        <f t="shared" si="38"/>
        <v>0</v>
      </c>
    </row>
    <row r="128" spans="1:13" x14ac:dyDescent="0.25">
      <c r="A128" s="85"/>
      <c r="B128" s="14"/>
      <c r="C128" s="14"/>
      <c r="D128" s="14"/>
      <c r="E128" s="88"/>
      <c r="F128" s="88"/>
      <c r="G128" s="88"/>
      <c r="H128" s="88"/>
      <c r="I128" s="88"/>
      <c r="J128" s="88">
        <f t="shared" si="37"/>
        <v>0</v>
      </c>
      <c r="K128" s="14"/>
      <c r="L128" s="88"/>
      <c r="M128" s="92">
        <f t="shared" si="38"/>
        <v>0</v>
      </c>
    </row>
    <row r="129" spans="1:13" x14ac:dyDescent="0.25">
      <c r="A129" s="85"/>
      <c r="B129" s="14"/>
      <c r="C129" s="14"/>
      <c r="D129" s="14"/>
      <c r="E129" s="88"/>
      <c r="F129" s="88"/>
      <c r="G129" s="88"/>
      <c r="H129" s="88"/>
      <c r="I129" s="88"/>
      <c r="J129" s="88">
        <f t="shared" si="37"/>
        <v>0</v>
      </c>
      <c r="K129" s="14"/>
      <c r="L129" s="88"/>
      <c r="M129" s="92">
        <f t="shared" si="38"/>
        <v>0</v>
      </c>
    </row>
    <row r="130" spans="1:13" x14ac:dyDescent="0.25">
      <c r="A130" s="85"/>
      <c r="B130" s="14"/>
      <c r="C130" s="14"/>
      <c r="D130" s="14"/>
      <c r="E130" s="88"/>
      <c r="F130" s="88"/>
      <c r="G130" s="88"/>
      <c r="H130" s="88"/>
      <c r="I130" s="88"/>
      <c r="J130" s="88">
        <f t="shared" si="37"/>
        <v>0</v>
      </c>
      <c r="K130" s="14"/>
      <c r="L130" s="88"/>
      <c r="M130" s="92">
        <f t="shared" si="38"/>
        <v>0</v>
      </c>
    </row>
    <row r="131" spans="1:13" x14ac:dyDescent="0.25">
      <c r="A131" s="85"/>
      <c r="B131" s="14"/>
      <c r="C131" s="14"/>
      <c r="D131" s="14"/>
      <c r="E131" s="88"/>
      <c r="F131" s="88"/>
      <c r="G131" s="88"/>
      <c r="H131" s="88"/>
      <c r="I131" s="88"/>
      <c r="J131" s="88">
        <f t="shared" ref="J131:J135" si="39">E131-F131-G131-H131-I131</f>
        <v>0</v>
      </c>
      <c r="K131" s="14"/>
      <c r="L131" s="88"/>
      <c r="M131" s="92">
        <f t="shared" ref="M131:M135" si="40">J131-L131</f>
        <v>0</v>
      </c>
    </row>
    <row r="132" spans="1:13" x14ac:dyDescent="0.25">
      <c r="A132" s="85"/>
      <c r="B132" s="14"/>
      <c r="C132" s="14"/>
      <c r="D132" s="14"/>
      <c r="E132" s="88"/>
      <c r="F132" s="88"/>
      <c r="G132" s="88"/>
      <c r="H132" s="88"/>
      <c r="I132" s="88"/>
      <c r="J132" s="88">
        <f t="shared" si="39"/>
        <v>0</v>
      </c>
      <c r="K132" s="14"/>
      <c r="L132" s="88"/>
      <c r="M132" s="92">
        <f t="shared" si="40"/>
        <v>0</v>
      </c>
    </row>
    <row r="133" spans="1:13" x14ac:dyDescent="0.25">
      <c r="A133" s="85"/>
      <c r="B133" s="14"/>
      <c r="C133" s="14"/>
      <c r="D133" s="14"/>
      <c r="E133" s="88"/>
      <c r="F133" s="88"/>
      <c r="G133" s="88"/>
      <c r="H133" s="88"/>
      <c r="I133" s="88"/>
      <c r="J133" s="88">
        <f t="shared" si="39"/>
        <v>0</v>
      </c>
      <c r="K133" s="14"/>
      <c r="L133" s="88"/>
      <c r="M133" s="92">
        <f t="shared" si="40"/>
        <v>0</v>
      </c>
    </row>
    <row r="134" spans="1:13" x14ac:dyDescent="0.25">
      <c r="A134" s="85"/>
      <c r="B134" s="14"/>
      <c r="C134" s="14"/>
      <c r="D134" s="14"/>
      <c r="E134" s="88"/>
      <c r="F134" s="88"/>
      <c r="G134" s="88"/>
      <c r="H134" s="88"/>
      <c r="I134" s="88"/>
      <c r="J134" s="88">
        <f t="shared" si="39"/>
        <v>0</v>
      </c>
      <c r="K134" s="14"/>
      <c r="L134" s="88"/>
      <c r="M134" s="92">
        <f t="shared" si="40"/>
        <v>0</v>
      </c>
    </row>
    <row r="135" spans="1:13" ht="15.75" thickBot="1" x14ac:dyDescent="0.3">
      <c r="A135" s="93"/>
      <c r="B135" s="86"/>
      <c r="C135" s="86"/>
      <c r="D135" s="86"/>
      <c r="E135" s="94"/>
      <c r="F135" s="94"/>
      <c r="G135" s="94"/>
      <c r="H135" s="94"/>
      <c r="I135" s="94"/>
      <c r="J135" s="94">
        <f t="shared" si="39"/>
        <v>0</v>
      </c>
      <c r="K135" s="86"/>
      <c r="L135" s="94"/>
      <c r="M135" s="95">
        <f t="shared" si="40"/>
        <v>0</v>
      </c>
    </row>
    <row r="136" spans="1:13" x14ac:dyDescent="0.25">
      <c r="E136" s="7"/>
      <c r="F136" s="7"/>
      <c r="G136" s="7"/>
      <c r="H136" s="7"/>
      <c r="I136" s="7"/>
      <c r="J136" s="7"/>
      <c r="L136" s="7"/>
      <c r="M136" s="7"/>
    </row>
    <row r="137" spans="1:13" x14ac:dyDescent="0.25">
      <c r="E137" s="7"/>
      <c r="F137" s="7"/>
      <c r="G137" s="7"/>
      <c r="H137" s="7"/>
      <c r="I137" s="7"/>
      <c r="J137" s="7"/>
      <c r="L137" s="7"/>
      <c r="M137" s="7"/>
    </row>
    <row r="138" spans="1:13" x14ac:dyDescent="0.25">
      <c r="E138" s="7"/>
      <c r="F138" s="7"/>
      <c r="G138" s="7"/>
      <c r="H138" s="7"/>
      <c r="I138" s="7"/>
      <c r="J138" s="7"/>
      <c r="L138" s="7"/>
      <c r="M138" s="7"/>
    </row>
    <row r="139" spans="1:13" x14ac:dyDescent="0.25">
      <c r="E139" s="7"/>
      <c r="F139" s="7"/>
      <c r="G139" s="7"/>
      <c r="H139" s="7"/>
      <c r="I139" s="7"/>
      <c r="J139" s="7"/>
      <c r="L139" s="7"/>
      <c r="M139" s="7"/>
    </row>
    <row r="140" spans="1:13" x14ac:dyDescent="0.25">
      <c r="E140" s="7"/>
      <c r="F140" s="7"/>
      <c r="G140" s="7"/>
      <c r="H140" s="7"/>
      <c r="I140" s="7"/>
      <c r="J140" s="7"/>
      <c r="L140" s="7"/>
      <c r="M140" s="7"/>
    </row>
    <row r="141" spans="1:13" x14ac:dyDescent="0.25">
      <c r="E141" s="7"/>
      <c r="F141" s="7"/>
      <c r="G141" s="7"/>
      <c r="H141" s="7"/>
      <c r="I141" s="7"/>
      <c r="J141" s="7"/>
      <c r="L141" s="7"/>
      <c r="M141" s="7"/>
    </row>
    <row r="142" spans="1:13" x14ac:dyDescent="0.25">
      <c r="E142" s="7"/>
      <c r="F142" s="7"/>
      <c r="G142" s="7"/>
      <c r="H142" s="7"/>
      <c r="I142" s="7"/>
      <c r="J142" s="7"/>
      <c r="L142" s="7"/>
      <c r="M142" s="7"/>
    </row>
    <row r="143" spans="1:13" x14ac:dyDescent="0.25">
      <c r="E143" s="7"/>
      <c r="F143" s="7"/>
      <c r="G143" s="7"/>
      <c r="H143" s="7"/>
      <c r="I143" s="7"/>
      <c r="J143" s="7"/>
      <c r="L143" s="7"/>
      <c r="M143" s="7"/>
    </row>
    <row r="144" spans="1:13" x14ac:dyDescent="0.25">
      <c r="E144" s="7"/>
      <c r="F144" s="7"/>
      <c r="G144" s="7"/>
      <c r="H144" s="7"/>
      <c r="I144" s="7"/>
      <c r="J144" s="7"/>
      <c r="L144" s="7"/>
      <c r="M144" s="7"/>
    </row>
    <row r="145" spans="5:13" x14ac:dyDescent="0.25">
      <c r="E145" s="7"/>
      <c r="F145" s="7"/>
      <c r="G145" s="7"/>
      <c r="H145" s="7"/>
      <c r="I145" s="7"/>
      <c r="J145" s="7"/>
      <c r="L145" s="7"/>
      <c r="M145" s="7"/>
    </row>
    <row r="146" spans="5:13" x14ac:dyDescent="0.25">
      <c r="E146" s="7"/>
      <c r="F146" s="7"/>
      <c r="G146" s="7"/>
      <c r="H146" s="7"/>
      <c r="I146" s="7"/>
      <c r="J146" s="7"/>
      <c r="L146" s="7"/>
      <c r="M146" s="7"/>
    </row>
    <row r="147" spans="5:13" x14ac:dyDescent="0.25">
      <c r="E147" s="7"/>
      <c r="F147" s="7"/>
      <c r="G147" s="7"/>
      <c r="H147" s="7"/>
      <c r="I147" s="7"/>
      <c r="J147" s="7"/>
      <c r="L147" s="7"/>
      <c r="M147" s="7"/>
    </row>
    <row r="148" spans="5:13" x14ac:dyDescent="0.25">
      <c r="E148" s="7"/>
      <c r="F148" s="7"/>
      <c r="G148" s="7"/>
      <c r="H148" s="7"/>
      <c r="I148" s="7"/>
      <c r="J148" s="7"/>
      <c r="L148" s="7"/>
      <c r="M148" s="7"/>
    </row>
    <row r="149" spans="5:13" x14ac:dyDescent="0.25">
      <c r="E149" s="7"/>
      <c r="F149" s="7"/>
      <c r="G149" s="7"/>
      <c r="H149" s="7"/>
      <c r="I149" s="7"/>
      <c r="J149" s="7"/>
      <c r="L149" s="7"/>
      <c r="M149" s="7"/>
    </row>
    <row r="150" spans="5:13" x14ac:dyDescent="0.25">
      <c r="E150" s="7"/>
      <c r="F150" s="7"/>
      <c r="G150" s="7"/>
      <c r="H150" s="7"/>
      <c r="I150" s="7"/>
      <c r="J150" s="7"/>
      <c r="L150" s="7"/>
      <c r="M150" s="7"/>
    </row>
    <row r="151" spans="5:13" x14ac:dyDescent="0.25">
      <c r="E151" s="7"/>
      <c r="F151" s="7"/>
      <c r="G151" s="7"/>
      <c r="H151" s="7"/>
      <c r="I151" s="7"/>
      <c r="J151" s="7"/>
      <c r="L151" s="7"/>
      <c r="M151" s="7"/>
    </row>
    <row r="152" spans="5:13" x14ac:dyDescent="0.25">
      <c r="E152" s="7"/>
      <c r="F152" s="7"/>
      <c r="G152" s="7"/>
      <c r="H152" s="7"/>
      <c r="I152" s="7"/>
      <c r="J152" s="7"/>
      <c r="L152" s="7"/>
      <c r="M152" s="7"/>
    </row>
    <row r="153" spans="5:13" x14ac:dyDescent="0.25">
      <c r="E153" s="7"/>
      <c r="F153" s="7"/>
      <c r="G153" s="7"/>
      <c r="H153" s="7"/>
      <c r="I153" s="7"/>
      <c r="J153" s="7"/>
      <c r="L153" s="7"/>
      <c r="M153" s="7"/>
    </row>
    <row r="154" spans="5:13" x14ac:dyDescent="0.25">
      <c r="E154" s="7"/>
      <c r="F154" s="7"/>
      <c r="G154" s="7"/>
      <c r="H154" s="7"/>
      <c r="I154" s="7"/>
      <c r="J154" s="7"/>
      <c r="L154" s="7"/>
      <c r="M154" s="7"/>
    </row>
    <row r="155" spans="5:13" x14ac:dyDescent="0.25">
      <c r="E155" s="7"/>
      <c r="F155" s="7"/>
      <c r="G155" s="7"/>
      <c r="H155" s="7"/>
      <c r="I155" s="7"/>
      <c r="J155" s="7"/>
      <c r="L155" s="7"/>
      <c r="M155" s="7"/>
    </row>
    <row r="156" spans="5:13" x14ac:dyDescent="0.25">
      <c r="E156" s="7"/>
      <c r="F156" s="7"/>
      <c r="G156" s="7"/>
      <c r="H156" s="7"/>
      <c r="I156" s="7"/>
      <c r="J156" s="7"/>
      <c r="L156" s="7"/>
      <c r="M156" s="7"/>
    </row>
    <row r="157" spans="5:13" x14ac:dyDescent="0.25">
      <c r="E157" s="7"/>
      <c r="F157" s="7"/>
      <c r="G157" s="7"/>
      <c r="H157" s="7"/>
      <c r="I157" s="7"/>
      <c r="J157" s="7"/>
      <c r="L157" s="7"/>
      <c r="M157" s="7"/>
    </row>
    <row r="158" spans="5:13" x14ac:dyDescent="0.25">
      <c r="E158" s="7"/>
      <c r="F158" s="7"/>
      <c r="G158" s="7"/>
      <c r="H158" s="7"/>
      <c r="I158" s="7"/>
      <c r="J158" s="7"/>
      <c r="L158" s="7"/>
      <c r="M158" s="7"/>
    </row>
    <row r="159" spans="5:13" x14ac:dyDescent="0.25">
      <c r="E159" s="7"/>
      <c r="F159" s="7"/>
      <c r="G159" s="7"/>
      <c r="H159" s="7"/>
      <c r="I159" s="7"/>
      <c r="J159" s="7"/>
      <c r="L159" s="7"/>
      <c r="M159" s="7"/>
    </row>
    <row r="160" spans="5:13" x14ac:dyDescent="0.25">
      <c r="E160" s="7"/>
      <c r="F160" s="7"/>
      <c r="G160" s="7"/>
      <c r="H160" s="7"/>
      <c r="I160" s="7"/>
      <c r="J160" s="7"/>
      <c r="L160" s="7"/>
      <c r="M160" s="7"/>
    </row>
    <row r="161" spans="5:13" x14ac:dyDescent="0.25">
      <c r="E161" s="7"/>
      <c r="F161" s="7"/>
      <c r="G161" s="7"/>
      <c r="H161" s="7"/>
      <c r="I161" s="7"/>
      <c r="J161" s="7"/>
      <c r="L161" s="7"/>
      <c r="M161" s="7"/>
    </row>
    <row r="162" spans="5:13" x14ac:dyDescent="0.25">
      <c r="E162" s="7"/>
      <c r="F162" s="7"/>
      <c r="G162" s="7"/>
      <c r="H162" s="7"/>
      <c r="I162" s="7"/>
      <c r="J162" s="7"/>
      <c r="L162" s="7"/>
      <c r="M162" s="7"/>
    </row>
    <row r="163" spans="5:13" x14ac:dyDescent="0.25">
      <c r="E163" s="7"/>
      <c r="F163" s="7"/>
      <c r="G163" s="7"/>
      <c r="H163" s="7"/>
      <c r="I163" s="7"/>
      <c r="J163" s="7"/>
      <c r="L163" s="7"/>
      <c r="M163" s="7"/>
    </row>
    <row r="164" spans="5:13" x14ac:dyDescent="0.25">
      <c r="E164" s="7"/>
      <c r="F164" s="7"/>
      <c r="G164" s="7"/>
      <c r="H164" s="7"/>
      <c r="I164" s="7"/>
      <c r="J164" s="7"/>
      <c r="L164" s="7"/>
      <c r="M164" s="7"/>
    </row>
    <row r="165" spans="5:13" x14ac:dyDescent="0.25">
      <c r="E165" s="7"/>
      <c r="F165" s="7"/>
      <c r="G165" s="7"/>
      <c r="H165" s="7"/>
      <c r="I165" s="7"/>
      <c r="J165" s="7"/>
      <c r="L165" s="7"/>
      <c r="M165" s="7"/>
    </row>
    <row r="166" spans="5:13" x14ac:dyDescent="0.25">
      <c r="E166" s="7"/>
      <c r="F166" s="7"/>
      <c r="G166" s="7"/>
      <c r="H166" s="7"/>
      <c r="I166" s="7"/>
      <c r="J166" s="7"/>
      <c r="L166" s="7"/>
      <c r="M166" s="7"/>
    </row>
    <row r="167" spans="5:13" x14ac:dyDescent="0.25">
      <c r="E167" s="7"/>
      <c r="F167" s="7"/>
      <c r="G167" s="7"/>
      <c r="H167" s="7"/>
      <c r="I167" s="7"/>
      <c r="J167" s="7"/>
      <c r="L167" s="7"/>
      <c r="M167" s="7"/>
    </row>
    <row r="168" spans="5:13" x14ac:dyDescent="0.25">
      <c r="E168" s="7"/>
      <c r="F168" s="7"/>
      <c r="G168" s="7"/>
      <c r="H168" s="7"/>
      <c r="I168" s="7"/>
      <c r="J168" s="7"/>
      <c r="L168" s="7"/>
      <c r="M168" s="7"/>
    </row>
    <row r="169" spans="5:13" x14ac:dyDescent="0.25">
      <c r="E169" s="7"/>
      <c r="F169" s="7"/>
      <c r="G169" s="7"/>
      <c r="H169" s="7"/>
      <c r="I169" s="7"/>
      <c r="J169" s="7"/>
      <c r="L169" s="7"/>
      <c r="M169" s="7"/>
    </row>
    <row r="170" spans="5:13" x14ac:dyDescent="0.25">
      <c r="E170" s="7"/>
      <c r="F170" s="7"/>
      <c r="G170" s="7"/>
      <c r="H170" s="7"/>
      <c r="I170" s="7"/>
      <c r="J170" s="7"/>
      <c r="L170" s="7"/>
      <c r="M170" s="7"/>
    </row>
    <row r="171" spans="5:13" x14ac:dyDescent="0.25">
      <c r="E171" s="7"/>
      <c r="F171" s="7"/>
      <c r="G171" s="7"/>
      <c r="H171" s="7"/>
      <c r="I171" s="7"/>
      <c r="J171" s="7"/>
      <c r="L171" s="7"/>
      <c r="M171" s="7"/>
    </row>
    <row r="172" spans="5:13" x14ac:dyDescent="0.25">
      <c r="E172" s="7"/>
      <c r="F172" s="7"/>
      <c r="G172" s="7"/>
      <c r="H172" s="7"/>
      <c r="I172" s="7"/>
      <c r="J172" s="7"/>
      <c r="L172" s="7"/>
      <c r="M172" s="7"/>
    </row>
    <row r="173" spans="5:13" x14ac:dyDescent="0.25">
      <c r="E173" s="7"/>
      <c r="F173" s="7"/>
      <c r="G173" s="7"/>
      <c r="H173" s="7"/>
      <c r="I173" s="7"/>
      <c r="J173" s="7"/>
      <c r="L173" s="7"/>
      <c r="M173" s="7"/>
    </row>
    <row r="174" spans="5:13" x14ac:dyDescent="0.25">
      <c r="E174" s="7"/>
      <c r="F174" s="7"/>
      <c r="G174" s="7"/>
      <c r="H174" s="7"/>
      <c r="I174" s="7"/>
      <c r="J174" s="7"/>
      <c r="L174" s="7"/>
      <c r="M174" s="7"/>
    </row>
    <row r="175" spans="5:13" x14ac:dyDescent="0.25">
      <c r="E175" s="7"/>
      <c r="F175" s="7"/>
      <c r="G175" s="7"/>
      <c r="H175" s="7"/>
      <c r="I175" s="7"/>
      <c r="J175" s="7"/>
      <c r="L175" s="7"/>
      <c r="M175" s="7"/>
    </row>
    <row r="176" spans="5:13" x14ac:dyDescent="0.25">
      <c r="E176" s="7"/>
      <c r="F176" s="7"/>
      <c r="G176" s="7"/>
      <c r="H176" s="7"/>
      <c r="I176" s="7"/>
      <c r="J176" s="7"/>
      <c r="L176" s="7"/>
      <c r="M176" s="7"/>
    </row>
    <row r="177" spans="5:13" x14ac:dyDescent="0.25">
      <c r="E177" s="7"/>
      <c r="F177" s="7"/>
      <c r="G177" s="7"/>
      <c r="H177" s="7"/>
      <c r="I177" s="7"/>
      <c r="J177" s="7"/>
      <c r="L177" s="7"/>
      <c r="M177" s="7"/>
    </row>
    <row r="178" spans="5:13" x14ac:dyDescent="0.25">
      <c r="E178" s="7"/>
      <c r="F178" s="7"/>
      <c r="G178" s="7"/>
      <c r="H178" s="7"/>
      <c r="I178" s="7"/>
      <c r="J178" s="7"/>
      <c r="L178" s="7"/>
      <c r="M178" s="7"/>
    </row>
    <row r="179" spans="5:13" x14ac:dyDescent="0.25">
      <c r="E179" s="7"/>
      <c r="F179" s="7"/>
      <c r="G179" s="7"/>
      <c r="H179" s="7"/>
      <c r="I179" s="7"/>
      <c r="J179" s="7"/>
      <c r="L179" s="7"/>
      <c r="M179" s="7"/>
    </row>
    <row r="180" spans="5:13" x14ac:dyDescent="0.25">
      <c r="E180" s="7"/>
      <c r="F180" s="7"/>
      <c r="G180" s="7"/>
      <c r="H180" s="7"/>
      <c r="I180" s="7"/>
      <c r="J180" s="7"/>
      <c r="L180" s="7"/>
      <c r="M180" s="7"/>
    </row>
    <row r="181" spans="5:13" x14ac:dyDescent="0.25">
      <c r="E181" s="7"/>
      <c r="F181" s="7"/>
      <c r="G181" s="7"/>
      <c r="H181" s="7"/>
      <c r="I181" s="7"/>
      <c r="J181" s="7"/>
      <c r="L181" s="7"/>
      <c r="M181" s="7"/>
    </row>
    <row r="182" spans="5:13" x14ac:dyDescent="0.25">
      <c r="E182" s="7"/>
      <c r="F182" s="7"/>
      <c r="G182" s="7"/>
      <c r="H182" s="7"/>
      <c r="I182" s="7"/>
      <c r="J182" s="7"/>
      <c r="L182" s="7"/>
      <c r="M182" s="7"/>
    </row>
    <row r="183" spans="5:13" x14ac:dyDescent="0.25">
      <c r="E183" s="7"/>
      <c r="F183" s="7"/>
      <c r="G183" s="7"/>
      <c r="H183" s="7"/>
      <c r="I183" s="7"/>
      <c r="J183" s="7"/>
      <c r="L183" s="7"/>
      <c r="M183" s="7"/>
    </row>
    <row r="184" spans="5:13" x14ac:dyDescent="0.25">
      <c r="E184" s="7"/>
      <c r="F184" s="7"/>
      <c r="G184" s="7"/>
      <c r="H184" s="7"/>
      <c r="I184" s="7"/>
      <c r="J184" s="7"/>
      <c r="L184" s="7"/>
      <c r="M184" s="7"/>
    </row>
    <row r="185" spans="5:13" x14ac:dyDescent="0.25">
      <c r="E185" s="7"/>
      <c r="F185" s="7"/>
      <c r="G185" s="7"/>
      <c r="H185" s="7"/>
      <c r="I185" s="7"/>
      <c r="J185" s="7"/>
      <c r="L185" s="7"/>
      <c r="M185" s="7"/>
    </row>
    <row r="186" spans="5:13" x14ac:dyDescent="0.25">
      <c r="E186" s="7"/>
      <c r="F186" s="7"/>
      <c r="G186" s="7"/>
      <c r="H186" s="7"/>
      <c r="I186" s="7"/>
      <c r="J186" s="7"/>
      <c r="L186" s="7"/>
      <c r="M186" s="7"/>
    </row>
    <row r="187" spans="5:13" x14ac:dyDescent="0.25">
      <c r="E187" s="7"/>
      <c r="F187" s="7"/>
      <c r="G187" s="7"/>
      <c r="H187" s="7"/>
      <c r="I187" s="7"/>
      <c r="J187" s="7"/>
      <c r="L187" s="7"/>
      <c r="M187" s="7"/>
    </row>
    <row r="188" spans="5:13" x14ac:dyDescent="0.25">
      <c r="E188" s="7"/>
      <c r="F188" s="7"/>
      <c r="G188" s="7"/>
      <c r="H188" s="7"/>
      <c r="I188" s="7"/>
      <c r="J188" s="7"/>
      <c r="L188" s="7"/>
      <c r="M188" s="7"/>
    </row>
    <row r="189" spans="5:13" x14ac:dyDescent="0.25">
      <c r="E189" s="7"/>
      <c r="F189" s="7"/>
      <c r="G189" s="7"/>
      <c r="H189" s="7"/>
      <c r="I189" s="7"/>
      <c r="J189" s="7"/>
      <c r="L189" s="7"/>
      <c r="M189" s="7"/>
    </row>
    <row r="190" spans="5:13" x14ac:dyDescent="0.25">
      <c r="E190" s="7"/>
      <c r="F190" s="7"/>
      <c r="G190" s="7"/>
      <c r="H190" s="7"/>
      <c r="I190" s="7"/>
      <c r="J190" s="7"/>
      <c r="L190" s="7"/>
      <c r="M190" s="7"/>
    </row>
    <row r="191" spans="5:13" x14ac:dyDescent="0.25">
      <c r="E191" s="7"/>
      <c r="F191" s="7"/>
      <c r="G191" s="7"/>
      <c r="H191" s="7"/>
      <c r="I191" s="7"/>
      <c r="J191" s="7"/>
      <c r="L191" s="7"/>
      <c r="M191" s="7"/>
    </row>
    <row r="192" spans="5:13" x14ac:dyDescent="0.25">
      <c r="E192" s="7"/>
      <c r="F192" s="7"/>
      <c r="G192" s="7"/>
      <c r="H192" s="7"/>
      <c r="I192" s="7"/>
      <c r="J192" s="7"/>
      <c r="L192" s="7"/>
      <c r="M192" s="7"/>
    </row>
    <row r="193" spans="5:13" x14ac:dyDescent="0.25">
      <c r="E193" s="7"/>
      <c r="F193" s="7"/>
      <c r="G193" s="7"/>
      <c r="H193" s="7"/>
      <c r="I193" s="7"/>
      <c r="J193" s="7"/>
      <c r="L193" s="7"/>
      <c r="M193" s="7"/>
    </row>
    <row r="194" spans="5:13" x14ac:dyDescent="0.25">
      <c r="E194" s="7"/>
      <c r="F194" s="7"/>
      <c r="G194" s="7"/>
      <c r="H194" s="7"/>
      <c r="I194" s="7"/>
      <c r="J194" s="7"/>
      <c r="L194" s="7"/>
      <c r="M194" s="7"/>
    </row>
    <row r="195" spans="5:13" x14ac:dyDescent="0.25">
      <c r="E195" s="7"/>
      <c r="F195" s="7"/>
      <c r="G195" s="7"/>
      <c r="H195" s="7"/>
      <c r="I195" s="7"/>
      <c r="J195" s="7"/>
      <c r="L195" s="7"/>
      <c r="M195" s="7"/>
    </row>
    <row r="196" spans="5:13" x14ac:dyDescent="0.25">
      <c r="E196" s="7"/>
      <c r="F196" s="7"/>
      <c r="G196" s="7"/>
      <c r="H196" s="7"/>
      <c r="I196" s="7"/>
      <c r="J196" s="7"/>
      <c r="L196" s="7"/>
      <c r="M196" s="7"/>
    </row>
    <row r="197" spans="5:13" x14ac:dyDescent="0.25">
      <c r="E197" s="7"/>
      <c r="F197" s="7"/>
      <c r="G197" s="7"/>
      <c r="H197" s="7"/>
      <c r="I197" s="7"/>
      <c r="J197" s="7"/>
      <c r="L197" s="7"/>
      <c r="M197" s="7"/>
    </row>
    <row r="198" spans="5:13" x14ac:dyDescent="0.25">
      <c r="E198" s="7"/>
      <c r="F198" s="7"/>
      <c r="G198" s="7"/>
      <c r="H198" s="7"/>
      <c r="I198" s="7"/>
      <c r="J198" s="7"/>
      <c r="L198" s="7"/>
      <c r="M198" s="7"/>
    </row>
    <row r="199" spans="5:13" x14ac:dyDescent="0.25">
      <c r="E199" s="7"/>
      <c r="F199" s="7"/>
      <c r="G199" s="7"/>
      <c r="H199" s="7"/>
      <c r="I199" s="7"/>
      <c r="J199" s="7"/>
      <c r="L199" s="7"/>
      <c r="M199" s="7"/>
    </row>
    <row r="200" spans="5:13" x14ac:dyDescent="0.25">
      <c r="E200" s="7"/>
      <c r="F200" s="7"/>
      <c r="G200" s="7"/>
      <c r="H200" s="7"/>
      <c r="I200" s="7"/>
      <c r="J200" s="7"/>
      <c r="L200" s="7"/>
      <c r="M200" s="7"/>
    </row>
    <row r="201" spans="5:13" x14ac:dyDescent="0.25">
      <c r="E201" s="7"/>
      <c r="F201" s="7"/>
      <c r="G201" s="7"/>
      <c r="H201" s="7"/>
      <c r="I201" s="7"/>
      <c r="J201" s="7"/>
      <c r="L201" s="7"/>
      <c r="M201" s="7"/>
    </row>
    <row r="202" spans="5:13" x14ac:dyDescent="0.25">
      <c r="E202" s="7"/>
      <c r="F202" s="7"/>
      <c r="G202" s="7"/>
      <c r="H202" s="7"/>
      <c r="I202" s="7"/>
      <c r="J202" s="7"/>
      <c r="L202" s="7"/>
      <c r="M202" s="7"/>
    </row>
    <row r="203" spans="5:13" x14ac:dyDescent="0.25">
      <c r="E203" s="7"/>
      <c r="F203" s="7"/>
      <c r="G203" s="7"/>
      <c r="H203" s="7"/>
      <c r="I203" s="7"/>
      <c r="J203" s="7"/>
      <c r="L203" s="7"/>
      <c r="M203" s="7"/>
    </row>
    <row r="204" spans="5:13" x14ac:dyDescent="0.25">
      <c r="E204" s="7"/>
      <c r="F204" s="7"/>
      <c r="G204" s="7"/>
      <c r="H204" s="7"/>
      <c r="I204" s="7"/>
      <c r="J204" s="7"/>
      <c r="L204" s="7"/>
      <c r="M204" s="7"/>
    </row>
    <row r="205" spans="5:13" x14ac:dyDescent="0.25">
      <c r="E205" s="7"/>
      <c r="F205" s="7"/>
      <c r="G205" s="7"/>
      <c r="H205" s="7"/>
      <c r="I205" s="7"/>
      <c r="J205" s="7"/>
      <c r="L205" s="7"/>
      <c r="M205" s="7"/>
    </row>
    <row r="206" spans="5:13" x14ac:dyDescent="0.25">
      <c r="E206" s="7"/>
      <c r="F206" s="7"/>
      <c r="G206" s="7"/>
      <c r="H206" s="7"/>
      <c r="I206" s="7"/>
      <c r="J206" s="7"/>
      <c r="L206" s="7"/>
      <c r="M206" s="7"/>
    </row>
    <row r="207" spans="5:13" x14ac:dyDescent="0.25">
      <c r="E207" s="7"/>
      <c r="F207" s="7"/>
      <c r="G207" s="7"/>
      <c r="H207" s="7"/>
      <c r="I207" s="7"/>
      <c r="J207" s="7"/>
      <c r="L207" s="7"/>
      <c r="M207" s="7"/>
    </row>
    <row r="208" spans="5:13" x14ac:dyDescent="0.25">
      <c r="E208" s="7"/>
      <c r="F208" s="7"/>
      <c r="G208" s="7"/>
      <c r="H208" s="7"/>
      <c r="I208" s="7"/>
      <c r="J208" s="7"/>
      <c r="L208" s="7"/>
      <c r="M208" s="7"/>
    </row>
    <row r="209" spans="5:13" x14ac:dyDescent="0.25">
      <c r="E209" s="7"/>
      <c r="F209" s="7"/>
      <c r="G209" s="7"/>
      <c r="H209" s="7"/>
      <c r="I209" s="7"/>
      <c r="J209" s="7"/>
      <c r="L209" s="7"/>
      <c r="M209" s="7"/>
    </row>
    <row r="210" spans="5:13" x14ac:dyDescent="0.25">
      <c r="E210" s="7"/>
      <c r="F210" s="7"/>
      <c r="G210" s="7"/>
      <c r="H210" s="7"/>
      <c r="I210" s="7"/>
      <c r="J210" s="7"/>
      <c r="L210" s="7"/>
      <c r="M210" s="7"/>
    </row>
    <row r="211" spans="5:13" x14ac:dyDescent="0.25">
      <c r="E211" s="7"/>
      <c r="F211" s="7"/>
      <c r="G211" s="7"/>
      <c r="H211" s="7"/>
      <c r="I211" s="7"/>
      <c r="J211" s="7"/>
      <c r="L211" s="7"/>
      <c r="M211" s="7"/>
    </row>
    <row r="212" spans="5:13" x14ac:dyDescent="0.25">
      <c r="E212" s="7"/>
      <c r="F212" s="7"/>
      <c r="G212" s="7"/>
      <c r="H212" s="7"/>
      <c r="I212" s="7"/>
      <c r="J212" s="7"/>
      <c r="L212" s="7"/>
      <c r="M212" s="7"/>
    </row>
    <row r="213" spans="5:13" x14ac:dyDescent="0.25">
      <c r="E213" s="7"/>
      <c r="F213" s="7"/>
      <c r="G213" s="7"/>
      <c r="H213" s="7"/>
      <c r="I213" s="7"/>
      <c r="J213" s="7"/>
      <c r="L213" s="7"/>
      <c r="M213" s="7"/>
    </row>
    <row r="214" spans="5:13" x14ac:dyDescent="0.25">
      <c r="E214" s="7"/>
      <c r="F214" s="7"/>
      <c r="G214" s="7"/>
      <c r="H214" s="7"/>
      <c r="I214" s="7"/>
      <c r="J214" s="7"/>
      <c r="L214" s="7"/>
      <c r="M214" s="7"/>
    </row>
    <row r="215" spans="5:13" x14ac:dyDescent="0.25">
      <c r="E215" s="7"/>
      <c r="F215" s="7"/>
      <c r="G215" s="7"/>
      <c r="H215" s="7"/>
      <c r="I215" s="7"/>
      <c r="J215" s="7"/>
      <c r="L215" s="7"/>
      <c r="M215" s="7"/>
    </row>
    <row r="216" spans="5:13" x14ac:dyDescent="0.25">
      <c r="E216" s="7"/>
      <c r="F216" s="7"/>
      <c r="G216" s="7"/>
      <c r="H216" s="7"/>
      <c r="I216" s="7"/>
      <c r="J216" s="7"/>
      <c r="L216" s="7"/>
      <c r="M216" s="7"/>
    </row>
    <row r="217" spans="5:13" x14ac:dyDescent="0.25">
      <c r="E217" s="7"/>
      <c r="F217" s="7"/>
      <c r="G217" s="7"/>
      <c r="H217" s="7"/>
      <c r="I217" s="7"/>
      <c r="J217" s="7"/>
      <c r="L217" s="7"/>
      <c r="M217" s="7"/>
    </row>
    <row r="218" spans="5:13" x14ac:dyDescent="0.25">
      <c r="E218" s="7"/>
      <c r="F218" s="7"/>
      <c r="G218" s="7"/>
      <c r="H218" s="7"/>
      <c r="I218" s="7"/>
      <c r="J218" s="7"/>
      <c r="L218" s="7"/>
      <c r="M218" s="7"/>
    </row>
    <row r="219" spans="5:13" x14ac:dyDescent="0.25">
      <c r="E219" s="7"/>
      <c r="F219" s="7"/>
      <c r="G219" s="7"/>
      <c r="H219" s="7"/>
      <c r="I219" s="7"/>
      <c r="J219" s="7"/>
      <c r="L219" s="7"/>
      <c r="M219" s="7"/>
    </row>
    <row r="220" spans="5:13" x14ac:dyDescent="0.25">
      <c r="E220" s="7"/>
      <c r="F220" s="7"/>
      <c r="G220" s="7"/>
      <c r="H220" s="7"/>
      <c r="I220" s="7"/>
      <c r="J220" s="7"/>
      <c r="L220" s="7"/>
      <c r="M220" s="7"/>
    </row>
    <row r="221" spans="5:13" x14ac:dyDescent="0.25">
      <c r="E221" s="7"/>
      <c r="F221" s="7"/>
      <c r="G221" s="7"/>
      <c r="H221" s="7"/>
      <c r="I221" s="7"/>
      <c r="J221" s="7"/>
      <c r="L221" s="7"/>
      <c r="M221" s="7"/>
    </row>
    <row r="222" spans="5:13" x14ac:dyDescent="0.25">
      <c r="E222" s="7"/>
      <c r="F222" s="7"/>
      <c r="G222" s="7"/>
      <c r="H222" s="7"/>
      <c r="I222" s="7"/>
      <c r="J222" s="7"/>
      <c r="L222" s="7"/>
      <c r="M222" s="7"/>
    </row>
    <row r="223" spans="5:13" x14ac:dyDescent="0.25">
      <c r="E223" s="7"/>
      <c r="F223" s="7"/>
      <c r="G223" s="7"/>
      <c r="H223" s="7"/>
      <c r="I223" s="7"/>
      <c r="J223" s="7"/>
      <c r="L223" s="7"/>
      <c r="M223" s="7"/>
    </row>
    <row r="224" spans="5:13" x14ac:dyDescent="0.25">
      <c r="E224" s="7"/>
      <c r="F224" s="7"/>
      <c r="G224" s="7"/>
      <c r="H224" s="7"/>
      <c r="I224" s="7"/>
      <c r="J224" s="7"/>
      <c r="L224" s="7"/>
      <c r="M224" s="7"/>
    </row>
    <row r="225" spans="5:13" x14ac:dyDescent="0.25">
      <c r="E225" s="7"/>
      <c r="F225" s="7"/>
      <c r="G225" s="7"/>
      <c r="H225" s="7"/>
      <c r="I225" s="7"/>
      <c r="J225" s="7"/>
      <c r="L225" s="7"/>
      <c r="M225" s="7"/>
    </row>
    <row r="226" spans="5:13" x14ac:dyDescent="0.25">
      <c r="E226" s="7"/>
      <c r="F226" s="7"/>
      <c r="G226" s="7"/>
      <c r="H226" s="7"/>
      <c r="I226" s="7"/>
      <c r="J226" s="7"/>
      <c r="L226" s="7"/>
      <c r="M226" s="7"/>
    </row>
    <row r="227" spans="5:13" x14ac:dyDescent="0.25">
      <c r="E227" s="7"/>
      <c r="F227" s="7"/>
      <c r="G227" s="7"/>
      <c r="H227" s="7"/>
      <c r="I227" s="7"/>
      <c r="J227" s="7"/>
      <c r="L227" s="7"/>
      <c r="M227" s="7"/>
    </row>
    <row r="228" spans="5:13" x14ac:dyDescent="0.25">
      <c r="E228" s="7"/>
      <c r="F228" s="7"/>
      <c r="G228" s="7"/>
      <c r="H228" s="7"/>
      <c r="I228" s="7"/>
      <c r="J228" s="7"/>
      <c r="L228" s="7"/>
      <c r="M228" s="7"/>
    </row>
    <row r="229" spans="5:13" x14ac:dyDescent="0.25">
      <c r="E229" s="7"/>
      <c r="F229" s="7"/>
      <c r="G229" s="7"/>
      <c r="H229" s="7"/>
      <c r="I229" s="7"/>
      <c r="J229" s="7"/>
      <c r="L229" s="7"/>
      <c r="M229" s="7"/>
    </row>
    <row r="230" spans="5:13" x14ac:dyDescent="0.25">
      <c r="E230" s="7"/>
      <c r="F230" s="7"/>
      <c r="G230" s="7"/>
      <c r="H230" s="7"/>
      <c r="I230" s="7"/>
      <c r="J230" s="7"/>
      <c r="L230" s="7"/>
      <c r="M230" s="7"/>
    </row>
    <row r="231" spans="5:13" x14ac:dyDescent="0.25">
      <c r="E231" s="7"/>
      <c r="F231" s="7"/>
      <c r="G231" s="7"/>
      <c r="H231" s="7"/>
      <c r="I231" s="7"/>
      <c r="J231" s="7"/>
      <c r="L231" s="7"/>
      <c r="M231" s="7"/>
    </row>
    <row r="232" spans="5:13" x14ac:dyDescent="0.25">
      <c r="E232" s="7"/>
      <c r="F232" s="7"/>
      <c r="G232" s="7"/>
      <c r="H232" s="7"/>
      <c r="I232" s="7"/>
      <c r="J232" s="7"/>
      <c r="L232" s="7"/>
      <c r="M232" s="7"/>
    </row>
    <row r="233" spans="5:13" x14ac:dyDescent="0.25">
      <c r="E233" s="7"/>
      <c r="F233" s="7"/>
      <c r="G233" s="7"/>
      <c r="H233" s="7"/>
      <c r="I233" s="7"/>
      <c r="J233" s="7"/>
      <c r="L233" s="7"/>
      <c r="M233" s="7"/>
    </row>
    <row r="234" spans="5:13" x14ac:dyDescent="0.25">
      <c r="E234" s="7"/>
      <c r="F234" s="7"/>
      <c r="G234" s="7"/>
      <c r="H234" s="7"/>
      <c r="I234" s="7"/>
      <c r="J234" s="7"/>
      <c r="L234" s="7"/>
      <c r="M234" s="7"/>
    </row>
    <row r="235" spans="5:13" x14ac:dyDescent="0.25">
      <c r="E235" s="7"/>
      <c r="F235" s="7"/>
      <c r="G235" s="7"/>
      <c r="H235" s="7"/>
      <c r="I235" s="7"/>
      <c r="J235" s="7"/>
      <c r="L235" s="7"/>
      <c r="M235" s="7"/>
    </row>
    <row r="236" spans="5:13" x14ac:dyDescent="0.25">
      <c r="E236" s="7"/>
      <c r="F236" s="7"/>
      <c r="G236" s="7"/>
      <c r="H236" s="7"/>
      <c r="I236" s="7"/>
      <c r="J236" s="7"/>
      <c r="L236" s="7"/>
      <c r="M236" s="7"/>
    </row>
    <row r="237" spans="5:13" x14ac:dyDescent="0.25">
      <c r="E237" s="7"/>
      <c r="F237" s="7"/>
      <c r="G237" s="7"/>
      <c r="H237" s="7"/>
      <c r="I237" s="7"/>
      <c r="J237" s="7"/>
      <c r="L237" s="7"/>
      <c r="M237" s="7"/>
    </row>
    <row r="238" spans="5:13" x14ac:dyDescent="0.25">
      <c r="E238" s="7"/>
      <c r="F238" s="7"/>
      <c r="G238" s="7"/>
      <c r="H238" s="7"/>
      <c r="I238" s="7"/>
      <c r="J238" s="7"/>
      <c r="L238" s="7"/>
      <c r="M238" s="7"/>
    </row>
    <row r="239" spans="5:13" x14ac:dyDescent="0.25">
      <c r="E239" s="7"/>
      <c r="F239" s="7"/>
      <c r="G239" s="7"/>
      <c r="H239" s="7"/>
      <c r="I239" s="7"/>
      <c r="J239" s="7"/>
      <c r="L239" s="7"/>
      <c r="M239" s="7"/>
    </row>
    <row r="240" spans="5:13" x14ac:dyDescent="0.25">
      <c r="E240" s="7"/>
      <c r="F240" s="7"/>
      <c r="G240" s="7"/>
      <c r="H240" s="7"/>
      <c r="I240" s="7"/>
      <c r="J240" s="7"/>
      <c r="L240" s="7"/>
      <c r="M240" s="7"/>
    </row>
    <row r="241" spans="5:13" x14ac:dyDescent="0.25">
      <c r="E241" s="7"/>
      <c r="F241" s="7"/>
      <c r="G241" s="7"/>
      <c r="H241" s="7"/>
      <c r="I241" s="7"/>
      <c r="J241" s="7"/>
      <c r="L241" s="7"/>
      <c r="M241" s="7"/>
    </row>
    <row r="242" spans="5:13" x14ac:dyDescent="0.25">
      <c r="E242" s="7"/>
      <c r="F242" s="7"/>
      <c r="G242" s="7"/>
      <c r="H242" s="7"/>
      <c r="I242" s="7"/>
      <c r="J242" s="7"/>
      <c r="L242" s="7"/>
      <c r="M242" s="7"/>
    </row>
    <row r="243" spans="5:13" x14ac:dyDescent="0.25">
      <c r="E243" s="7"/>
      <c r="F243" s="7"/>
      <c r="G243" s="7"/>
      <c r="H243" s="7"/>
      <c r="I243" s="7"/>
      <c r="J243" s="7"/>
      <c r="L243" s="7"/>
      <c r="M243" s="7"/>
    </row>
    <row r="244" spans="5:13" x14ac:dyDescent="0.25">
      <c r="E244" s="7"/>
      <c r="F244" s="7"/>
      <c r="G244" s="7"/>
      <c r="H244" s="7"/>
      <c r="I244" s="7"/>
      <c r="J244" s="7"/>
      <c r="L244" s="7"/>
      <c r="M244" s="7"/>
    </row>
    <row r="245" spans="5:13" x14ac:dyDescent="0.25">
      <c r="E245" s="7"/>
      <c r="F245" s="7"/>
      <c r="G245" s="7"/>
      <c r="H245" s="7"/>
      <c r="I245" s="7"/>
      <c r="J245" s="7"/>
      <c r="L245" s="7"/>
      <c r="M245" s="7"/>
    </row>
    <row r="246" spans="5:13" x14ac:dyDescent="0.25">
      <c r="E246" s="7"/>
      <c r="F246" s="7"/>
      <c r="G246" s="7"/>
      <c r="H246" s="7"/>
      <c r="I246" s="7"/>
      <c r="J246" s="7"/>
      <c r="L246" s="7"/>
      <c r="M246" s="7"/>
    </row>
    <row r="247" spans="5:13" x14ac:dyDescent="0.25">
      <c r="E247" s="7"/>
      <c r="F247" s="7"/>
      <c r="G247" s="7"/>
      <c r="H247" s="7"/>
      <c r="I247" s="7"/>
      <c r="J247" s="7"/>
      <c r="L247" s="7"/>
      <c r="M247" s="7"/>
    </row>
    <row r="248" spans="5:13" x14ac:dyDescent="0.25">
      <c r="E248" s="7"/>
      <c r="F248" s="7"/>
      <c r="G248" s="7"/>
      <c r="H248" s="7"/>
      <c r="I248" s="7"/>
      <c r="J248" s="7"/>
      <c r="L248" s="7"/>
      <c r="M248" s="7"/>
    </row>
    <row r="249" spans="5:13" x14ac:dyDescent="0.25">
      <c r="E249" s="7"/>
      <c r="F249" s="7"/>
      <c r="G249" s="7"/>
      <c r="H249" s="7"/>
      <c r="I249" s="7"/>
      <c r="J249" s="7"/>
      <c r="L249" s="7"/>
      <c r="M249" s="7"/>
    </row>
    <row r="250" spans="5:13" x14ac:dyDescent="0.25">
      <c r="E250" s="7"/>
      <c r="F250" s="7"/>
      <c r="G250" s="7"/>
      <c r="H250" s="7"/>
      <c r="I250" s="7"/>
      <c r="J250" s="7"/>
      <c r="L250" s="7"/>
      <c r="M250" s="7"/>
    </row>
    <row r="251" spans="5:13" x14ac:dyDescent="0.25">
      <c r="E251" s="7"/>
      <c r="F251" s="7"/>
      <c r="G251" s="7"/>
      <c r="H251" s="7"/>
      <c r="I251" s="7"/>
      <c r="J251" s="7"/>
      <c r="L251" s="7"/>
      <c r="M251" s="7"/>
    </row>
    <row r="252" spans="5:13" x14ac:dyDescent="0.25">
      <c r="E252" s="7"/>
      <c r="F252" s="7"/>
      <c r="G252" s="7"/>
      <c r="H252" s="7"/>
      <c r="I252" s="7"/>
      <c r="J252" s="7"/>
      <c r="L252" s="7"/>
      <c r="M252" s="7"/>
    </row>
    <row r="253" spans="5:13" x14ac:dyDescent="0.25">
      <c r="E253" s="7"/>
      <c r="F253" s="7"/>
      <c r="G253" s="7"/>
      <c r="H253" s="7"/>
      <c r="I253" s="7"/>
      <c r="J253" s="7"/>
      <c r="L253" s="7"/>
      <c r="M253" s="7"/>
    </row>
    <row r="254" spans="5:13" x14ac:dyDescent="0.25">
      <c r="E254" s="7"/>
      <c r="F254" s="7"/>
      <c r="G254" s="7"/>
      <c r="H254" s="7"/>
      <c r="I254" s="7"/>
      <c r="J254" s="7"/>
      <c r="L254" s="7"/>
      <c r="M254" s="7"/>
    </row>
    <row r="255" spans="5:13" x14ac:dyDescent="0.25">
      <c r="E255" s="7"/>
      <c r="F255" s="7"/>
      <c r="G255" s="7"/>
      <c r="H255" s="7"/>
      <c r="I255" s="7"/>
      <c r="J255" s="7"/>
      <c r="L255" s="7"/>
      <c r="M255" s="7"/>
    </row>
    <row r="256" spans="5:13" x14ac:dyDescent="0.25">
      <c r="E256" s="7"/>
      <c r="F256" s="7"/>
      <c r="G256" s="7"/>
      <c r="H256" s="7"/>
      <c r="I256" s="7"/>
      <c r="J256" s="7"/>
      <c r="L256" s="7"/>
      <c r="M256" s="7"/>
    </row>
    <row r="257" spans="5:13" x14ac:dyDescent="0.25">
      <c r="E257" s="7"/>
      <c r="F257" s="7"/>
      <c r="G257" s="7"/>
      <c r="H257" s="7"/>
      <c r="I257" s="7"/>
      <c r="J257" s="7"/>
      <c r="L257" s="7"/>
      <c r="M257" s="7"/>
    </row>
    <row r="258" spans="5:13" x14ac:dyDescent="0.25">
      <c r="E258" s="7"/>
      <c r="F258" s="7"/>
      <c r="G258" s="7"/>
      <c r="H258" s="7"/>
      <c r="I258" s="7"/>
      <c r="J258" s="7"/>
      <c r="L258" s="7"/>
      <c r="M258" s="7"/>
    </row>
    <row r="259" spans="5:13" x14ac:dyDescent="0.25">
      <c r="E259" s="7"/>
      <c r="F259" s="7"/>
      <c r="G259" s="7"/>
      <c r="H259" s="7"/>
      <c r="I259" s="7"/>
      <c r="J259" s="7"/>
      <c r="L259" s="7"/>
      <c r="M259" s="7"/>
    </row>
    <row r="260" spans="5:13" x14ac:dyDescent="0.25">
      <c r="E260" s="7"/>
      <c r="F260" s="7"/>
      <c r="G260" s="7"/>
      <c r="H260" s="7"/>
      <c r="I260" s="7"/>
      <c r="J260" s="7"/>
      <c r="L260" s="7"/>
      <c r="M260" s="7"/>
    </row>
    <row r="261" spans="5:13" x14ac:dyDescent="0.25">
      <c r="E261" s="7"/>
      <c r="F261" s="7"/>
      <c r="G261" s="7"/>
      <c r="H261" s="7"/>
      <c r="I261" s="7"/>
      <c r="J261" s="7"/>
      <c r="L261" s="7"/>
      <c r="M261" s="7"/>
    </row>
    <row r="262" spans="5:13" x14ac:dyDescent="0.25">
      <c r="E262" s="7"/>
      <c r="F262" s="7"/>
      <c r="G262" s="7"/>
      <c r="H262" s="7"/>
      <c r="I262" s="7"/>
      <c r="J262" s="7"/>
      <c r="L262" s="7"/>
      <c r="M262" s="7"/>
    </row>
    <row r="263" spans="5:13" x14ac:dyDescent="0.25">
      <c r="E263" s="7"/>
      <c r="F263" s="7"/>
      <c r="G263" s="7"/>
      <c r="H263" s="7"/>
      <c r="I263" s="7"/>
      <c r="J263" s="7"/>
      <c r="L263" s="7"/>
      <c r="M263" s="7"/>
    </row>
    <row r="264" spans="5:13" x14ac:dyDescent="0.25">
      <c r="E264" s="7"/>
      <c r="F264" s="7"/>
      <c r="G264" s="7"/>
      <c r="H264" s="7"/>
      <c r="I264" s="7"/>
      <c r="J264" s="7"/>
      <c r="L264" s="7"/>
      <c r="M264" s="7"/>
    </row>
    <row r="265" spans="5:13" x14ac:dyDescent="0.25">
      <c r="E265" s="7"/>
      <c r="F265" s="7"/>
      <c r="G265" s="7"/>
      <c r="H265" s="7"/>
      <c r="I265" s="7"/>
      <c r="J265" s="7"/>
      <c r="L265" s="7"/>
      <c r="M265" s="7"/>
    </row>
    <row r="266" spans="5:13" x14ac:dyDescent="0.25">
      <c r="E266" s="7"/>
      <c r="F266" s="7"/>
      <c r="G266" s="7"/>
      <c r="H266" s="7"/>
      <c r="I266" s="7"/>
      <c r="J266" s="7"/>
      <c r="L266" s="7"/>
      <c r="M266" s="7"/>
    </row>
    <row r="267" spans="5:13" x14ac:dyDescent="0.25">
      <c r="E267" s="7"/>
      <c r="F267" s="7"/>
      <c r="G267" s="7"/>
      <c r="H267" s="7"/>
      <c r="I267" s="7"/>
      <c r="J267" s="7"/>
      <c r="L267" s="7"/>
      <c r="M267" s="7"/>
    </row>
    <row r="268" spans="5:13" x14ac:dyDescent="0.25">
      <c r="E268" s="7"/>
      <c r="F268" s="7"/>
      <c r="G268" s="7"/>
      <c r="H268" s="7"/>
      <c r="I268" s="7"/>
      <c r="J268" s="7"/>
      <c r="L268" s="7"/>
      <c r="M268" s="7"/>
    </row>
    <row r="269" spans="5:13" x14ac:dyDescent="0.25">
      <c r="E269" s="7"/>
      <c r="F269" s="7"/>
      <c r="G269" s="7"/>
      <c r="H269" s="7"/>
      <c r="I269" s="7"/>
      <c r="J269" s="7"/>
      <c r="L269" s="7"/>
      <c r="M269" s="7"/>
    </row>
    <row r="270" spans="5:13" x14ac:dyDescent="0.25">
      <c r="E270" s="7"/>
      <c r="F270" s="7"/>
      <c r="G270" s="7"/>
      <c r="H270" s="7"/>
      <c r="I270" s="7"/>
      <c r="J270" s="7"/>
      <c r="L270" s="7"/>
      <c r="M270" s="7"/>
    </row>
    <row r="271" spans="5:13" x14ac:dyDescent="0.25">
      <c r="E271" s="7"/>
      <c r="F271" s="7"/>
      <c r="G271" s="7"/>
      <c r="H271" s="7"/>
      <c r="I271" s="7"/>
      <c r="J271" s="7"/>
      <c r="L271" s="7"/>
      <c r="M271" s="7"/>
    </row>
    <row r="272" spans="5:13" x14ac:dyDescent="0.25">
      <c r="E272" s="7"/>
      <c r="F272" s="7"/>
      <c r="G272" s="7"/>
      <c r="H272" s="7"/>
      <c r="I272" s="7"/>
      <c r="J272" s="7"/>
      <c r="L272" s="7"/>
      <c r="M272" s="7"/>
    </row>
    <row r="273" spans="5:13" x14ac:dyDescent="0.25">
      <c r="E273" s="7"/>
      <c r="F273" s="7"/>
      <c r="G273" s="7"/>
      <c r="H273" s="7"/>
      <c r="I273" s="7"/>
      <c r="J273" s="7"/>
      <c r="L273" s="7"/>
      <c r="M273" s="7"/>
    </row>
    <row r="274" spans="5:13" x14ac:dyDescent="0.25">
      <c r="E274" s="7"/>
      <c r="F274" s="7"/>
      <c r="G274" s="7"/>
      <c r="H274" s="7"/>
      <c r="I274" s="7"/>
      <c r="J274" s="7"/>
      <c r="L274" s="7"/>
      <c r="M274" s="7"/>
    </row>
    <row r="275" spans="5:13" x14ac:dyDescent="0.25">
      <c r="E275" s="7"/>
      <c r="F275" s="7"/>
      <c r="G275" s="7"/>
      <c r="H275" s="7"/>
      <c r="I275" s="7"/>
      <c r="J275" s="7"/>
      <c r="L275" s="7"/>
      <c r="M275" s="7"/>
    </row>
    <row r="276" spans="5:13" x14ac:dyDescent="0.25">
      <c r="E276" s="7"/>
      <c r="F276" s="7"/>
      <c r="G276" s="7"/>
      <c r="H276" s="7"/>
      <c r="I276" s="7"/>
      <c r="J276" s="7"/>
      <c r="L276" s="7"/>
      <c r="M276" s="7"/>
    </row>
    <row r="277" spans="5:13" x14ac:dyDescent="0.25">
      <c r="E277" s="7"/>
      <c r="F277" s="7"/>
      <c r="G277" s="7"/>
      <c r="H277" s="7"/>
      <c r="I277" s="7"/>
      <c r="J277" s="7"/>
      <c r="L277" s="7"/>
      <c r="M277" s="7"/>
    </row>
    <row r="278" spans="5:13" x14ac:dyDescent="0.25">
      <c r="E278" s="7"/>
      <c r="F278" s="7"/>
      <c r="G278" s="7"/>
      <c r="H278" s="7"/>
      <c r="I278" s="7"/>
      <c r="J278" s="7"/>
      <c r="L278" s="7"/>
      <c r="M278" s="7"/>
    </row>
    <row r="279" spans="5:13" x14ac:dyDescent="0.25">
      <c r="E279" s="7"/>
      <c r="F279" s="7"/>
      <c r="G279" s="7"/>
      <c r="H279" s="7"/>
      <c r="I279" s="7"/>
      <c r="J279" s="7"/>
      <c r="L279" s="7"/>
      <c r="M279" s="7"/>
    </row>
    <row r="280" spans="5:13" x14ac:dyDescent="0.25">
      <c r="E280" s="7"/>
      <c r="F280" s="7"/>
      <c r="G280" s="7"/>
      <c r="H280" s="7"/>
      <c r="I280" s="7"/>
      <c r="J280" s="7"/>
      <c r="L280" s="7"/>
      <c r="M280" s="7"/>
    </row>
    <row r="281" spans="5:13" x14ac:dyDescent="0.25">
      <c r="E281" s="7"/>
      <c r="F281" s="7"/>
      <c r="G281" s="7"/>
      <c r="H281" s="7"/>
      <c r="I281" s="7"/>
      <c r="J281" s="7"/>
      <c r="L281" s="7"/>
      <c r="M281" s="7"/>
    </row>
    <row r="282" spans="5:13" x14ac:dyDescent="0.25">
      <c r="E282" s="7"/>
      <c r="F282" s="7"/>
      <c r="G282" s="7"/>
      <c r="H282" s="7"/>
      <c r="I282" s="7"/>
      <c r="J282" s="7"/>
      <c r="L282" s="7"/>
      <c r="M282" s="7"/>
    </row>
    <row r="283" spans="5:13" x14ac:dyDescent="0.25">
      <c r="E283" s="7"/>
      <c r="F283" s="7"/>
      <c r="G283" s="7"/>
      <c r="H283" s="7"/>
      <c r="I283" s="7"/>
      <c r="J283" s="7"/>
      <c r="L283" s="7"/>
      <c r="M283" s="7"/>
    </row>
    <row r="284" spans="5:13" x14ac:dyDescent="0.25">
      <c r="E284" s="7"/>
      <c r="F284" s="7"/>
      <c r="G284" s="7"/>
      <c r="H284" s="7"/>
      <c r="I284" s="7"/>
      <c r="J284" s="7"/>
      <c r="L284" s="7"/>
      <c r="M284" s="7"/>
    </row>
    <row r="285" spans="5:13" x14ac:dyDescent="0.25">
      <c r="E285" s="7"/>
      <c r="F285" s="7"/>
      <c r="G285" s="7"/>
      <c r="H285" s="7"/>
      <c r="I285" s="7"/>
      <c r="J285" s="7"/>
      <c r="L285" s="7"/>
      <c r="M285" s="7"/>
    </row>
    <row r="286" spans="5:13" x14ac:dyDescent="0.25">
      <c r="E286" s="7"/>
      <c r="F286" s="7"/>
      <c r="G286" s="7"/>
      <c r="H286" s="7"/>
      <c r="I286" s="7"/>
      <c r="J286" s="7"/>
      <c r="L286" s="7"/>
      <c r="M286" s="7"/>
    </row>
    <row r="287" spans="5:13" x14ac:dyDescent="0.25">
      <c r="E287" s="7"/>
      <c r="F287" s="7"/>
      <c r="G287" s="7"/>
      <c r="H287" s="7"/>
      <c r="I287" s="7"/>
      <c r="J287" s="7"/>
      <c r="L287" s="7"/>
      <c r="M287" s="7"/>
    </row>
    <row r="288" spans="5:13" x14ac:dyDescent="0.25">
      <c r="E288" s="7"/>
      <c r="F288" s="7"/>
      <c r="G288" s="7"/>
      <c r="H288" s="7"/>
      <c r="I288" s="7"/>
      <c r="J288" s="7"/>
      <c r="L288" s="7"/>
      <c r="M288" s="7"/>
    </row>
    <row r="289" spans="5:13" x14ac:dyDescent="0.25">
      <c r="E289" s="7"/>
      <c r="F289" s="7"/>
      <c r="G289" s="7"/>
      <c r="H289" s="7"/>
      <c r="I289" s="7"/>
      <c r="J289" s="7"/>
      <c r="L289" s="7"/>
      <c r="M289" s="7"/>
    </row>
    <row r="290" spans="5:13" x14ac:dyDescent="0.25">
      <c r="E290" s="7"/>
      <c r="F290" s="7"/>
      <c r="G290" s="7"/>
      <c r="H290" s="7"/>
      <c r="I290" s="7"/>
      <c r="J290" s="7"/>
      <c r="L290" s="7"/>
      <c r="M290" s="7"/>
    </row>
    <row r="291" spans="5:13" x14ac:dyDescent="0.25">
      <c r="E291" s="7"/>
      <c r="F291" s="7"/>
      <c r="G291" s="7"/>
      <c r="H291" s="7"/>
      <c r="I291" s="7"/>
      <c r="J291" s="7"/>
      <c r="L291" s="7"/>
      <c r="M291" s="7"/>
    </row>
    <row r="292" spans="5:13" x14ac:dyDescent="0.25">
      <c r="E292" s="7"/>
      <c r="F292" s="7"/>
      <c r="G292" s="7"/>
      <c r="H292" s="7"/>
      <c r="I292" s="7"/>
      <c r="J292" s="7"/>
      <c r="L292" s="7"/>
      <c r="M292" s="7"/>
    </row>
    <row r="293" spans="5:13" x14ac:dyDescent="0.25">
      <c r="E293" s="7"/>
      <c r="F293" s="7"/>
      <c r="G293" s="7"/>
      <c r="H293" s="7"/>
      <c r="I293" s="7"/>
      <c r="J293" s="7"/>
      <c r="L293" s="7"/>
      <c r="M293" s="7"/>
    </row>
    <row r="294" spans="5:13" x14ac:dyDescent="0.25">
      <c r="E294" s="7"/>
      <c r="F294" s="7"/>
      <c r="G294" s="7"/>
      <c r="H294" s="7"/>
      <c r="I294" s="7"/>
      <c r="J294" s="7"/>
      <c r="L294" s="7"/>
      <c r="M294" s="7"/>
    </row>
    <row r="295" spans="5:13" x14ac:dyDescent="0.25">
      <c r="E295" s="7"/>
      <c r="F295" s="7"/>
      <c r="G295" s="7"/>
      <c r="H295" s="7"/>
      <c r="I295" s="7"/>
      <c r="J295" s="7"/>
      <c r="L295" s="7"/>
      <c r="M295" s="7"/>
    </row>
    <row r="296" spans="5:13" x14ac:dyDescent="0.25">
      <c r="E296" s="7"/>
      <c r="F296" s="7"/>
      <c r="G296" s="7"/>
      <c r="H296" s="7"/>
      <c r="I296" s="7"/>
      <c r="J296" s="7"/>
      <c r="L296" s="7"/>
      <c r="M296" s="7"/>
    </row>
    <row r="297" spans="5:13" x14ac:dyDescent="0.25">
      <c r="E297" s="7"/>
      <c r="F297" s="7"/>
      <c r="G297" s="7"/>
      <c r="H297" s="7"/>
      <c r="I297" s="7"/>
      <c r="J297" s="7"/>
      <c r="L297" s="7"/>
      <c r="M297" s="7"/>
    </row>
    <row r="298" spans="5:13" x14ac:dyDescent="0.25">
      <c r="E298" s="7"/>
      <c r="F298" s="7"/>
      <c r="G298" s="7"/>
      <c r="H298" s="7"/>
      <c r="I298" s="7"/>
      <c r="J298" s="7"/>
      <c r="L298" s="7"/>
      <c r="M298" s="7"/>
    </row>
    <row r="299" spans="5:13" x14ac:dyDescent="0.25">
      <c r="E299" s="7"/>
      <c r="F299" s="7"/>
      <c r="G299" s="7"/>
      <c r="H299" s="7"/>
      <c r="I299" s="7"/>
      <c r="J299" s="7"/>
      <c r="L299" s="7"/>
      <c r="M299" s="7"/>
    </row>
    <row r="300" spans="5:13" x14ac:dyDescent="0.25">
      <c r="E300" s="7"/>
      <c r="F300" s="7"/>
      <c r="G300" s="7"/>
      <c r="H300" s="7"/>
      <c r="I300" s="7"/>
      <c r="J300" s="7"/>
      <c r="L300" s="7"/>
      <c r="M300" s="7"/>
    </row>
    <row r="301" spans="5:13" x14ac:dyDescent="0.25">
      <c r="E301" s="7"/>
      <c r="F301" s="7"/>
      <c r="G301" s="7"/>
      <c r="H301" s="7"/>
      <c r="I301" s="7"/>
      <c r="J301" s="7"/>
      <c r="L301" s="7"/>
      <c r="M301" s="7"/>
    </row>
    <row r="302" spans="5:13" x14ac:dyDescent="0.25">
      <c r="E302" s="7"/>
      <c r="F302" s="7"/>
      <c r="G302" s="7"/>
      <c r="H302" s="7"/>
      <c r="I302" s="7"/>
      <c r="J302" s="7"/>
      <c r="L302" s="7"/>
      <c r="M302" s="7"/>
    </row>
    <row r="303" spans="5:13" x14ac:dyDescent="0.25">
      <c r="E303" s="7"/>
      <c r="F303" s="7"/>
      <c r="G303" s="7"/>
      <c r="H303" s="7"/>
      <c r="I303" s="7"/>
      <c r="J303" s="7"/>
      <c r="L303" s="7"/>
      <c r="M303" s="7"/>
    </row>
    <row r="304" spans="5:13" x14ac:dyDescent="0.25">
      <c r="E304" s="7"/>
      <c r="F304" s="7"/>
      <c r="G304" s="7"/>
      <c r="H304" s="7"/>
      <c r="I304" s="7"/>
      <c r="J304" s="7"/>
      <c r="L304" s="7"/>
      <c r="M304" s="7"/>
    </row>
    <row r="305" spans="5:13" x14ac:dyDescent="0.25">
      <c r="E305" s="7"/>
      <c r="F305" s="7"/>
      <c r="G305" s="7"/>
      <c r="H305" s="7"/>
      <c r="I305" s="7"/>
      <c r="J305" s="7"/>
      <c r="L305" s="7"/>
      <c r="M305" s="7"/>
    </row>
    <row r="306" spans="5:13" x14ac:dyDescent="0.25">
      <c r="E306" s="7"/>
      <c r="F306" s="7"/>
      <c r="G306" s="7"/>
      <c r="H306" s="7"/>
      <c r="I306" s="7"/>
      <c r="J306" s="7"/>
      <c r="L306" s="7"/>
      <c r="M306" s="7"/>
    </row>
    <row r="307" spans="5:13" x14ac:dyDescent="0.25">
      <c r="E307" s="7"/>
      <c r="F307" s="7"/>
      <c r="G307" s="7"/>
      <c r="H307" s="7"/>
      <c r="I307" s="7"/>
      <c r="J307" s="7"/>
      <c r="L307" s="7"/>
      <c r="M307" s="7"/>
    </row>
    <row r="308" spans="5:13" x14ac:dyDescent="0.25">
      <c r="E308" s="7"/>
      <c r="F308" s="7"/>
      <c r="G308" s="7"/>
      <c r="H308" s="7"/>
      <c r="I308" s="7"/>
      <c r="J308" s="7"/>
      <c r="L308" s="7"/>
      <c r="M308" s="7"/>
    </row>
    <row r="309" spans="5:13" x14ac:dyDescent="0.25">
      <c r="E309" s="7"/>
      <c r="F309" s="7"/>
      <c r="G309" s="7"/>
      <c r="H309" s="7"/>
      <c r="I309" s="7"/>
      <c r="J309" s="7"/>
      <c r="L309" s="7"/>
      <c r="M309" s="7"/>
    </row>
    <row r="310" spans="5:13" x14ac:dyDescent="0.25">
      <c r="E310" s="7"/>
      <c r="F310" s="7"/>
      <c r="G310" s="7"/>
      <c r="H310" s="7"/>
      <c r="I310" s="7"/>
      <c r="J310" s="7"/>
      <c r="L310" s="7"/>
      <c r="M310" s="7"/>
    </row>
    <row r="311" spans="5:13" x14ac:dyDescent="0.25">
      <c r="E311" s="7"/>
      <c r="F311" s="7"/>
      <c r="G311" s="7"/>
      <c r="H311" s="7"/>
      <c r="I311" s="7"/>
      <c r="J311" s="7"/>
      <c r="L311" s="7"/>
      <c r="M311" s="7"/>
    </row>
    <row r="312" spans="5:13" x14ac:dyDescent="0.25">
      <c r="E312" s="7"/>
      <c r="F312" s="7"/>
      <c r="G312" s="7"/>
      <c r="H312" s="7"/>
      <c r="I312" s="7"/>
      <c r="J312" s="7"/>
      <c r="L312" s="7"/>
      <c r="M312" s="7"/>
    </row>
    <row r="313" spans="5:13" x14ac:dyDescent="0.25">
      <c r="E313" s="7"/>
      <c r="F313" s="7"/>
      <c r="G313" s="7"/>
      <c r="H313" s="7"/>
      <c r="I313" s="7"/>
      <c r="J313" s="7"/>
      <c r="L313" s="7"/>
      <c r="M313" s="7"/>
    </row>
    <row r="314" spans="5:13" x14ac:dyDescent="0.25">
      <c r="E314" s="7"/>
      <c r="F314" s="7"/>
      <c r="G314" s="7"/>
      <c r="H314" s="7"/>
      <c r="I314" s="7"/>
      <c r="J314" s="7"/>
      <c r="L314" s="7"/>
      <c r="M314" s="7"/>
    </row>
    <row r="315" spans="5:13" x14ac:dyDescent="0.25">
      <c r="E315" s="7"/>
      <c r="F315" s="7"/>
      <c r="G315" s="7"/>
      <c r="H315" s="7"/>
      <c r="I315" s="7"/>
      <c r="J315" s="7"/>
      <c r="L315" s="7"/>
      <c r="M315" s="7"/>
    </row>
    <row r="316" spans="5:13" x14ac:dyDescent="0.25">
      <c r="E316" s="7"/>
      <c r="F316" s="7"/>
      <c r="G316" s="7"/>
      <c r="H316" s="7"/>
      <c r="I316" s="7"/>
      <c r="J316" s="7"/>
      <c r="L316" s="7"/>
      <c r="M316" s="7"/>
    </row>
    <row r="317" spans="5:13" x14ac:dyDescent="0.25">
      <c r="E317" s="7"/>
      <c r="F317" s="7"/>
      <c r="G317" s="7"/>
      <c r="H317" s="7"/>
      <c r="I317" s="7"/>
      <c r="J317" s="7"/>
      <c r="L317" s="7"/>
      <c r="M317" s="7"/>
    </row>
    <row r="318" spans="5:13" x14ac:dyDescent="0.25">
      <c r="E318" s="7"/>
      <c r="F318" s="7"/>
      <c r="G318" s="7"/>
      <c r="H318" s="7"/>
      <c r="I318" s="7"/>
      <c r="J318" s="7"/>
      <c r="L318" s="7"/>
      <c r="M318" s="7"/>
    </row>
    <row r="319" spans="5:13" x14ac:dyDescent="0.25">
      <c r="E319" s="7"/>
      <c r="F319" s="7"/>
      <c r="G319" s="7"/>
      <c r="H319" s="7"/>
      <c r="I319" s="7"/>
      <c r="J319" s="7"/>
      <c r="L319" s="7"/>
      <c r="M319" s="7"/>
    </row>
    <row r="320" spans="5:13" x14ac:dyDescent="0.25">
      <c r="E320" s="7"/>
      <c r="F320" s="7"/>
      <c r="G320" s="7"/>
      <c r="H320" s="7"/>
      <c r="I320" s="7"/>
      <c r="J320" s="7"/>
      <c r="L320" s="7"/>
      <c r="M320" s="7"/>
    </row>
    <row r="321" spans="5:13" x14ac:dyDescent="0.25">
      <c r="E321" s="7"/>
      <c r="F321" s="7"/>
      <c r="G321" s="7"/>
      <c r="H321" s="7"/>
      <c r="I321" s="7"/>
      <c r="J321" s="7"/>
      <c r="L321" s="7"/>
      <c r="M321" s="7"/>
    </row>
    <row r="322" spans="5:13" x14ac:dyDescent="0.25">
      <c r="E322" s="7"/>
      <c r="F322" s="7"/>
      <c r="G322" s="7"/>
      <c r="H322" s="7"/>
      <c r="I322" s="7"/>
      <c r="J322" s="7"/>
      <c r="L322" s="7"/>
      <c r="M322" s="7"/>
    </row>
    <row r="323" spans="5:13" x14ac:dyDescent="0.25">
      <c r="E323" s="7"/>
      <c r="F323" s="7"/>
      <c r="G323" s="7"/>
      <c r="H323" s="7"/>
      <c r="I323" s="7"/>
      <c r="J323" s="7"/>
      <c r="L323" s="7"/>
      <c r="M323" s="7"/>
    </row>
    <row r="324" spans="5:13" x14ac:dyDescent="0.25">
      <c r="E324" s="7"/>
      <c r="F324" s="7"/>
      <c r="G324" s="7"/>
      <c r="H324" s="7"/>
      <c r="I324" s="7"/>
      <c r="J324" s="7"/>
      <c r="L324" s="7"/>
      <c r="M324" s="7"/>
    </row>
    <row r="325" spans="5:13" x14ac:dyDescent="0.25">
      <c r="E325" s="7"/>
      <c r="F325" s="7"/>
      <c r="G325" s="7"/>
      <c r="H325" s="7"/>
      <c r="I325" s="7"/>
      <c r="J325" s="7"/>
      <c r="L325" s="7"/>
      <c r="M325" s="7"/>
    </row>
    <row r="326" spans="5:13" x14ac:dyDescent="0.25">
      <c r="E326" s="7"/>
      <c r="F326" s="7"/>
      <c r="G326" s="7"/>
      <c r="H326" s="7"/>
      <c r="I326" s="7"/>
      <c r="J326" s="7"/>
      <c r="L326" s="7"/>
      <c r="M326" s="7"/>
    </row>
    <row r="327" spans="5:13" x14ac:dyDescent="0.25">
      <c r="E327" s="7"/>
      <c r="F327" s="7"/>
      <c r="G327" s="7"/>
      <c r="H327" s="7"/>
      <c r="I327" s="7"/>
      <c r="J327" s="7"/>
      <c r="L327" s="7"/>
      <c r="M327" s="7"/>
    </row>
    <row r="328" spans="5:13" x14ac:dyDescent="0.25">
      <c r="E328" s="7"/>
      <c r="F328" s="7"/>
      <c r="G328" s="7"/>
      <c r="H328" s="7"/>
      <c r="I328" s="7"/>
      <c r="J328" s="7"/>
      <c r="L328" s="7"/>
      <c r="M328" s="7"/>
    </row>
    <row r="329" spans="5:13" x14ac:dyDescent="0.25">
      <c r="E329" s="7"/>
      <c r="F329" s="7"/>
      <c r="G329" s="7"/>
      <c r="H329" s="7"/>
      <c r="I329" s="7"/>
      <c r="J329" s="7"/>
      <c r="L329" s="7"/>
      <c r="M329" s="7"/>
    </row>
    <row r="330" spans="5:13" x14ac:dyDescent="0.25">
      <c r="E330" s="7"/>
      <c r="F330" s="7"/>
      <c r="G330" s="7"/>
      <c r="H330" s="7"/>
      <c r="I330" s="7"/>
      <c r="J330" s="7"/>
      <c r="L330" s="7"/>
      <c r="M330" s="7"/>
    </row>
    <row r="331" spans="5:13" x14ac:dyDescent="0.25">
      <c r="E331" s="7"/>
      <c r="F331" s="7"/>
      <c r="G331" s="7"/>
      <c r="H331" s="7"/>
      <c r="I331" s="7"/>
      <c r="J331" s="7"/>
      <c r="L331" s="7"/>
      <c r="M331" s="7"/>
    </row>
    <row r="332" spans="5:13" x14ac:dyDescent="0.25">
      <c r="E332" s="7"/>
      <c r="F332" s="7"/>
      <c r="G332" s="7"/>
      <c r="H332" s="7"/>
      <c r="I332" s="7"/>
      <c r="J332" s="7"/>
      <c r="L332" s="7"/>
      <c r="M332" s="7"/>
    </row>
    <row r="333" spans="5:13" x14ac:dyDescent="0.25">
      <c r="E333" s="7"/>
      <c r="F333" s="7"/>
      <c r="G333" s="7"/>
      <c r="H333" s="7"/>
      <c r="I333" s="7"/>
      <c r="J333" s="7"/>
      <c r="L333" s="7"/>
      <c r="M333" s="7"/>
    </row>
    <row r="334" spans="5:13" x14ac:dyDescent="0.25">
      <c r="E334" s="7"/>
      <c r="F334" s="7"/>
      <c r="G334" s="7"/>
      <c r="H334" s="7"/>
      <c r="I334" s="7"/>
      <c r="J334" s="7"/>
      <c r="L334" s="7"/>
      <c r="M334" s="7"/>
    </row>
    <row r="335" spans="5:13" x14ac:dyDescent="0.25">
      <c r="E335" s="7"/>
      <c r="F335" s="7"/>
      <c r="G335" s="7"/>
      <c r="H335" s="7"/>
      <c r="I335" s="7"/>
      <c r="J335" s="7"/>
      <c r="L335" s="7"/>
      <c r="M335" s="7"/>
    </row>
    <row r="336" spans="5:13" x14ac:dyDescent="0.25">
      <c r="E336" s="7"/>
      <c r="F336" s="7"/>
      <c r="G336" s="7"/>
      <c r="H336" s="7"/>
      <c r="I336" s="7"/>
      <c r="J336" s="7"/>
      <c r="L336" s="7"/>
      <c r="M336" s="7"/>
    </row>
    <row r="337" spans="5:13" x14ac:dyDescent="0.25">
      <c r="E337" s="7"/>
      <c r="F337" s="7"/>
      <c r="G337" s="7"/>
      <c r="H337" s="7"/>
      <c r="I337" s="7"/>
      <c r="J337" s="7"/>
      <c r="L337" s="7"/>
      <c r="M337" s="7"/>
    </row>
    <row r="338" spans="5:13" x14ac:dyDescent="0.25">
      <c r="E338" s="7"/>
      <c r="F338" s="7"/>
      <c r="G338" s="7"/>
      <c r="H338" s="7"/>
      <c r="I338" s="7"/>
      <c r="J338" s="7"/>
      <c r="L338" s="7"/>
      <c r="M338" s="7"/>
    </row>
    <row r="339" spans="5:13" x14ac:dyDescent="0.25">
      <c r="E339" s="7"/>
      <c r="F339" s="7"/>
      <c r="G339" s="7"/>
      <c r="H339" s="7"/>
      <c r="I339" s="7"/>
      <c r="J339" s="7"/>
      <c r="L339" s="7"/>
      <c r="M339" s="7"/>
    </row>
    <row r="340" spans="5:13" x14ac:dyDescent="0.25">
      <c r="E340" s="7"/>
      <c r="F340" s="7"/>
      <c r="G340" s="7"/>
      <c r="H340" s="7"/>
      <c r="I340" s="7"/>
      <c r="J340" s="7"/>
      <c r="L340" s="7"/>
      <c r="M340" s="7"/>
    </row>
    <row r="341" spans="5:13" x14ac:dyDescent="0.25">
      <c r="E341" s="7"/>
      <c r="F341" s="7"/>
      <c r="G341" s="7"/>
      <c r="H341" s="7"/>
      <c r="I341" s="7"/>
      <c r="J341" s="7"/>
      <c r="L341" s="7"/>
      <c r="M341" s="7"/>
    </row>
    <row r="342" spans="5:13" x14ac:dyDescent="0.25">
      <c r="E342" s="7"/>
      <c r="F342" s="7"/>
      <c r="G342" s="7"/>
      <c r="H342" s="7"/>
      <c r="I342" s="7"/>
      <c r="J342" s="7"/>
      <c r="L342" s="7"/>
      <c r="M342" s="7"/>
    </row>
    <row r="343" spans="5:13" x14ac:dyDescent="0.25">
      <c r="E343" s="7"/>
      <c r="F343" s="7"/>
      <c r="G343" s="7"/>
      <c r="H343" s="7"/>
      <c r="I343" s="7"/>
      <c r="J343" s="7"/>
      <c r="L343" s="7"/>
      <c r="M343" s="7"/>
    </row>
    <row r="344" spans="5:13" x14ac:dyDescent="0.25">
      <c r="E344" s="7"/>
      <c r="F344" s="7"/>
      <c r="G344" s="7"/>
      <c r="H344" s="7"/>
      <c r="I344" s="7"/>
      <c r="J344" s="7"/>
      <c r="L344" s="7"/>
      <c r="M344" s="7"/>
    </row>
    <row r="345" spans="5:13" x14ac:dyDescent="0.25">
      <c r="E345" s="7"/>
      <c r="F345" s="7"/>
      <c r="G345" s="7"/>
      <c r="H345" s="7"/>
      <c r="I345" s="7"/>
      <c r="J345" s="7"/>
      <c r="L345" s="7"/>
      <c r="M345" s="7"/>
    </row>
    <row r="346" spans="5:13" x14ac:dyDescent="0.25">
      <c r="E346" s="7"/>
      <c r="F346" s="7"/>
      <c r="G346" s="7"/>
      <c r="H346" s="7"/>
      <c r="I346" s="7"/>
      <c r="J346" s="7"/>
      <c r="L346" s="7"/>
      <c r="M346" s="7"/>
    </row>
    <row r="347" spans="5:13" x14ac:dyDescent="0.25">
      <c r="E347" s="7"/>
      <c r="F347" s="7"/>
      <c r="G347" s="7"/>
      <c r="H347" s="7"/>
      <c r="I347" s="7"/>
      <c r="J347" s="7"/>
      <c r="L347" s="7"/>
      <c r="M347" s="7"/>
    </row>
    <row r="348" spans="5:13" x14ac:dyDescent="0.25">
      <c r="E348" s="7"/>
      <c r="F348" s="7"/>
      <c r="G348" s="7"/>
      <c r="H348" s="7"/>
      <c r="I348" s="7"/>
      <c r="J348" s="7"/>
      <c r="L348" s="7"/>
      <c r="M348" s="7"/>
    </row>
    <row r="349" spans="5:13" x14ac:dyDescent="0.25">
      <c r="E349" s="7"/>
      <c r="F349" s="7"/>
      <c r="G349" s="7"/>
      <c r="H349" s="7"/>
      <c r="I349" s="7"/>
      <c r="J349" s="7"/>
      <c r="L349" s="7"/>
      <c r="M349" s="7"/>
    </row>
    <row r="350" spans="5:13" x14ac:dyDescent="0.25">
      <c r="E350" s="7"/>
      <c r="F350" s="7"/>
      <c r="G350" s="7"/>
      <c r="H350" s="7"/>
      <c r="I350" s="7"/>
      <c r="J350" s="7"/>
      <c r="L350" s="7"/>
      <c r="M350" s="7"/>
    </row>
    <row r="351" spans="5:13" x14ac:dyDescent="0.25">
      <c r="E351" s="7"/>
      <c r="F351" s="7"/>
      <c r="G351" s="7"/>
      <c r="H351" s="7"/>
      <c r="I351" s="7"/>
      <c r="J351" s="7"/>
      <c r="L351" s="7"/>
      <c r="M351" s="7"/>
    </row>
    <row r="352" spans="5:13" x14ac:dyDescent="0.25">
      <c r="E352" s="7"/>
      <c r="F352" s="7"/>
      <c r="G352" s="7"/>
      <c r="H352" s="7"/>
      <c r="I352" s="7"/>
      <c r="J352" s="7"/>
      <c r="L352" s="7"/>
      <c r="M352" s="7"/>
    </row>
    <row r="353" spans="5:13" x14ac:dyDescent="0.25">
      <c r="E353" s="7"/>
      <c r="F353" s="7"/>
      <c r="G353" s="7"/>
      <c r="H353" s="7"/>
      <c r="I353" s="7"/>
      <c r="J353" s="7"/>
      <c r="L353" s="7"/>
      <c r="M353" s="7"/>
    </row>
    <row r="354" spans="5:13" x14ac:dyDescent="0.25">
      <c r="E354" s="7"/>
      <c r="F354" s="7"/>
      <c r="G354" s="7"/>
      <c r="H354" s="7"/>
      <c r="I354" s="7"/>
      <c r="J354" s="7"/>
      <c r="L354" s="7"/>
      <c r="M354" s="7"/>
    </row>
    <row r="355" spans="5:13" x14ac:dyDescent="0.25">
      <c r="E355" s="7"/>
      <c r="F355" s="7"/>
      <c r="G355" s="7"/>
      <c r="H355" s="7"/>
      <c r="I355" s="7"/>
      <c r="J355" s="7"/>
      <c r="L355" s="7"/>
      <c r="M355" s="7"/>
    </row>
    <row r="356" spans="5:13" x14ac:dyDescent="0.25">
      <c r="E356" s="7"/>
      <c r="F356" s="7"/>
      <c r="G356" s="7"/>
      <c r="H356" s="7"/>
      <c r="I356" s="7"/>
      <c r="J356" s="7"/>
      <c r="L356" s="7"/>
      <c r="M356" s="7"/>
    </row>
    <row r="357" spans="5:13" x14ac:dyDescent="0.25">
      <c r="E357" s="7"/>
      <c r="F357" s="7"/>
      <c r="G357" s="7"/>
      <c r="H357" s="7"/>
      <c r="I357" s="7"/>
      <c r="J357" s="7"/>
      <c r="L357" s="7"/>
      <c r="M357" s="7"/>
    </row>
    <row r="358" spans="5:13" x14ac:dyDescent="0.25">
      <c r="E358" s="7"/>
      <c r="F358" s="7"/>
      <c r="G358" s="7"/>
      <c r="H358" s="7"/>
      <c r="I358" s="7"/>
      <c r="J358" s="7"/>
      <c r="L358" s="7"/>
      <c r="M358" s="7"/>
    </row>
    <row r="359" spans="5:13" x14ac:dyDescent="0.25">
      <c r="E359" s="7"/>
      <c r="F359" s="7"/>
      <c r="G359" s="7"/>
      <c r="H359" s="7"/>
      <c r="I359" s="7"/>
      <c r="J359" s="7"/>
      <c r="L359" s="7"/>
      <c r="M359" s="7"/>
    </row>
    <row r="360" spans="5:13" x14ac:dyDescent="0.25">
      <c r="E360" s="7"/>
      <c r="F360" s="7"/>
      <c r="G360" s="7"/>
      <c r="H360" s="7"/>
      <c r="I360" s="7"/>
      <c r="J360" s="7"/>
      <c r="L360" s="7"/>
      <c r="M360" s="7"/>
    </row>
    <row r="361" spans="5:13" x14ac:dyDescent="0.25">
      <c r="E361" s="7"/>
      <c r="F361" s="7"/>
      <c r="G361" s="7"/>
      <c r="H361" s="7"/>
      <c r="I361" s="7"/>
      <c r="J361" s="7"/>
      <c r="L361" s="7"/>
      <c r="M361" s="7"/>
    </row>
    <row r="362" spans="5:13" x14ac:dyDescent="0.25">
      <c r="E362" s="7"/>
      <c r="F362" s="7"/>
      <c r="G362" s="7"/>
      <c r="H362" s="7"/>
      <c r="I362" s="7"/>
      <c r="J362" s="7"/>
      <c r="L362" s="7"/>
      <c r="M362" s="7"/>
    </row>
    <row r="363" spans="5:13" x14ac:dyDescent="0.25">
      <c r="E363" s="7"/>
      <c r="F363" s="7"/>
      <c r="G363" s="7"/>
      <c r="H363" s="7"/>
      <c r="I363" s="7"/>
      <c r="J363" s="7"/>
      <c r="L363" s="7"/>
      <c r="M363" s="7"/>
    </row>
    <row r="364" spans="5:13" x14ac:dyDescent="0.25">
      <c r="E364" s="7"/>
      <c r="F364" s="7"/>
      <c r="G364" s="7"/>
      <c r="H364" s="7"/>
      <c r="I364" s="7"/>
      <c r="J364" s="7"/>
      <c r="L364" s="7"/>
      <c r="M364" s="7"/>
    </row>
    <row r="365" spans="5:13" x14ac:dyDescent="0.25">
      <c r="E365" s="7"/>
      <c r="F365" s="7"/>
      <c r="G365" s="7"/>
      <c r="H365" s="7"/>
      <c r="I365" s="7"/>
      <c r="J365" s="7"/>
      <c r="L365" s="7"/>
      <c r="M365" s="7"/>
    </row>
    <row r="366" spans="5:13" x14ac:dyDescent="0.25">
      <c r="E366" s="7"/>
      <c r="F366" s="7"/>
      <c r="G366" s="7"/>
      <c r="H366" s="7"/>
      <c r="I366" s="7"/>
      <c r="J366" s="7"/>
      <c r="L366" s="7"/>
      <c r="M366" s="7"/>
    </row>
    <row r="367" spans="5:13" x14ac:dyDescent="0.25">
      <c r="E367" s="7"/>
      <c r="F367" s="7"/>
      <c r="G367" s="7"/>
      <c r="H367" s="7"/>
      <c r="I367" s="7"/>
      <c r="J367" s="7"/>
      <c r="L367" s="7"/>
      <c r="M367" s="7"/>
    </row>
    <row r="368" spans="5:13" x14ac:dyDescent="0.25">
      <c r="E368" s="7"/>
      <c r="F368" s="7"/>
      <c r="G368" s="7"/>
      <c r="H368" s="7"/>
      <c r="I368" s="7"/>
      <c r="J368" s="7"/>
      <c r="L368" s="7"/>
      <c r="M368" s="7"/>
    </row>
    <row r="369" spans="5:13" x14ac:dyDescent="0.25">
      <c r="E369" s="7"/>
      <c r="F369" s="7"/>
      <c r="G369" s="7"/>
      <c r="H369" s="7"/>
      <c r="I369" s="7"/>
      <c r="J369" s="7"/>
      <c r="L369" s="7"/>
      <c r="M369" s="7"/>
    </row>
    <row r="370" spans="5:13" x14ac:dyDescent="0.25">
      <c r="E370" s="7"/>
      <c r="F370" s="7"/>
      <c r="G370" s="7"/>
      <c r="H370" s="7"/>
      <c r="I370" s="7"/>
      <c r="J370" s="7"/>
      <c r="L370" s="7"/>
      <c r="M370" s="7"/>
    </row>
    <row r="371" spans="5:13" x14ac:dyDescent="0.25">
      <c r="E371" s="7"/>
      <c r="F371" s="7"/>
      <c r="G371" s="7"/>
      <c r="H371" s="7"/>
      <c r="I371" s="7"/>
      <c r="J371" s="7"/>
      <c r="L371" s="7"/>
      <c r="M371" s="7"/>
    </row>
    <row r="372" spans="5:13" x14ac:dyDescent="0.25">
      <c r="E372" s="7"/>
      <c r="F372" s="7"/>
      <c r="G372" s="7"/>
      <c r="H372" s="7"/>
      <c r="I372" s="7"/>
      <c r="J372" s="7"/>
      <c r="L372" s="7"/>
      <c r="M372" s="7"/>
    </row>
    <row r="373" spans="5:13" x14ac:dyDescent="0.25">
      <c r="E373" s="7"/>
      <c r="F373" s="7"/>
      <c r="G373" s="7"/>
      <c r="H373" s="7"/>
      <c r="I373" s="7"/>
      <c r="J373" s="7"/>
      <c r="L373" s="7"/>
      <c r="M373" s="7"/>
    </row>
    <row r="374" spans="5:13" x14ac:dyDescent="0.25">
      <c r="E374" s="7"/>
      <c r="F374" s="7"/>
      <c r="G374" s="7"/>
      <c r="H374" s="7"/>
      <c r="I374" s="7"/>
      <c r="J374" s="7"/>
      <c r="L374" s="7"/>
      <c r="M374" s="7"/>
    </row>
    <row r="375" spans="5:13" x14ac:dyDescent="0.25">
      <c r="E375" s="7"/>
      <c r="F375" s="7"/>
      <c r="G375" s="7"/>
      <c r="H375" s="7"/>
      <c r="I375" s="7"/>
      <c r="J375" s="7"/>
      <c r="L375" s="7"/>
      <c r="M375" s="7"/>
    </row>
    <row r="376" spans="5:13" x14ac:dyDescent="0.25">
      <c r="E376" s="7"/>
      <c r="F376" s="7"/>
      <c r="G376" s="7"/>
      <c r="H376" s="7"/>
      <c r="I376" s="7"/>
      <c r="J376" s="7"/>
      <c r="L376" s="7"/>
      <c r="M376" s="7"/>
    </row>
    <row r="377" spans="5:13" x14ac:dyDescent="0.25">
      <c r="E377" s="7"/>
      <c r="F377" s="7"/>
      <c r="G377" s="7"/>
      <c r="H377" s="7"/>
      <c r="I377" s="7"/>
      <c r="J377" s="7"/>
      <c r="L377" s="7"/>
      <c r="M377" s="7"/>
    </row>
    <row r="378" spans="5:13" x14ac:dyDescent="0.25">
      <c r="E378" s="7"/>
      <c r="F378" s="7"/>
      <c r="G378" s="7"/>
      <c r="H378" s="7"/>
      <c r="I378" s="7"/>
      <c r="J378" s="7"/>
      <c r="L378" s="7"/>
      <c r="M378" s="7"/>
    </row>
    <row r="379" spans="5:13" x14ac:dyDescent="0.25">
      <c r="E379" s="7"/>
      <c r="F379" s="7"/>
      <c r="G379" s="7"/>
      <c r="H379" s="7"/>
      <c r="I379" s="7"/>
      <c r="J379" s="7"/>
      <c r="L379" s="7"/>
      <c r="M379" s="7"/>
    </row>
    <row r="380" spans="5:13" x14ac:dyDescent="0.25">
      <c r="E380" s="7"/>
      <c r="F380" s="7"/>
      <c r="G380" s="7"/>
      <c r="H380" s="7"/>
      <c r="I380" s="7"/>
      <c r="J380" s="7"/>
      <c r="L380" s="7"/>
      <c r="M380" s="7"/>
    </row>
    <row r="381" spans="5:13" x14ac:dyDescent="0.25">
      <c r="E381" s="7"/>
      <c r="F381" s="7"/>
      <c r="G381" s="7"/>
      <c r="H381" s="7"/>
      <c r="I381" s="7"/>
      <c r="J381" s="7"/>
      <c r="L381" s="7"/>
      <c r="M381" s="7"/>
    </row>
    <row r="382" spans="5:13" x14ac:dyDescent="0.25">
      <c r="E382" s="7"/>
      <c r="F382" s="7"/>
      <c r="G382" s="7"/>
      <c r="H382" s="7"/>
      <c r="I382" s="7"/>
      <c r="J382" s="7"/>
      <c r="L382" s="7"/>
      <c r="M382" s="7"/>
    </row>
    <row r="383" spans="5:13" x14ac:dyDescent="0.25">
      <c r="E383" s="7"/>
      <c r="F383" s="7"/>
      <c r="G383" s="7"/>
      <c r="H383" s="7"/>
      <c r="I383" s="7"/>
      <c r="J383" s="7"/>
      <c r="L383" s="7"/>
      <c r="M383" s="7"/>
    </row>
    <row r="384" spans="5:13" x14ac:dyDescent="0.25">
      <c r="E384" s="7"/>
      <c r="F384" s="7"/>
      <c r="G384" s="7"/>
      <c r="H384" s="7"/>
      <c r="I384" s="7"/>
      <c r="J384" s="7"/>
      <c r="L384" s="7"/>
      <c r="M384" s="7"/>
    </row>
    <row r="385" spans="5:13" x14ac:dyDescent="0.25">
      <c r="E385" s="7"/>
      <c r="F385" s="7"/>
      <c r="G385" s="7"/>
      <c r="H385" s="7"/>
      <c r="I385" s="7"/>
      <c r="J385" s="7"/>
      <c r="L385" s="7"/>
      <c r="M385" s="7"/>
    </row>
    <row r="386" spans="5:13" x14ac:dyDescent="0.25">
      <c r="E386" s="7"/>
      <c r="F386" s="7"/>
      <c r="G386" s="7"/>
      <c r="H386" s="7"/>
      <c r="I386" s="7"/>
      <c r="J386" s="7"/>
      <c r="L386" s="7"/>
      <c r="M386" s="7"/>
    </row>
    <row r="387" spans="5:13" x14ac:dyDescent="0.25">
      <c r="E387" s="7"/>
      <c r="F387" s="7"/>
      <c r="G387" s="7"/>
      <c r="H387" s="7"/>
      <c r="I387" s="7"/>
      <c r="J387" s="7"/>
      <c r="L387" s="7"/>
      <c r="M387" s="7"/>
    </row>
    <row r="388" spans="5:13" x14ac:dyDescent="0.25">
      <c r="E388" s="7"/>
      <c r="F388" s="7"/>
      <c r="G388" s="7"/>
      <c r="H388" s="7"/>
      <c r="I388" s="7"/>
      <c r="J388" s="7"/>
      <c r="L388" s="7"/>
      <c r="M388" s="7"/>
    </row>
    <row r="389" spans="5:13" x14ac:dyDescent="0.25">
      <c r="E389" s="7"/>
      <c r="F389" s="7"/>
      <c r="G389" s="7"/>
      <c r="H389" s="7"/>
      <c r="I389" s="7"/>
      <c r="J389" s="7"/>
      <c r="L389" s="7"/>
      <c r="M389" s="7"/>
    </row>
    <row r="390" spans="5:13" x14ac:dyDescent="0.25">
      <c r="E390" s="7"/>
      <c r="F390" s="7"/>
      <c r="G390" s="7"/>
      <c r="H390" s="7"/>
      <c r="I390" s="7"/>
      <c r="J390" s="7"/>
      <c r="L390" s="7"/>
      <c r="M390" s="7"/>
    </row>
    <row r="391" spans="5:13" x14ac:dyDescent="0.25">
      <c r="E391" s="7"/>
      <c r="F391" s="7"/>
      <c r="G391" s="7"/>
      <c r="H391" s="7"/>
      <c r="I391" s="7"/>
      <c r="J391" s="7"/>
      <c r="L391" s="7"/>
      <c r="M391" s="7"/>
    </row>
    <row r="392" spans="5:13" x14ac:dyDescent="0.25">
      <c r="E392" s="7"/>
      <c r="F392" s="7"/>
      <c r="G392" s="7"/>
      <c r="H392" s="7"/>
      <c r="I392" s="7"/>
      <c r="J392" s="7"/>
      <c r="L392" s="7"/>
      <c r="M392" s="7"/>
    </row>
    <row r="393" spans="5:13" x14ac:dyDescent="0.25">
      <c r="E393" s="7"/>
      <c r="F393" s="7"/>
      <c r="G393" s="7"/>
      <c r="H393" s="7"/>
      <c r="I393" s="7"/>
      <c r="J393" s="7"/>
      <c r="L393" s="7"/>
      <c r="M393" s="7"/>
    </row>
    <row r="394" spans="5:13" x14ac:dyDescent="0.25">
      <c r="E394" s="7"/>
      <c r="F394" s="7"/>
      <c r="G394" s="7"/>
      <c r="H394" s="7"/>
      <c r="I394" s="7"/>
      <c r="J394" s="7"/>
      <c r="L394" s="7"/>
      <c r="M394" s="7"/>
    </row>
    <row r="395" spans="5:13" x14ac:dyDescent="0.25">
      <c r="E395" s="7"/>
      <c r="F395" s="7"/>
      <c r="G395" s="7"/>
      <c r="H395" s="7"/>
      <c r="I395" s="7"/>
      <c r="J395" s="7"/>
      <c r="L395" s="7"/>
      <c r="M395" s="7"/>
    </row>
    <row r="396" spans="5:13" x14ac:dyDescent="0.25">
      <c r="E396" s="7"/>
      <c r="F396" s="7"/>
      <c r="G396" s="7"/>
      <c r="H396" s="7"/>
      <c r="I396" s="7"/>
      <c r="J396" s="7"/>
      <c r="L396" s="7"/>
      <c r="M396" s="7"/>
    </row>
    <row r="397" spans="5:13" x14ac:dyDescent="0.25">
      <c r="E397" s="7"/>
      <c r="F397" s="7"/>
      <c r="G397" s="7"/>
      <c r="H397" s="7"/>
      <c r="I397" s="7"/>
      <c r="J397" s="7"/>
      <c r="L397" s="7"/>
      <c r="M397" s="7"/>
    </row>
    <row r="398" spans="5:13" x14ac:dyDescent="0.25">
      <c r="E398" s="7"/>
      <c r="F398" s="7"/>
      <c r="G398" s="7"/>
      <c r="H398" s="7"/>
      <c r="I398" s="7"/>
      <c r="J398" s="7"/>
      <c r="L398" s="7"/>
      <c r="M398" s="7"/>
    </row>
    <row r="399" spans="5:13" x14ac:dyDescent="0.25">
      <c r="E399" s="7"/>
      <c r="F399" s="7"/>
      <c r="G399" s="7"/>
      <c r="H399" s="7"/>
      <c r="I399" s="7"/>
      <c r="J399" s="7"/>
      <c r="L399" s="7"/>
      <c r="M399" s="7"/>
    </row>
    <row r="400" spans="5:13" x14ac:dyDescent="0.25">
      <c r="E400" s="7"/>
      <c r="F400" s="7"/>
      <c r="G400" s="7"/>
      <c r="H400" s="7"/>
      <c r="I400" s="7"/>
      <c r="J400" s="7"/>
      <c r="L400" s="7"/>
      <c r="M400" s="7"/>
    </row>
    <row r="401" spans="5:13" x14ac:dyDescent="0.25">
      <c r="E401" s="7"/>
      <c r="F401" s="7"/>
      <c r="G401" s="7"/>
      <c r="H401" s="7"/>
      <c r="I401" s="7"/>
      <c r="J401" s="7"/>
      <c r="L401" s="7"/>
      <c r="M401" s="7"/>
    </row>
    <row r="402" spans="5:13" x14ac:dyDescent="0.25">
      <c r="E402" s="7"/>
      <c r="F402" s="7"/>
      <c r="G402" s="7"/>
      <c r="H402" s="7"/>
      <c r="I402" s="7"/>
      <c r="J402" s="7"/>
      <c r="L402" s="7"/>
      <c r="M402" s="7"/>
    </row>
    <row r="403" spans="5:13" x14ac:dyDescent="0.25">
      <c r="E403" s="7"/>
      <c r="F403" s="7"/>
      <c r="G403" s="7"/>
      <c r="H403" s="7"/>
      <c r="I403" s="7"/>
      <c r="J403" s="7"/>
      <c r="L403" s="7"/>
      <c r="M403" s="7"/>
    </row>
    <row r="404" spans="5:13" x14ac:dyDescent="0.25">
      <c r="E404" s="7"/>
      <c r="F404" s="7"/>
      <c r="G404" s="7"/>
      <c r="H404" s="7"/>
      <c r="I404" s="7"/>
      <c r="J404" s="7"/>
      <c r="L404" s="7"/>
      <c r="M404" s="7"/>
    </row>
    <row r="405" spans="5:13" x14ac:dyDescent="0.25">
      <c r="E405" s="7"/>
      <c r="F405" s="7"/>
      <c r="G405" s="7"/>
      <c r="H405" s="7"/>
      <c r="I405" s="7"/>
      <c r="J405" s="7"/>
      <c r="L405" s="7"/>
      <c r="M405" s="7"/>
    </row>
    <row r="406" spans="5:13" x14ac:dyDescent="0.25">
      <c r="E406" s="7"/>
      <c r="F406" s="7"/>
      <c r="G406" s="7"/>
      <c r="H406" s="7"/>
      <c r="I406" s="7"/>
      <c r="J406" s="7"/>
      <c r="L406" s="7"/>
      <c r="M406" s="7"/>
    </row>
    <row r="407" spans="5:13" x14ac:dyDescent="0.25">
      <c r="E407" s="7"/>
      <c r="F407" s="7"/>
      <c r="G407" s="7"/>
      <c r="H407" s="7"/>
      <c r="I407" s="7"/>
      <c r="J407" s="7"/>
      <c r="L407" s="7"/>
      <c r="M407" s="7"/>
    </row>
    <row r="408" spans="5:13" x14ac:dyDescent="0.25">
      <c r="E408" s="7"/>
      <c r="F408" s="7"/>
      <c r="G408" s="7"/>
      <c r="H408" s="7"/>
      <c r="I408" s="7"/>
      <c r="J408" s="7"/>
      <c r="L408" s="7"/>
      <c r="M408" s="7"/>
    </row>
    <row r="409" spans="5:13" x14ac:dyDescent="0.25">
      <c r="E409" s="7"/>
      <c r="F409" s="7"/>
      <c r="G409" s="7"/>
      <c r="H409" s="7"/>
      <c r="I409" s="7"/>
      <c r="J409" s="7"/>
      <c r="L409" s="7"/>
      <c r="M409" s="7"/>
    </row>
    <row r="410" spans="5:13" x14ac:dyDescent="0.25">
      <c r="E410" s="7"/>
      <c r="F410" s="7"/>
      <c r="G410" s="7"/>
      <c r="H410" s="7"/>
      <c r="I410" s="7"/>
      <c r="J410" s="7"/>
      <c r="L410" s="7"/>
      <c r="M410" s="7"/>
    </row>
    <row r="411" spans="5:13" x14ac:dyDescent="0.25">
      <c r="E411" s="7"/>
      <c r="F411" s="7"/>
      <c r="G411" s="7"/>
      <c r="H411" s="7"/>
      <c r="I411" s="7"/>
      <c r="J411" s="7"/>
      <c r="L411" s="7"/>
      <c r="M411" s="7"/>
    </row>
    <row r="412" spans="5:13" x14ac:dyDescent="0.25">
      <c r="E412" s="7"/>
      <c r="F412" s="7"/>
      <c r="G412" s="7"/>
      <c r="H412" s="7"/>
      <c r="I412" s="7"/>
      <c r="J412" s="7"/>
      <c r="L412" s="7"/>
      <c r="M412" s="7"/>
    </row>
    <row r="413" spans="5:13" x14ac:dyDescent="0.25">
      <c r="E413" s="7"/>
      <c r="F413" s="7"/>
      <c r="G413" s="7"/>
      <c r="H413" s="7"/>
      <c r="I413" s="7"/>
      <c r="J413" s="7"/>
      <c r="L413" s="7"/>
      <c r="M413" s="7"/>
    </row>
    <row r="414" spans="5:13" x14ac:dyDescent="0.25">
      <c r="E414" s="7"/>
      <c r="F414" s="7"/>
      <c r="G414" s="7"/>
      <c r="H414" s="7"/>
      <c r="I414" s="7"/>
      <c r="J414" s="7"/>
      <c r="L414" s="7"/>
      <c r="M414" s="7"/>
    </row>
    <row r="415" spans="5:13" x14ac:dyDescent="0.25">
      <c r="E415" s="7"/>
      <c r="F415" s="7"/>
      <c r="G415" s="7"/>
      <c r="H415" s="7"/>
      <c r="I415" s="7"/>
      <c r="J415" s="7"/>
      <c r="L415" s="7"/>
      <c r="M415" s="7"/>
    </row>
    <row r="416" spans="5:13" x14ac:dyDescent="0.25">
      <c r="E416" s="7"/>
      <c r="F416" s="7"/>
      <c r="G416" s="7"/>
      <c r="H416" s="7"/>
      <c r="I416" s="7"/>
      <c r="J416" s="7"/>
      <c r="L416" s="7"/>
      <c r="M416" s="7"/>
    </row>
    <row r="417" spans="5:13" x14ac:dyDescent="0.25">
      <c r="E417" s="7"/>
      <c r="F417" s="7"/>
      <c r="G417" s="7"/>
      <c r="H417" s="7"/>
      <c r="I417" s="7"/>
      <c r="J417" s="7"/>
      <c r="L417" s="7"/>
      <c r="M417" s="7"/>
    </row>
    <row r="418" spans="5:13" x14ac:dyDescent="0.25">
      <c r="E418" s="7"/>
      <c r="F418" s="7"/>
      <c r="G418" s="7"/>
      <c r="H418" s="7"/>
      <c r="I418" s="7"/>
      <c r="J418" s="7"/>
      <c r="L418" s="7"/>
      <c r="M418" s="7"/>
    </row>
    <row r="419" spans="5:13" x14ac:dyDescent="0.25">
      <c r="E419" s="7"/>
      <c r="F419" s="7"/>
      <c r="G419" s="7"/>
      <c r="H419" s="7"/>
      <c r="I419" s="7"/>
      <c r="J419" s="7"/>
      <c r="L419" s="7"/>
      <c r="M419" s="7"/>
    </row>
    <row r="420" spans="5:13" x14ac:dyDescent="0.25">
      <c r="E420" s="7"/>
      <c r="F420" s="7"/>
      <c r="G420" s="7"/>
      <c r="H420" s="7"/>
      <c r="I420" s="7"/>
      <c r="J420" s="7"/>
      <c r="L420" s="7"/>
      <c r="M420" s="7"/>
    </row>
    <row r="421" spans="5:13" x14ac:dyDescent="0.25">
      <c r="E421" s="7"/>
      <c r="F421" s="7"/>
      <c r="G421" s="7"/>
      <c r="H421" s="7"/>
      <c r="I421" s="7"/>
      <c r="J421" s="7"/>
      <c r="L421" s="7"/>
      <c r="M421" s="7"/>
    </row>
    <row r="422" spans="5:13" x14ac:dyDescent="0.25">
      <c r="E422" s="7"/>
      <c r="F422" s="7"/>
      <c r="G422" s="7"/>
      <c r="H422" s="7"/>
      <c r="I422" s="7"/>
      <c r="J422" s="7"/>
      <c r="L422" s="7"/>
      <c r="M422" s="7"/>
    </row>
    <row r="423" spans="5:13" x14ac:dyDescent="0.25">
      <c r="E423" s="7"/>
      <c r="F423" s="7"/>
      <c r="G423" s="7"/>
      <c r="H423" s="7"/>
      <c r="I423" s="7"/>
      <c r="J423" s="7"/>
      <c r="L423" s="7"/>
      <c r="M423" s="7"/>
    </row>
    <row r="424" spans="5:13" x14ac:dyDescent="0.25">
      <c r="E424" s="7"/>
      <c r="F424" s="7"/>
      <c r="G424" s="7"/>
      <c r="H424" s="7"/>
      <c r="I424" s="7"/>
      <c r="J424" s="7"/>
      <c r="L424" s="7"/>
      <c r="M424" s="7"/>
    </row>
    <row r="425" spans="5:13" x14ac:dyDescent="0.25">
      <c r="E425" s="7"/>
      <c r="F425" s="7"/>
      <c r="G425" s="7"/>
      <c r="H425" s="7"/>
      <c r="I425" s="7"/>
      <c r="J425" s="7"/>
      <c r="L425" s="7"/>
      <c r="M425" s="7"/>
    </row>
    <row r="426" spans="5:13" x14ac:dyDescent="0.25">
      <c r="E426" s="7"/>
      <c r="F426" s="7"/>
      <c r="G426" s="7"/>
      <c r="H426" s="7"/>
      <c r="I426" s="7"/>
      <c r="J426" s="7"/>
      <c r="L426" s="7"/>
      <c r="M426" s="7"/>
    </row>
    <row r="427" spans="5:13" x14ac:dyDescent="0.25">
      <c r="E427" s="7"/>
      <c r="F427" s="7"/>
      <c r="G427" s="7"/>
      <c r="H427" s="7"/>
      <c r="I427" s="7"/>
      <c r="J427" s="7"/>
      <c r="L427" s="7"/>
      <c r="M427" s="7"/>
    </row>
    <row r="428" spans="5:13" x14ac:dyDescent="0.25">
      <c r="E428" s="7"/>
      <c r="F428" s="7"/>
      <c r="G428" s="7"/>
      <c r="H428" s="7"/>
      <c r="I428" s="7"/>
      <c r="J428" s="7"/>
      <c r="L428" s="7"/>
      <c r="M428" s="7"/>
    </row>
    <row r="429" spans="5:13" x14ac:dyDescent="0.25">
      <c r="E429" s="7"/>
      <c r="F429" s="7"/>
      <c r="G429" s="7"/>
      <c r="H429" s="7"/>
      <c r="I429" s="7"/>
      <c r="J429" s="7"/>
      <c r="L429" s="7"/>
      <c r="M429" s="7"/>
    </row>
    <row r="430" spans="5:13" x14ac:dyDescent="0.25">
      <c r="E430" s="7"/>
      <c r="F430" s="7"/>
      <c r="G430" s="7"/>
      <c r="H430" s="7"/>
      <c r="I430" s="7"/>
      <c r="J430" s="7"/>
      <c r="L430" s="7"/>
      <c r="M430" s="7"/>
    </row>
    <row r="431" spans="5:13" x14ac:dyDescent="0.25">
      <c r="E431" s="7"/>
      <c r="F431" s="7"/>
      <c r="G431" s="7"/>
      <c r="H431" s="7"/>
      <c r="I431" s="7"/>
      <c r="J431" s="7"/>
      <c r="L431" s="7"/>
      <c r="M431" s="7"/>
    </row>
    <row r="432" spans="5:13" x14ac:dyDescent="0.25">
      <c r="E432" s="7"/>
      <c r="F432" s="7"/>
      <c r="G432" s="7"/>
      <c r="H432" s="7"/>
      <c r="I432" s="7"/>
      <c r="J432" s="7"/>
      <c r="L432" s="7"/>
      <c r="M432" s="7"/>
    </row>
    <row r="433" spans="5:13" x14ac:dyDescent="0.25">
      <c r="E433" s="7"/>
      <c r="F433" s="7"/>
      <c r="G433" s="7"/>
      <c r="H433" s="7"/>
      <c r="I433" s="7"/>
      <c r="J433" s="7"/>
      <c r="L433" s="7"/>
      <c r="M433" s="7"/>
    </row>
    <row r="434" spans="5:13" x14ac:dyDescent="0.25">
      <c r="E434" s="7"/>
      <c r="F434" s="7"/>
      <c r="G434" s="7"/>
      <c r="H434" s="7"/>
      <c r="I434" s="7"/>
      <c r="J434" s="7"/>
      <c r="L434" s="7"/>
      <c r="M434" s="7"/>
    </row>
    <row r="435" spans="5:13" x14ac:dyDescent="0.25">
      <c r="E435" s="7"/>
      <c r="F435" s="7"/>
      <c r="G435" s="7"/>
      <c r="H435" s="7"/>
      <c r="I435" s="7"/>
      <c r="J435" s="7"/>
      <c r="L435" s="7"/>
      <c r="M435" s="7"/>
    </row>
    <row r="436" spans="5:13" x14ac:dyDescent="0.25">
      <c r="E436" s="7"/>
      <c r="F436" s="7"/>
      <c r="G436" s="7"/>
      <c r="H436" s="7"/>
      <c r="I436" s="7"/>
      <c r="J436" s="7"/>
      <c r="L436" s="7"/>
      <c r="M436" s="7"/>
    </row>
    <row r="437" spans="5:13" x14ac:dyDescent="0.25">
      <c r="E437" s="7"/>
      <c r="F437" s="7"/>
      <c r="G437" s="7"/>
      <c r="H437" s="7"/>
      <c r="I437" s="7"/>
      <c r="J437" s="7"/>
      <c r="L437" s="7"/>
      <c r="M437" s="7"/>
    </row>
    <row r="438" spans="5:13" x14ac:dyDescent="0.25">
      <c r="E438" s="7"/>
      <c r="F438" s="7"/>
      <c r="G438" s="7"/>
      <c r="H438" s="7"/>
      <c r="I438" s="7"/>
      <c r="J438" s="7"/>
      <c r="L438" s="7"/>
      <c r="M438" s="7"/>
    </row>
    <row r="439" spans="5:13" x14ac:dyDescent="0.25">
      <c r="E439" s="7"/>
      <c r="F439" s="7"/>
      <c r="G439" s="7"/>
      <c r="H439" s="7"/>
      <c r="I439" s="7"/>
      <c r="J439" s="7"/>
      <c r="L439" s="7"/>
      <c r="M439" s="7"/>
    </row>
    <row r="440" spans="5:13" x14ac:dyDescent="0.25">
      <c r="E440" s="7"/>
      <c r="F440" s="7"/>
      <c r="G440" s="7"/>
      <c r="H440" s="7"/>
      <c r="I440" s="7"/>
      <c r="J440" s="7"/>
      <c r="L440" s="7"/>
      <c r="M440" s="7"/>
    </row>
    <row r="441" spans="5:13" x14ac:dyDescent="0.25">
      <c r="E441" s="7"/>
      <c r="F441" s="7"/>
      <c r="G441" s="7"/>
      <c r="H441" s="7"/>
      <c r="I441" s="7"/>
      <c r="J441" s="7"/>
      <c r="L441" s="7"/>
      <c r="M441" s="7"/>
    </row>
    <row r="442" spans="5:13" x14ac:dyDescent="0.25">
      <c r="E442" s="7"/>
      <c r="F442" s="7"/>
      <c r="G442" s="7"/>
      <c r="H442" s="7"/>
      <c r="I442" s="7"/>
      <c r="J442" s="7"/>
      <c r="L442" s="7"/>
      <c r="M442" s="7"/>
    </row>
    <row r="443" spans="5:13" x14ac:dyDescent="0.25">
      <c r="E443" s="7"/>
      <c r="F443" s="7"/>
      <c r="G443" s="7"/>
      <c r="H443" s="7"/>
      <c r="I443" s="7"/>
      <c r="J443" s="7"/>
      <c r="L443" s="7"/>
      <c r="M443" s="7"/>
    </row>
    <row r="444" spans="5:13" x14ac:dyDescent="0.25">
      <c r="E444" s="7"/>
      <c r="F444" s="7"/>
      <c r="G444" s="7"/>
      <c r="H444" s="7"/>
      <c r="I444" s="7"/>
      <c r="J444" s="7"/>
      <c r="L444" s="7"/>
      <c r="M444" s="7"/>
    </row>
    <row r="445" spans="5:13" x14ac:dyDescent="0.25">
      <c r="E445" s="7"/>
      <c r="F445" s="7"/>
      <c r="G445" s="7"/>
      <c r="H445" s="7"/>
      <c r="I445" s="7"/>
      <c r="J445" s="7"/>
      <c r="L445" s="7"/>
      <c r="M445" s="7"/>
    </row>
    <row r="446" spans="5:13" x14ac:dyDescent="0.25">
      <c r="E446" s="7"/>
      <c r="F446" s="7"/>
      <c r="G446" s="7"/>
      <c r="H446" s="7"/>
      <c r="I446" s="7"/>
      <c r="J446" s="7"/>
      <c r="L446" s="7"/>
      <c r="M446" s="7"/>
    </row>
    <row r="447" spans="5:13" x14ac:dyDescent="0.25">
      <c r="E447" s="7"/>
      <c r="F447" s="7"/>
      <c r="G447" s="7"/>
      <c r="H447" s="7"/>
      <c r="I447" s="7"/>
      <c r="J447" s="7"/>
      <c r="L447" s="7"/>
      <c r="M447" s="7"/>
    </row>
    <row r="448" spans="5:13" x14ac:dyDescent="0.25">
      <c r="E448" s="7"/>
      <c r="F448" s="7"/>
      <c r="G448" s="7"/>
      <c r="H448" s="7"/>
      <c r="I448" s="7"/>
      <c r="J448" s="7"/>
      <c r="L448" s="7"/>
      <c r="M448" s="7"/>
    </row>
    <row r="449" spans="5:13" x14ac:dyDescent="0.25">
      <c r="E449" s="7"/>
      <c r="F449" s="7"/>
      <c r="G449" s="7"/>
      <c r="H449" s="7"/>
      <c r="I449" s="7"/>
      <c r="J449" s="7"/>
      <c r="L449" s="7"/>
      <c r="M449" s="7"/>
    </row>
    <row r="450" spans="5:13" x14ac:dyDescent="0.25">
      <c r="E450" s="7"/>
      <c r="F450" s="7"/>
      <c r="G450" s="7"/>
      <c r="H450" s="7"/>
      <c r="I450" s="7"/>
      <c r="J450" s="7"/>
      <c r="L450" s="7"/>
      <c r="M450" s="7"/>
    </row>
    <row r="451" spans="5:13" x14ac:dyDescent="0.25">
      <c r="E451" s="7"/>
      <c r="F451" s="7"/>
      <c r="G451" s="7"/>
      <c r="H451" s="7"/>
      <c r="I451" s="7"/>
      <c r="J451" s="7"/>
      <c r="L451" s="7"/>
      <c r="M451" s="7"/>
    </row>
    <row r="452" spans="5:13" x14ac:dyDescent="0.25">
      <c r="E452" s="7"/>
      <c r="F452" s="7"/>
      <c r="G452" s="7"/>
      <c r="H452" s="7"/>
      <c r="I452" s="7"/>
      <c r="J452" s="7"/>
      <c r="L452" s="7"/>
      <c r="M452" s="7"/>
    </row>
    <row r="453" spans="5:13" x14ac:dyDescent="0.25">
      <c r="E453" s="7"/>
      <c r="F453" s="7"/>
      <c r="G453" s="7"/>
      <c r="H453" s="7"/>
      <c r="I453" s="7"/>
      <c r="J453" s="7"/>
      <c r="L453" s="7"/>
      <c r="M453" s="7"/>
    </row>
    <row r="454" spans="5:13" x14ac:dyDescent="0.25">
      <c r="E454" s="7"/>
      <c r="F454" s="7"/>
      <c r="G454" s="7"/>
      <c r="H454" s="7"/>
      <c r="I454" s="7"/>
      <c r="J454" s="7"/>
      <c r="L454" s="7"/>
      <c r="M454" s="7"/>
    </row>
    <row r="455" spans="5:13" x14ac:dyDescent="0.25">
      <c r="E455" s="7"/>
      <c r="F455" s="7"/>
      <c r="G455" s="7"/>
      <c r="H455" s="7"/>
      <c r="I455" s="7"/>
      <c r="J455" s="7"/>
      <c r="L455" s="7"/>
      <c r="M455" s="7"/>
    </row>
    <row r="456" spans="5:13" x14ac:dyDescent="0.25">
      <c r="E456" s="7"/>
      <c r="F456" s="7"/>
      <c r="G456" s="7"/>
      <c r="H456" s="7"/>
      <c r="I456" s="7"/>
      <c r="J456" s="7"/>
      <c r="L456" s="7"/>
      <c r="M456" s="7"/>
    </row>
    <row r="457" spans="5:13" x14ac:dyDescent="0.25">
      <c r="E457" s="7"/>
      <c r="F457" s="7"/>
      <c r="G457" s="7"/>
      <c r="H457" s="7"/>
      <c r="I457" s="7"/>
      <c r="J457" s="7"/>
      <c r="L457" s="7"/>
      <c r="M457" s="7"/>
    </row>
    <row r="458" spans="5:13" x14ac:dyDescent="0.25">
      <c r="E458" s="7"/>
      <c r="F458" s="7"/>
      <c r="G458" s="7"/>
      <c r="H458" s="7"/>
      <c r="I458" s="7"/>
      <c r="J458" s="7"/>
      <c r="L458" s="7"/>
      <c r="M458" s="7"/>
    </row>
    <row r="459" spans="5:13" x14ac:dyDescent="0.25">
      <c r="E459" s="7"/>
      <c r="F459" s="7"/>
      <c r="G459" s="7"/>
      <c r="H459" s="7"/>
      <c r="I459" s="7"/>
      <c r="J459" s="7"/>
      <c r="L459" s="7"/>
      <c r="M459" s="7"/>
    </row>
    <row r="460" spans="5:13" x14ac:dyDescent="0.25">
      <c r="E460" s="7"/>
      <c r="F460" s="7"/>
      <c r="G460" s="7"/>
      <c r="H460" s="7"/>
      <c r="I460" s="7"/>
      <c r="J460" s="7"/>
      <c r="L460" s="7"/>
      <c r="M460" s="7"/>
    </row>
    <row r="461" spans="5:13" x14ac:dyDescent="0.25">
      <c r="E461" s="7"/>
      <c r="F461" s="7"/>
      <c r="G461" s="7"/>
      <c r="H461" s="7"/>
      <c r="I461" s="7"/>
      <c r="J461" s="7"/>
      <c r="L461" s="7"/>
      <c r="M461" s="7"/>
    </row>
    <row r="462" spans="5:13" x14ac:dyDescent="0.25">
      <c r="E462" s="7"/>
      <c r="F462" s="7"/>
      <c r="G462" s="7"/>
      <c r="H462" s="7"/>
      <c r="I462" s="7"/>
      <c r="J462" s="7"/>
      <c r="L462" s="7"/>
      <c r="M462" s="7"/>
    </row>
    <row r="463" spans="5:13" x14ac:dyDescent="0.25">
      <c r="E463" s="7"/>
      <c r="F463" s="7"/>
      <c r="G463" s="7"/>
      <c r="H463" s="7"/>
      <c r="I463" s="7"/>
      <c r="J463" s="7"/>
      <c r="L463" s="7"/>
      <c r="M463" s="7"/>
    </row>
    <row r="464" spans="5:13" x14ac:dyDescent="0.25">
      <c r="E464" s="7"/>
      <c r="F464" s="7"/>
      <c r="G464" s="7"/>
      <c r="H464" s="7"/>
      <c r="I464" s="7"/>
      <c r="J464" s="7"/>
      <c r="L464" s="7"/>
      <c r="M464" s="7"/>
    </row>
    <row r="465" spans="5:13" x14ac:dyDescent="0.25">
      <c r="E465" s="7"/>
      <c r="F465" s="7"/>
      <c r="G465" s="7"/>
      <c r="H465" s="7"/>
      <c r="I465" s="7"/>
      <c r="J465" s="7"/>
      <c r="L465" s="7"/>
      <c r="M465" s="7"/>
    </row>
    <row r="466" spans="5:13" x14ac:dyDescent="0.25">
      <c r="E466" s="7"/>
      <c r="F466" s="7"/>
      <c r="G466" s="7"/>
      <c r="H466" s="7"/>
      <c r="I466" s="7"/>
      <c r="J466" s="7"/>
      <c r="L466" s="7"/>
      <c r="M466" s="7"/>
    </row>
    <row r="467" spans="5:13" x14ac:dyDescent="0.25">
      <c r="E467" s="7"/>
      <c r="F467" s="7"/>
      <c r="G467" s="7"/>
      <c r="H467" s="7"/>
      <c r="I467" s="7"/>
      <c r="J467" s="7"/>
      <c r="L467" s="7"/>
      <c r="M467" s="7"/>
    </row>
    <row r="468" spans="5:13" x14ac:dyDescent="0.25">
      <c r="E468" s="7"/>
      <c r="F468" s="7"/>
      <c r="G468" s="7"/>
      <c r="H468" s="7"/>
      <c r="I468" s="7"/>
      <c r="J468" s="7"/>
      <c r="L468" s="7"/>
      <c r="M468" s="7"/>
    </row>
    <row r="469" spans="5:13" x14ac:dyDescent="0.25">
      <c r="E469" s="7"/>
      <c r="F469" s="7"/>
      <c r="G469" s="7"/>
      <c r="H469" s="7"/>
      <c r="I469" s="7"/>
      <c r="J469" s="7"/>
      <c r="L469" s="7"/>
      <c r="M469" s="7"/>
    </row>
    <row r="470" spans="5:13" x14ac:dyDescent="0.25">
      <c r="E470" s="7"/>
      <c r="F470" s="7"/>
      <c r="G470" s="7"/>
      <c r="H470" s="7"/>
      <c r="I470" s="7"/>
      <c r="J470" s="7"/>
      <c r="L470" s="7"/>
      <c r="M470" s="7"/>
    </row>
    <row r="471" spans="5:13" x14ac:dyDescent="0.25">
      <c r="E471" s="7"/>
      <c r="F471" s="7"/>
      <c r="G471" s="7"/>
      <c r="H471" s="7"/>
      <c r="I471" s="7"/>
      <c r="J471" s="7"/>
      <c r="L471" s="7"/>
      <c r="M471" s="7"/>
    </row>
    <row r="472" spans="5:13" x14ac:dyDescent="0.25">
      <c r="E472" s="7"/>
      <c r="F472" s="7"/>
      <c r="G472" s="7"/>
      <c r="H472" s="7"/>
      <c r="I472" s="7"/>
      <c r="J472" s="7"/>
      <c r="L472" s="7"/>
      <c r="M472" s="7"/>
    </row>
    <row r="473" spans="5:13" x14ac:dyDescent="0.25">
      <c r="E473" s="7"/>
      <c r="F473" s="7"/>
      <c r="G473" s="7"/>
      <c r="H473" s="7"/>
      <c r="I473" s="7"/>
      <c r="J473" s="7"/>
      <c r="L473" s="7"/>
      <c r="M473" s="7"/>
    </row>
    <row r="474" spans="5:13" x14ac:dyDescent="0.25">
      <c r="E474" s="7"/>
      <c r="F474" s="7"/>
      <c r="G474" s="7"/>
      <c r="H474" s="7"/>
      <c r="I474" s="7"/>
      <c r="J474" s="7"/>
      <c r="L474" s="7"/>
      <c r="M474" s="7"/>
    </row>
    <row r="475" spans="5:13" x14ac:dyDescent="0.25">
      <c r="E475" s="7"/>
      <c r="F475" s="7"/>
      <c r="G475" s="7"/>
      <c r="H475" s="7"/>
      <c r="I475" s="7"/>
      <c r="J475" s="7"/>
      <c r="L475" s="7"/>
      <c r="M475" s="7"/>
    </row>
    <row r="476" spans="5:13" x14ac:dyDescent="0.25">
      <c r="E476" s="7"/>
      <c r="F476" s="7"/>
      <c r="G476" s="7"/>
      <c r="H476" s="7"/>
      <c r="I476" s="7"/>
      <c r="J476" s="7"/>
      <c r="L476" s="7"/>
      <c r="M476" s="7"/>
    </row>
    <row r="477" spans="5:13" x14ac:dyDescent="0.25">
      <c r="E477" s="7"/>
      <c r="F477" s="7"/>
      <c r="G477" s="7"/>
      <c r="H477" s="7"/>
      <c r="I477" s="7"/>
      <c r="J477" s="7"/>
      <c r="L477" s="7"/>
      <c r="M477" s="7"/>
    </row>
    <row r="478" spans="5:13" x14ac:dyDescent="0.25">
      <c r="E478" s="7"/>
      <c r="F478" s="7"/>
      <c r="G478" s="7"/>
      <c r="H478" s="7"/>
      <c r="I478" s="7"/>
      <c r="J478" s="7"/>
      <c r="L478" s="7"/>
      <c r="M478" s="7"/>
    </row>
    <row r="479" spans="5:13" x14ac:dyDescent="0.25">
      <c r="E479" s="7"/>
      <c r="F479" s="7"/>
      <c r="G479" s="7"/>
      <c r="H479" s="7"/>
      <c r="I479" s="7"/>
      <c r="J479" s="7"/>
      <c r="L479" s="7"/>
      <c r="M479" s="7"/>
    </row>
    <row r="480" spans="5:13" x14ac:dyDescent="0.25">
      <c r="E480" s="7"/>
      <c r="F480" s="7"/>
      <c r="G480" s="7"/>
      <c r="H480" s="7"/>
      <c r="I480" s="7"/>
      <c r="J480" s="7"/>
      <c r="L480" s="7"/>
      <c r="M480" s="7"/>
    </row>
    <row r="481" spans="5:13" x14ac:dyDescent="0.25">
      <c r="E481" s="7"/>
      <c r="F481" s="7"/>
      <c r="G481" s="7"/>
      <c r="H481" s="7"/>
      <c r="I481" s="7"/>
      <c r="J481" s="7"/>
      <c r="L481" s="7"/>
      <c r="M481" s="7"/>
    </row>
    <row r="482" spans="5:13" x14ac:dyDescent="0.25">
      <c r="E482" s="7"/>
      <c r="F482" s="7"/>
      <c r="G482" s="7"/>
      <c r="H482" s="7"/>
      <c r="I482" s="7"/>
      <c r="J482" s="7"/>
      <c r="L482" s="7"/>
      <c r="M482" s="7"/>
    </row>
    <row r="483" spans="5:13" x14ac:dyDescent="0.25">
      <c r="E483" s="7"/>
      <c r="F483" s="7"/>
      <c r="G483" s="7"/>
      <c r="H483" s="7"/>
      <c r="I483" s="7"/>
      <c r="J483" s="7"/>
      <c r="L483" s="7"/>
      <c r="M483" s="7"/>
    </row>
    <row r="484" spans="5:13" x14ac:dyDescent="0.25">
      <c r="E484" s="7"/>
      <c r="F484" s="7"/>
      <c r="G484" s="7"/>
      <c r="H484" s="7"/>
      <c r="I484" s="7"/>
      <c r="J484" s="7"/>
      <c r="L484" s="7"/>
      <c r="M484" s="7"/>
    </row>
    <row r="485" spans="5:13" x14ac:dyDescent="0.25">
      <c r="E485" s="7"/>
      <c r="F485" s="7"/>
      <c r="G485" s="7"/>
      <c r="H485" s="7"/>
      <c r="I485" s="7"/>
      <c r="J485" s="7"/>
      <c r="L485" s="7"/>
      <c r="M485" s="7"/>
    </row>
    <row r="486" spans="5:13" x14ac:dyDescent="0.25">
      <c r="E486" s="7"/>
      <c r="F486" s="7"/>
      <c r="G486" s="7"/>
      <c r="H486" s="7"/>
      <c r="I486" s="7"/>
      <c r="J486" s="7"/>
      <c r="L486" s="7"/>
      <c r="M486" s="7"/>
    </row>
    <row r="487" spans="5:13" x14ac:dyDescent="0.25">
      <c r="E487" s="7"/>
      <c r="F487" s="7"/>
      <c r="G487" s="7"/>
      <c r="H487" s="7"/>
      <c r="I487" s="7"/>
      <c r="J487" s="7"/>
      <c r="L487" s="7"/>
      <c r="M487" s="7"/>
    </row>
    <row r="488" spans="5:13" x14ac:dyDescent="0.25">
      <c r="E488" s="7"/>
      <c r="F488" s="7"/>
      <c r="G488" s="7"/>
      <c r="H488" s="7"/>
      <c r="I488" s="7"/>
      <c r="J488" s="7"/>
      <c r="L488" s="7"/>
      <c r="M488" s="7"/>
    </row>
    <row r="489" spans="5:13" x14ac:dyDescent="0.25">
      <c r="E489" s="7"/>
      <c r="F489" s="7"/>
      <c r="G489" s="7"/>
      <c r="H489" s="7"/>
      <c r="I489" s="7"/>
      <c r="J489" s="7"/>
      <c r="L489" s="7"/>
      <c r="M489" s="7"/>
    </row>
    <row r="490" spans="5:13" x14ac:dyDescent="0.25">
      <c r="E490" s="7"/>
      <c r="F490" s="7"/>
      <c r="G490" s="7"/>
      <c r="H490" s="7"/>
      <c r="I490" s="7"/>
      <c r="J490" s="7"/>
      <c r="L490" s="7"/>
      <c r="M490" s="7"/>
    </row>
    <row r="491" spans="5:13" x14ac:dyDescent="0.25">
      <c r="E491" s="7"/>
      <c r="F491" s="7"/>
      <c r="G491" s="7"/>
      <c r="H491" s="7"/>
      <c r="I491" s="7"/>
      <c r="J491" s="7"/>
      <c r="L491" s="7"/>
      <c r="M491" s="7"/>
    </row>
    <row r="492" spans="5:13" x14ac:dyDescent="0.25">
      <c r="E492" s="7"/>
      <c r="F492" s="7"/>
      <c r="G492" s="7"/>
      <c r="H492" s="7"/>
      <c r="I492" s="7"/>
      <c r="J492" s="7"/>
      <c r="L492" s="7"/>
      <c r="M492" s="7"/>
    </row>
    <row r="493" spans="5:13" x14ac:dyDescent="0.25">
      <c r="E493" s="7"/>
      <c r="F493" s="7"/>
      <c r="G493" s="7"/>
      <c r="H493" s="7"/>
      <c r="I493" s="7"/>
      <c r="J493" s="7"/>
      <c r="L493" s="7"/>
      <c r="M493" s="7"/>
    </row>
    <row r="494" spans="5:13" x14ac:dyDescent="0.25">
      <c r="E494" s="7"/>
      <c r="F494" s="7"/>
      <c r="G494" s="7"/>
      <c r="H494" s="7"/>
      <c r="I494" s="7"/>
      <c r="J494" s="7"/>
      <c r="L494" s="7"/>
      <c r="M494" s="7"/>
    </row>
    <row r="495" spans="5:13" x14ac:dyDescent="0.25">
      <c r="E495" s="7"/>
      <c r="F495" s="7"/>
      <c r="G495" s="7"/>
      <c r="H495" s="7"/>
      <c r="I495" s="7"/>
      <c r="J495" s="7"/>
      <c r="L495" s="7"/>
      <c r="M495" s="7"/>
    </row>
    <row r="496" spans="5:13" x14ac:dyDescent="0.25">
      <c r="E496" s="7"/>
      <c r="F496" s="7"/>
      <c r="G496" s="7"/>
      <c r="H496" s="7"/>
      <c r="I496" s="7"/>
      <c r="J496" s="7"/>
      <c r="L496" s="7"/>
      <c r="M496" s="7"/>
    </row>
    <row r="497" spans="5:13" x14ac:dyDescent="0.25">
      <c r="E497" s="7"/>
      <c r="F497" s="7"/>
      <c r="G497" s="7"/>
      <c r="H497" s="7"/>
      <c r="I497" s="7"/>
      <c r="J497" s="7"/>
      <c r="L497" s="7"/>
      <c r="M497" s="7"/>
    </row>
    <row r="498" spans="5:13" x14ac:dyDescent="0.25">
      <c r="E498" s="7"/>
      <c r="F498" s="7"/>
      <c r="G498" s="7"/>
      <c r="H498" s="7"/>
      <c r="I498" s="7"/>
      <c r="J498" s="7"/>
      <c r="L498" s="7"/>
      <c r="M498" s="7"/>
    </row>
    <row r="499" spans="5:13" x14ac:dyDescent="0.25">
      <c r="E499" s="7"/>
      <c r="F499" s="7"/>
      <c r="G499" s="7"/>
      <c r="H499" s="7"/>
      <c r="I499" s="7"/>
      <c r="J499" s="7"/>
      <c r="L499" s="7"/>
      <c r="M499" s="7"/>
    </row>
    <row r="500" spans="5:13" x14ac:dyDescent="0.25">
      <c r="E500" s="7"/>
      <c r="F500" s="7"/>
      <c r="G500" s="7"/>
      <c r="H500" s="7"/>
      <c r="I500" s="7"/>
      <c r="J500" s="7"/>
      <c r="L500" s="7"/>
      <c r="M500" s="7"/>
    </row>
    <row r="501" spans="5:13" x14ac:dyDescent="0.25">
      <c r="E501" s="7"/>
      <c r="F501" s="7"/>
      <c r="G501" s="7"/>
      <c r="H501" s="7"/>
      <c r="I501" s="7"/>
      <c r="J501" s="7"/>
      <c r="L501" s="7"/>
      <c r="M501" s="7"/>
    </row>
    <row r="502" spans="5:13" x14ac:dyDescent="0.25">
      <c r="E502" s="7"/>
      <c r="F502" s="7"/>
      <c r="G502" s="7"/>
      <c r="H502" s="7"/>
      <c r="I502" s="7"/>
      <c r="J502" s="7"/>
      <c r="L502" s="7"/>
      <c r="M502" s="7"/>
    </row>
    <row r="503" spans="5:13" x14ac:dyDescent="0.25">
      <c r="E503" s="7"/>
      <c r="F503" s="7"/>
      <c r="G503" s="7"/>
      <c r="H503" s="7"/>
      <c r="I503" s="7"/>
      <c r="J503" s="7"/>
      <c r="L503" s="7"/>
      <c r="M503" s="7"/>
    </row>
    <row r="504" spans="5:13" x14ac:dyDescent="0.25">
      <c r="E504" s="7"/>
      <c r="F504" s="7"/>
      <c r="G504" s="7"/>
      <c r="H504" s="7"/>
      <c r="I504" s="7"/>
      <c r="J504" s="7"/>
      <c r="L504" s="7"/>
      <c r="M504" s="7"/>
    </row>
    <row r="505" spans="5:13" x14ac:dyDescent="0.25">
      <c r="E505" s="7"/>
      <c r="F505" s="7"/>
      <c r="G505" s="7"/>
      <c r="H505" s="7"/>
      <c r="I505" s="7"/>
      <c r="J505" s="7"/>
      <c r="L505" s="7"/>
      <c r="M505" s="7"/>
    </row>
    <row r="506" spans="5:13" x14ac:dyDescent="0.25">
      <c r="E506" s="7"/>
      <c r="F506" s="7"/>
      <c r="G506" s="7"/>
      <c r="H506" s="7"/>
      <c r="I506" s="7"/>
      <c r="J506" s="7"/>
      <c r="L506" s="7"/>
      <c r="M506" s="7"/>
    </row>
    <row r="507" spans="5:13" x14ac:dyDescent="0.25">
      <c r="E507" s="7"/>
      <c r="F507" s="7"/>
      <c r="G507" s="7"/>
      <c r="H507" s="7"/>
      <c r="I507" s="7"/>
      <c r="J507" s="7"/>
      <c r="L507" s="7"/>
      <c r="M507" s="7"/>
    </row>
    <row r="508" spans="5:13" x14ac:dyDescent="0.25">
      <c r="E508" s="7"/>
      <c r="F508" s="7"/>
      <c r="G508" s="7"/>
      <c r="H508" s="7"/>
      <c r="I508" s="7"/>
      <c r="J508" s="7"/>
      <c r="L508" s="7"/>
      <c r="M508" s="7"/>
    </row>
    <row r="509" spans="5:13" x14ac:dyDescent="0.25">
      <c r="E509" s="7"/>
      <c r="F509" s="7"/>
      <c r="G509" s="7"/>
      <c r="H509" s="7"/>
      <c r="I509" s="7"/>
      <c r="J509" s="7"/>
      <c r="L509" s="7"/>
      <c r="M509" s="7"/>
    </row>
    <row r="510" spans="5:13" x14ac:dyDescent="0.25">
      <c r="E510" s="7"/>
      <c r="F510" s="7"/>
      <c r="G510" s="7"/>
      <c r="H510" s="7"/>
      <c r="I510" s="7"/>
      <c r="J510" s="7"/>
      <c r="L510" s="7"/>
      <c r="M510" s="7"/>
    </row>
    <row r="511" spans="5:13" x14ac:dyDescent="0.25">
      <c r="E511" s="7"/>
      <c r="F511" s="7"/>
      <c r="G511" s="7"/>
      <c r="H511" s="7"/>
      <c r="I511" s="7"/>
      <c r="J511" s="7"/>
      <c r="L511" s="7"/>
      <c r="M511" s="7"/>
    </row>
    <row r="512" spans="5:13" x14ac:dyDescent="0.25">
      <c r="E512" s="7"/>
      <c r="F512" s="7"/>
      <c r="G512" s="7"/>
      <c r="H512" s="7"/>
      <c r="I512" s="7"/>
      <c r="J512" s="7"/>
      <c r="L512" s="7"/>
      <c r="M512" s="7"/>
    </row>
    <row r="513" spans="5:13" x14ac:dyDescent="0.25">
      <c r="E513" s="7"/>
      <c r="F513" s="7"/>
      <c r="G513" s="7"/>
      <c r="H513" s="7"/>
      <c r="I513" s="7"/>
      <c r="J513" s="7"/>
      <c r="L513" s="7"/>
      <c r="M513" s="7"/>
    </row>
    <row r="514" spans="5:13" x14ac:dyDescent="0.25">
      <c r="E514" s="7"/>
      <c r="F514" s="7"/>
      <c r="G514" s="7"/>
      <c r="H514" s="7"/>
      <c r="I514" s="7"/>
      <c r="J514" s="7"/>
      <c r="L514" s="7"/>
      <c r="M514" s="7"/>
    </row>
    <row r="515" spans="5:13" x14ac:dyDescent="0.25">
      <c r="E515" s="7"/>
      <c r="F515" s="7"/>
      <c r="G515" s="7"/>
      <c r="H515" s="7"/>
      <c r="I515" s="7"/>
      <c r="J515" s="7"/>
      <c r="L515" s="7"/>
      <c r="M515" s="7"/>
    </row>
    <row r="516" spans="5:13" x14ac:dyDescent="0.25">
      <c r="E516" s="7"/>
      <c r="F516" s="7"/>
      <c r="G516" s="7"/>
      <c r="H516" s="7"/>
      <c r="I516" s="7"/>
      <c r="J516" s="7"/>
      <c r="L516" s="7"/>
      <c r="M516" s="7"/>
    </row>
    <row r="517" spans="5:13" x14ac:dyDescent="0.25">
      <c r="E517" s="7"/>
      <c r="F517" s="7"/>
      <c r="G517" s="7"/>
      <c r="H517" s="7"/>
      <c r="I517" s="7"/>
      <c r="J517" s="7"/>
      <c r="L517" s="7"/>
      <c r="M517" s="7"/>
    </row>
    <row r="518" spans="5:13" x14ac:dyDescent="0.25">
      <c r="E518" s="7"/>
      <c r="F518" s="7"/>
      <c r="G518" s="7"/>
      <c r="H518" s="7"/>
      <c r="I518" s="7"/>
      <c r="J518" s="7"/>
      <c r="L518" s="7"/>
      <c r="M518" s="7"/>
    </row>
    <row r="519" spans="5:13" x14ac:dyDescent="0.25">
      <c r="E519" s="7"/>
      <c r="F519" s="7"/>
      <c r="G519" s="7"/>
      <c r="H519" s="7"/>
      <c r="I519" s="7"/>
      <c r="J519" s="7"/>
      <c r="L519" s="7"/>
      <c r="M519" s="7"/>
    </row>
    <row r="520" spans="5:13" x14ac:dyDescent="0.25">
      <c r="E520" s="7"/>
      <c r="F520" s="7"/>
      <c r="G520" s="7"/>
      <c r="H520" s="7"/>
      <c r="I520" s="7"/>
      <c r="J520" s="7"/>
      <c r="L520" s="7"/>
      <c r="M520" s="7"/>
    </row>
    <row r="521" spans="5:13" x14ac:dyDescent="0.25">
      <c r="E521" s="7"/>
      <c r="F521" s="7"/>
      <c r="G521" s="7"/>
      <c r="H521" s="7"/>
      <c r="I521" s="7"/>
      <c r="J521" s="7"/>
      <c r="L521" s="7"/>
      <c r="M521" s="7"/>
    </row>
    <row r="522" spans="5:13" x14ac:dyDescent="0.25">
      <c r="E522" s="7"/>
      <c r="F522" s="7"/>
      <c r="G522" s="7"/>
      <c r="H522" s="7"/>
      <c r="I522" s="7"/>
      <c r="J522" s="7"/>
      <c r="L522" s="7"/>
      <c r="M522" s="7"/>
    </row>
    <row r="523" spans="5:13" x14ac:dyDescent="0.25">
      <c r="E523" s="7"/>
      <c r="F523" s="7"/>
      <c r="G523" s="7"/>
      <c r="H523" s="7"/>
      <c r="I523" s="7"/>
      <c r="J523" s="7"/>
      <c r="L523" s="7"/>
      <c r="M523" s="7"/>
    </row>
    <row r="524" spans="5:13" x14ac:dyDescent="0.25">
      <c r="E524" s="7"/>
      <c r="F524" s="7"/>
      <c r="G524" s="7"/>
      <c r="H524" s="7"/>
      <c r="I524" s="7"/>
      <c r="J524" s="7"/>
      <c r="L524" s="7"/>
      <c r="M524" s="7"/>
    </row>
    <row r="525" spans="5:13" x14ac:dyDescent="0.25">
      <c r="E525" s="7"/>
      <c r="F525" s="7"/>
      <c r="G525" s="7"/>
      <c r="H525" s="7"/>
      <c r="I525" s="7"/>
      <c r="J525" s="7"/>
      <c r="L525" s="7"/>
      <c r="M525" s="7"/>
    </row>
    <row r="526" spans="5:13" x14ac:dyDescent="0.25">
      <c r="E526" s="7"/>
      <c r="F526" s="7"/>
      <c r="G526" s="7"/>
      <c r="H526" s="7"/>
      <c r="I526" s="7"/>
      <c r="J526" s="7"/>
      <c r="L526" s="7"/>
      <c r="M526" s="7"/>
    </row>
    <row r="527" spans="5:13" x14ac:dyDescent="0.25">
      <c r="E527" s="7"/>
      <c r="F527" s="7"/>
      <c r="G527" s="7"/>
      <c r="H527" s="7"/>
      <c r="I527" s="7"/>
      <c r="J527" s="7"/>
      <c r="L527" s="7"/>
      <c r="M527" s="7"/>
    </row>
    <row r="528" spans="5:13" x14ac:dyDescent="0.25">
      <c r="E528" s="7"/>
      <c r="F528" s="7"/>
      <c r="G528" s="7"/>
      <c r="H528" s="7"/>
      <c r="I528" s="7"/>
      <c r="J528" s="7"/>
      <c r="L528" s="7"/>
      <c r="M528" s="7"/>
    </row>
    <row r="529" spans="5:13" x14ac:dyDescent="0.25">
      <c r="E529" s="7"/>
      <c r="F529" s="7"/>
      <c r="G529" s="7"/>
      <c r="H529" s="7"/>
      <c r="I529" s="7"/>
      <c r="J529" s="7"/>
      <c r="L529" s="7"/>
      <c r="M529" s="7"/>
    </row>
    <row r="530" spans="5:13" x14ac:dyDescent="0.25">
      <c r="E530" s="7"/>
      <c r="F530" s="7"/>
      <c r="G530" s="7"/>
      <c r="H530" s="7"/>
      <c r="I530" s="7"/>
      <c r="J530" s="7"/>
      <c r="L530" s="7"/>
      <c r="M530" s="7"/>
    </row>
    <row r="531" spans="5:13" x14ac:dyDescent="0.25">
      <c r="E531" s="7"/>
      <c r="F531" s="7"/>
      <c r="G531" s="7"/>
      <c r="H531" s="7"/>
      <c r="I531" s="7"/>
      <c r="J531" s="7"/>
      <c r="L531" s="7"/>
      <c r="M531" s="7"/>
    </row>
    <row r="532" spans="5:13" x14ac:dyDescent="0.25">
      <c r="E532" s="7"/>
      <c r="F532" s="7"/>
      <c r="G532" s="7"/>
      <c r="H532" s="7"/>
      <c r="I532" s="7"/>
      <c r="J532" s="7"/>
      <c r="L532" s="7"/>
      <c r="M532" s="7"/>
    </row>
    <row r="533" spans="5:13" x14ac:dyDescent="0.25">
      <c r="E533" s="7"/>
      <c r="F533" s="7"/>
      <c r="G533" s="7"/>
      <c r="H533" s="7"/>
      <c r="I533" s="7"/>
      <c r="J533" s="7"/>
      <c r="L533" s="7"/>
      <c r="M533" s="7"/>
    </row>
    <row r="534" spans="5:13" x14ac:dyDescent="0.25">
      <c r="E534" s="7"/>
      <c r="F534" s="7"/>
      <c r="G534" s="7"/>
      <c r="H534" s="7"/>
      <c r="I534" s="7"/>
      <c r="J534" s="7"/>
      <c r="L534" s="7"/>
      <c r="M534" s="7"/>
    </row>
    <row r="535" spans="5:13" x14ac:dyDescent="0.25">
      <c r="E535" s="7"/>
      <c r="F535" s="7"/>
      <c r="G535" s="7"/>
      <c r="H535" s="7"/>
      <c r="I535" s="7"/>
      <c r="J535" s="7"/>
      <c r="L535" s="7"/>
      <c r="M535" s="7"/>
    </row>
    <row r="536" spans="5:13" x14ac:dyDescent="0.25">
      <c r="E536" s="7"/>
      <c r="F536" s="7"/>
      <c r="G536" s="7"/>
      <c r="H536" s="7"/>
      <c r="I536" s="7"/>
      <c r="J536" s="7"/>
      <c r="L536" s="7"/>
      <c r="M536" s="7"/>
    </row>
    <row r="537" spans="5:13" x14ac:dyDescent="0.25">
      <c r="E537" s="7"/>
      <c r="F537" s="7"/>
      <c r="G537" s="7"/>
      <c r="H537" s="7"/>
      <c r="I537" s="7"/>
      <c r="J537" s="7"/>
      <c r="L537" s="7"/>
      <c r="M537" s="7"/>
    </row>
    <row r="538" spans="5:13" x14ac:dyDescent="0.25">
      <c r="E538" s="7"/>
      <c r="F538" s="7"/>
      <c r="G538" s="7"/>
      <c r="H538" s="7"/>
      <c r="I538" s="7"/>
      <c r="J538" s="7"/>
      <c r="L538" s="7"/>
      <c r="M538" s="7"/>
    </row>
    <row r="539" spans="5:13" x14ac:dyDescent="0.25">
      <c r="E539" s="7"/>
      <c r="F539" s="7"/>
      <c r="G539" s="7"/>
      <c r="H539" s="7"/>
      <c r="I539" s="7"/>
      <c r="J539" s="7"/>
      <c r="L539" s="7"/>
      <c r="M539" s="7"/>
    </row>
    <row r="540" spans="5:13" x14ac:dyDescent="0.25">
      <c r="E540" s="7"/>
      <c r="F540" s="7"/>
      <c r="G540" s="7"/>
      <c r="H540" s="7"/>
      <c r="I540" s="7"/>
      <c r="J540" s="7"/>
      <c r="L540" s="7"/>
      <c r="M540" s="7"/>
    </row>
    <row r="541" spans="5:13" x14ac:dyDescent="0.25">
      <c r="E541" s="7"/>
      <c r="F541" s="7"/>
      <c r="G541" s="7"/>
      <c r="H541" s="7"/>
      <c r="I541" s="7"/>
      <c r="J541" s="7"/>
      <c r="L541" s="7"/>
      <c r="M541" s="7"/>
    </row>
    <row r="542" spans="5:13" x14ac:dyDescent="0.25">
      <c r="E542" s="7"/>
      <c r="F542" s="7"/>
      <c r="G542" s="7"/>
      <c r="H542" s="7"/>
      <c r="I542" s="7"/>
      <c r="J542" s="7"/>
      <c r="L542" s="7"/>
      <c r="M542" s="7"/>
    </row>
    <row r="543" spans="5:13" x14ac:dyDescent="0.25">
      <c r="E543" s="7"/>
      <c r="F543" s="7"/>
      <c r="G543" s="7"/>
      <c r="H543" s="7"/>
      <c r="I543" s="7"/>
      <c r="J543" s="7"/>
      <c r="L543" s="7"/>
      <c r="M543" s="7"/>
    </row>
    <row r="544" spans="5:13" x14ac:dyDescent="0.25">
      <c r="E544" s="7"/>
      <c r="F544" s="7"/>
      <c r="G544" s="7"/>
      <c r="H544" s="7"/>
      <c r="I544" s="7"/>
      <c r="J544" s="7"/>
      <c r="L544" s="7"/>
      <c r="M544" s="7"/>
    </row>
    <row r="545" spans="5:13" x14ac:dyDescent="0.25">
      <c r="E545" s="7"/>
      <c r="F545" s="7"/>
      <c r="G545" s="7"/>
      <c r="H545" s="7"/>
      <c r="I545" s="7"/>
      <c r="J545" s="7"/>
      <c r="L545" s="7"/>
      <c r="M545" s="7"/>
    </row>
    <row r="546" spans="5:13" x14ac:dyDescent="0.25">
      <c r="E546" s="7"/>
      <c r="F546" s="7"/>
      <c r="G546" s="7"/>
      <c r="H546" s="7"/>
      <c r="I546" s="7"/>
      <c r="J546" s="7"/>
      <c r="L546" s="7"/>
      <c r="M546" s="7"/>
    </row>
    <row r="547" spans="5:13" x14ac:dyDescent="0.25">
      <c r="E547" s="7"/>
      <c r="F547" s="7"/>
      <c r="G547" s="7"/>
      <c r="H547" s="7"/>
      <c r="I547" s="7"/>
      <c r="J547" s="7"/>
      <c r="L547" s="7"/>
      <c r="M547" s="7"/>
    </row>
    <row r="548" spans="5:13" x14ac:dyDescent="0.25">
      <c r="E548" s="7"/>
      <c r="F548" s="7"/>
      <c r="G548" s="7"/>
      <c r="H548" s="7"/>
      <c r="I548" s="7"/>
      <c r="J548" s="7"/>
      <c r="L548" s="7"/>
      <c r="M548" s="7"/>
    </row>
    <row r="549" spans="5:13" x14ac:dyDescent="0.25">
      <c r="E549" s="7"/>
      <c r="F549" s="7"/>
      <c r="G549" s="7"/>
      <c r="H549" s="7"/>
      <c r="I549" s="7"/>
      <c r="J549" s="7"/>
      <c r="L549" s="7"/>
      <c r="M549" s="7"/>
    </row>
    <row r="550" spans="5:13" x14ac:dyDescent="0.25">
      <c r="E550" s="7"/>
      <c r="F550" s="7"/>
      <c r="G550" s="7"/>
      <c r="H550" s="7"/>
      <c r="I550" s="7"/>
      <c r="J550" s="7"/>
      <c r="L550" s="7"/>
      <c r="M550" s="7"/>
    </row>
    <row r="551" spans="5:13" x14ac:dyDescent="0.25">
      <c r="E551" s="7"/>
      <c r="F551" s="7"/>
      <c r="G551" s="7"/>
      <c r="H551" s="7"/>
      <c r="I551" s="7"/>
      <c r="J551" s="7"/>
      <c r="L551" s="7"/>
      <c r="M551" s="7"/>
    </row>
    <row r="552" spans="5:13" x14ac:dyDescent="0.25">
      <c r="E552" s="7"/>
      <c r="F552" s="7"/>
      <c r="G552" s="7"/>
      <c r="H552" s="7"/>
      <c r="I552" s="7"/>
      <c r="J552" s="7"/>
      <c r="L552" s="7"/>
      <c r="M552" s="7"/>
    </row>
    <row r="553" spans="5:13" x14ac:dyDescent="0.25">
      <c r="E553" s="7"/>
      <c r="F553" s="7"/>
      <c r="G553" s="7"/>
      <c r="H553" s="7"/>
      <c r="I553" s="7"/>
      <c r="J553" s="7"/>
      <c r="L553" s="7"/>
      <c r="M553" s="7"/>
    </row>
    <row r="554" spans="5:13" x14ac:dyDescent="0.25">
      <c r="E554" s="7"/>
      <c r="F554" s="7"/>
      <c r="G554" s="7"/>
      <c r="H554" s="7"/>
      <c r="I554" s="7"/>
      <c r="J554" s="7"/>
      <c r="L554" s="7"/>
      <c r="M554" s="7"/>
    </row>
    <row r="555" spans="5:13" x14ac:dyDescent="0.25">
      <c r="E555" s="7"/>
      <c r="F555" s="7"/>
      <c r="G555" s="7"/>
      <c r="H555" s="7"/>
      <c r="I555" s="7"/>
      <c r="J555" s="7"/>
      <c r="L555" s="7"/>
      <c r="M555" s="7"/>
    </row>
    <row r="556" spans="5:13" x14ac:dyDescent="0.25">
      <c r="E556" s="7"/>
      <c r="F556" s="7"/>
      <c r="G556" s="7"/>
      <c r="H556" s="7"/>
      <c r="I556" s="7"/>
      <c r="J556" s="7"/>
      <c r="L556" s="7"/>
      <c r="M556" s="7"/>
    </row>
    <row r="557" spans="5:13" x14ac:dyDescent="0.25">
      <c r="E557" s="7"/>
      <c r="F557" s="7"/>
      <c r="G557" s="7"/>
      <c r="H557" s="7"/>
      <c r="I557" s="7"/>
      <c r="J557" s="7"/>
      <c r="L557" s="7"/>
      <c r="M557" s="7"/>
    </row>
    <row r="558" spans="5:13" x14ac:dyDescent="0.25">
      <c r="E558" s="7"/>
      <c r="F558" s="7"/>
      <c r="G558" s="7"/>
      <c r="H558" s="7"/>
      <c r="I558" s="7"/>
      <c r="J558" s="7"/>
      <c r="L558" s="7"/>
      <c r="M558" s="7"/>
    </row>
    <row r="559" spans="5:13" x14ac:dyDescent="0.25">
      <c r="E559" s="7"/>
      <c r="F559" s="7"/>
      <c r="G559" s="7"/>
      <c r="H559" s="7"/>
      <c r="I559" s="7"/>
      <c r="J559" s="7"/>
      <c r="L559" s="7"/>
      <c r="M559" s="7"/>
    </row>
    <row r="560" spans="5:13" x14ac:dyDescent="0.25">
      <c r="E560" s="7"/>
      <c r="F560" s="7"/>
      <c r="G560" s="7"/>
      <c r="H560" s="7"/>
      <c r="I560" s="7"/>
      <c r="J560" s="7"/>
      <c r="L560" s="7"/>
      <c r="M560" s="7"/>
    </row>
    <row r="561" spans="5:13" x14ac:dyDescent="0.25">
      <c r="E561" s="7"/>
      <c r="F561" s="7"/>
      <c r="G561" s="7"/>
      <c r="H561" s="7"/>
      <c r="I561" s="7"/>
      <c r="J561" s="7"/>
      <c r="L561" s="7"/>
      <c r="M561" s="7"/>
    </row>
    <row r="562" spans="5:13" x14ac:dyDescent="0.25">
      <c r="E562" s="7"/>
      <c r="F562" s="7"/>
      <c r="G562" s="7"/>
      <c r="H562" s="7"/>
      <c r="I562" s="7"/>
      <c r="J562" s="7"/>
      <c r="L562" s="7"/>
      <c r="M562" s="7"/>
    </row>
    <row r="563" spans="5:13" x14ac:dyDescent="0.25">
      <c r="E563" s="7"/>
      <c r="F563" s="7"/>
      <c r="G563" s="7"/>
      <c r="H563" s="7"/>
      <c r="I563" s="7"/>
      <c r="J563" s="7"/>
      <c r="L563" s="7"/>
      <c r="M563" s="7"/>
    </row>
    <row r="564" spans="5:13" x14ac:dyDescent="0.25">
      <c r="E564" s="7"/>
      <c r="F564" s="7"/>
      <c r="G564" s="7"/>
      <c r="H564" s="7"/>
      <c r="I564" s="7"/>
      <c r="J564" s="7"/>
      <c r="L564" s="7"/>
      <c r="M564" s="7"/>
    </row>
    <row r="565" spans="5:13" x14ac:dyDescent="0.25">
      <c r="E565" s="7"/>
      <c r="F565" s="7"/>
      <c r="G565" s="7"/>
      <c r="H565" s="7"/>
      <c r="I565" s="7"/>
      <c r="J565" s="7"/>
      <c r="L565" s="7"/>
      <c r="M565" s="7"/>
    </row>
    <row r="566" spans="5:13" x14ac:dyDescent="0.25">
      <c r="E566" s="7"/>
      <c r="F566" s="7"/>
      <c r="G566" s="7"/>
      <c r="H566" s="7"/>
      <c r="I566" s="7"/>
      <c r="J566" s="7"/>
      <c r="L566" s="7"/>
      <c r="M566" s="7"/>
    </row>
    <row r="567" spans="5:13" x14ac:dyDescent="0.25">
      <c r="E567" s="7"/>
      <c r="F567" s="7"/>
      <c r="G567" s="7"/>
      <c r="H567" s="7"/>
      <c r="I567" s="7"/>
      <c r="J567" s="7"/>
      <c r="L567" s="7"/>
      <c r="M567" s="7"/>
    </row>
    <row r="568" spans="5:13" x14ac:dyDescent="0.25">
      <c r="E568" s="7"/>
      <c r="F568" s="7"/>
      <c r="G568" s="7"/>
      <c r="H568" s="7"/>
      <c r="I568" s="7"/>
      <c r="J568" s="7"/>
      <c r="L568" s="7"/>
      <c r="M568" s="7"/>
    </row>
    <row r="569" spans="5:13" x14ac:dyDescent="0.25">
      <c r="E569" s="7"/>
      <c r="F569" s="7"/>
      <c r="G569" s="7"/>
      <c r="H569" s="7"/>
      <c r="I569" s="7"/>
      <c r="J569" s="7"/>
      <c r="L569" s="7"/>
      <c r="M569" s="7"/>
    </row>
    <row r="570" spans="5:13" x14ac:dyDescent="0.25">
      <c r="E570" s="7"/>
      <c r="F570" s="7"/>
      <c r="G570" s="7"/>
      <c r="H570" s="7"/>
      <c r="I570" s="7"/>
      <c r="J570" s="7"/>
      <c r="L570" s="7"/>
      <c r="M570" s="7"/>
    </row>
    <row r="571" spans="5:13" x14ac:dyDescent="0.25">
      <c r="E571" s="7"/>
      <c r="F571" s="7"/>
      <c r="G571" s="7"/>
      <c r="H571" s="7"/>
      <c r="I571" s="7"/>
      <c r="J571" s="7"/>
      <c r="L571" s="7"/>
      <c r="M571" s="7"/>
    </row>
    <row r="572" spans="5:13" x14ac:dyDescent="0.25">
      <c r="E572" s="7"/>
      <c r="F572" s="7"/>
      <c r="G572" s="7"/>
      <c r="H572" s="7"/>
      <c r="I572" s="7"/>
      <c r="J572" s="7"/>
      <c r="L572" s="7"/>
      <c r="M572" s="7"/>
    </row>
    <row r="573" spans="5:13" x14ac:dyDescent="0.25">
      <c r="E573" s="7"/>
      <c r="F573" s="7"/>
      <c r="G573" s="7"/>
      <c r="H573" s="7"/>
      <c r="I573" s="7"/>
      <c r="J573" s="7"/>
      <c r="L573" s="7"/>
      <c r="M573" s="7"/>
    </row>
    <row r="574" spans="5:13" x14ac:dyDescent="0.25">
      <c r="E574" s="7"/>
      <c r="F574" s="7"/>
      <c r="G574" s="7"/>
      <c r="H574" s="7"/>
      <c r="I574" s="7"/>
      <c r="J574" s="7"/>
      <c r="L574" s="7"/>
      <c r="M574" s="7"/>
    </row>
    <row r="575" spans="5:13" x14ac:dyDescent="0.25">
      <c r="E575" s="7"/>
      <c r="F575" s="7"/>
      <c r="G575" s="7"/>
      <c r="H575" s="7"/>
      <c r="I575" s="7"/>
      <c r="J575" s="7"/>
      <c r="L575" s="7"/>
      <c r="M575" s="7"/>
    </row>
    <row r="576" spans="5:13" x14ac:dyDescent="0.25">
      <c r="E576" s="7"/>
      <c r="F576" s="7"/>
      <c r="G576" s="7"/>
      <c r="H576" s="7"/>
      <c r="I576" s="7"/>
      <c r="J576" s="7"/>
      <c r="L576" s="7"/>
      <c r="M576" s="7"/>
    </row>
    <row r="577" spans="5:13" x14ac:dyDescent="0.25">
      <c r="E577" s="7"/>
      <c r="F577" s="7"/>
      <c r="G577" s="7"/>
      <c r="H577" s="7"/>
      <c r="I577" s="7"/>
      <c r="J577" s="7"/>
      <c r="L577" s="7"/>
      <c r="M577" s="7"/>
    </row>
    <row r="578" spans="5:13" x14ac:dyDescent="0.25">
      <c r="E578" s="7"/>
      <c r="F578" s="7"/>
      <c r="G578" s="7"/>
      <c r="H578" s="7"/>
      <c r="I578" s="7"/>
      <c r="J578" s="7"/>
      <c r="L578" s="7"/>
      <c r="M578" s="7"/>
    </row>
    <row r="579" spans="5:13" x14ac:dyDescent="0.25">
      <c r="E579" s="7"/>
      <c r="F579" s="7"/>
      <c r="G579" s="7"/>
      <c r="H579" s="7"/>
      <c r="I579" s="7"/>
      <c r="J579" s="7"/>
      <c r="L579" s="7"/>
      <c r="M579" s="7"/>
    </row>
    <row r="580" spans="5:13" x14ac:dyDescent="0.25">
      <c r="E580" s="7"/>
      <c r="F580" s="7"/>
      <c r="G580" s="7"/>
      <c r="H580" s="7"/>
      <c r="I580" s="7"/>
      <c r="J580" s="7"/>
      <c r="L580" s="7"/>
      <c r="M580" s="7"/>
    </row>
    <row r="581" spans="5:13" x14ac:dyDescent="0.25">
      <c r="E581" s="7"/>
      <c r="F581" s="7"/>
      <c r="G581" s="7"/>
      <c r="H581" s="7"/>
      <c r="I581" s="7"/>
      <c r="J581" s="7"/>
      <c r="L581" s="7"/>
      <c r="M581" s="7"/>
    </row>
    <row r="582" spans="5:13" x14ac:dyDescent="0.25">
      <c r="E582" s="7"/>
      <c r="F582" s="7"/>
      <c r="G582" s="7"/>
      <c r="H582" s="7"/>
      <c r="I582" s="7"/>
      <c r="J582" s="7"/>
      <c r="L582" s="7"/>
      <c r="M582" s="7"/>
    </row>
    <row r="583" spans="5:13" x14ac:dyDescent="0.25">
      <c r="E583" s="7"/>
      <c r="F583" s="7"/>
      <c r="G583" s="7"/>
      <c r="H583" s="7"/>
      <c r="I583" s="7"/>
      <c r="J583" s="7"/>
      <c r="L583" s="7"/>
      <c r="M583" s="7"/>
    </row>
    <row r="584" spans="5:13" x14ac:dyDescent="0.25">
      <c r="E584" s="7"/>
      <c r="F584" s="7"/>
      <c r="G584" s="7"/>
      <c r="H584" s="7"/>
      <c r="I584" s="7"/>
      <c r="J584" s="7"/>
      <c r="L584" s="7"/>
      <c r="M584" s="7"/>
    </row>
    <row r="585" spans="5:13" x14ac:dyDescent="0.25">
      <c r="E585" s="7"/>
      <c r="F585" s="7"/>
      <c r="G585" s="7"/>
      <c r="H585" s="7"/>
      <c r="I585" s="7"/>
      <c r="J585" s="7"/>
      <c r="L585" s="7"/>
      <c r="M585" s="7"/>
    </row>
    <row r="586" spans="5:13" x14ac:dyDescent="0.25">
      <c r="E586" s="7"/>
      <c r="F586" s="7"/>
      <c r="G586" s="7"/>
      <c r="H586" s="7"/>
      <c r="I586" s="7"/>
      <c r="J586" s="7"/>
      <c r="L586" s="7"/>
      <c r="M586" s="7"/>
    </row>
    <row r="587" spans="5:13" x14ac:dyDescent="0.25">
      <c r="E587" s="7"/>
      <c r="F587" s="7"/>
      <c r="G587" s="7"/>
      <c r="H587" s="7"/>
      <c r="I587" s="7"/>
      <c r="J587" s="7"/>
      <c r="L587" s="7"/>
      <c r="M587" s="7"/>
    </row>
    <row r="588" spans="5:13" x14ac:dyDescent="0.25">
      <c r="E588" s="7"/>
      <c r="F588" s="7"/>
      <c r="G588" s="7"/>
      <c r="H588" s="7"/>
      <c r="I588" s="7"/>
      <c r="J588" s="7"/>
      <c r="L588" s="7"/>
      <c r="M588" s="7"/>
    </row>
    <row r="589" spans="5:13" x14ac:dyDescent="0.25">
      <c r="E589" s="7"/>
      <c r="F589" s="7"/>
      <c r="G589" s="7"/>
      <c r="H589" s="7"/>
      <c r="I589" s="7"/>
      <c r="J589" s="7"/>
      <c r="L589" s="7"/>
      <c r="M589" s="7"/>
    </row>
    <row r="590" spans="5:13" x14ac:dyDescent="0.25">
      <c r="E590" s="7"/>
      <c r="F590" s="7"/>
      <c r="G590" s="7"/>
      <c r="H590" s="7"/>
      <c r="I590" s="7"/>
      <c r="J590" s="7"/>
      <c r="L590" s="7"/>
      <c r="M590" s="7"/>
    </row>
    <row r="591" spans="5:13" x14ac:dyDescent="0.25">
      <c r="E591" s="7"/>
      <c r="F591" s="7"/>
      <c r="G591" s="7"/>
      <c r="H591" s="7"/>
      <c r="I591" s="7"/>
      <c r="J591" s="7"/>
      <c r="L591" s="7"/>
      <c r="M591" s="7"/>
    </row>
    <row r="592" spans="5:13" x14ac:dyDescent="0.25">
      <c r="E592" s="7"/>
      <c r="F592" s="7"/>
      <c r="G592" s="7"/>
      <c r="H592" s="7"/>
      <c r="I592" s="7"/>
      <c r="J592" s="7"/>
      <c r="L592" s="7"/>
      <c r="M592" s="7"/>
    </row>
    <row r="593" spans="5:13" x14ac:dyDescent="0.25">
      <c r="E593" s="7"/>
      <c r="F593" s="7"/>
      <c r="G593" s="7"/>
      <c r="H593" s="7"/>
      <c r="I593" s="7"/>
      <c r="J593" s="7"/>
      <c r="L593" s="7"/>
      <c r="M593" s="7"/>
    </row>
    <row r="594" spans="5:13" x14ac:dyDescent="0.25">
      <c r="E594" s="7"/>
      <c r="F594" s="7"/>
      <c r="G594" s="7"/>
      <c r="H594" s="7"/>
      <c r="I594" s="7"/>
      <c r="J594" s="7"/>
      <c r="L594" s="7"/>
      <c r="M594" s="7"/>
    </row>
    <row r="595" spans="5:13" x14ac:dyDescent="0.25">
      <c r="E595" s="7"/>
      <c r="F595" s="7"/>
      <c r="G595" s="7"/>
      <c r="H595" s="7"/>
      <c r="I595" s="7"/>
      <c r="J595" s="7"/>
      <c r="L595" s="7"/>
      <c r="M595" s="7"/>
    </row>
    <row r="596" spans="5:13" x14ac:dyDescent="0.25">
      <c r="E596" s="7"/>
      <c r="F596" s="7"/>
      <c r="G596" s="7"/>
      <c r="H596" s="7"/>
      <c r="I596" s="7"/>
      <c r="J596" s="7"/>
      <c r="L596" s="7"/>
      <c r="M596" s="7"/>
    </row>
    <row r="597" spans="5:13" x14ac:dyDescent="0.25">
      <c r="E597" s="7"/>
      <c r="F597" s="7"/>
      <c r="G597" s="7"/>
      <c r="H597" s="7"/>
      <c r="I597" s="7"/>
      <c r="J597" s="7"/>
      <c r="L597" s="7"/>
      <c r="M597" s="7"/>
    </row>
    <row r="598" spans="5:13" x14ac:dyDescent="0.25">
      <c r="E598" s="7"/>
      <c r="F598" s="7"/>
      <c r="G598" s="7"/>
      <c r="H598" s="7"/>
      <c r="I598" s="7"/>
      <c r="J598" s="7"/>
      <c r="L598" s="7"/>
      <c r="M598" s="7"/>
    </row>
    <row r="599" spans="5:13" x14ac:dyDescent="0.25">
      <c r="E599" s="7"/>
      <c r="F599" s="7"/>
      <c r="G599" s="7"/>
      <c r="H599" s="7"/>
      <c r="I599" s="7"/>
      <c r="J599" s="7"/>
      <c r="L599" s="7"/>
      <c r="M599" s="7"/>
    </row>
    <row r="600" spans="5:13" x14ac:dyDescent="0.25">
      <c r="E600" s="7"/>
      <c r="F600" s="7"/>
      <c r="G600" s="7"/>
      <c r="H600" s="7"/>
      <c r="I600" s="7"/>
      <c r="J600" s="7"/>
      <c r="L600" s="7"/>
      <c r="M600" s="7"/>
    </row>
    <row r="601" spans="5:13" x14ac:dyDescent="0.25">
      <c r="E601" s="7"/>
      <c r="F601" s="7"/>
      <c r="G601" s="7"/>
      <c r="H601" s="7"/>
      <c r="I601" s="7"/>
      <c r="J601" s="7"/>
      <c r="L601" s="7"/>
      <c r="M601" s="7"/>
    </row>
    <row r="602" spans="5:13" x14ac:dyDescent="0.25">
      <c r="E602" s="7"/>
      <c r="F602" s="7"/>
      <c r="G602" s="7"/>
      <c r="H602" s="7"/>
      <c r="I602" s="7"/>
      <c r="J602" s="7"/>
      <c r="L602" s="7"/>
      <c r="M602" s="7"/>
    </row>
    <row r="603" spans="5:13" x14ac:dyDescent="0.25">
      <c r="E603" s="7"/>
      <c r="F603" s="7"/>
      <c r="G603" s="7"/>
      <c r="H603" s="7"/>
      <c r="I603" s="7"/>
      <c r="J603" s="7"/>
      <c r="L603" s="7"/>
      <c r="M603" s="7"/>
    </row>
    <row r="604" spans="5:13" x14ac:dyDescent="0.25">
      <c r="E604" s="7"/>
      <c r="F604" s="7"/>
      <c r="G604" s="7"/>
      <c r="H604" s="7"/>
      <c r="I604" s="7"/>
      <c r="J604" s="7"/>
      <c r="L604" s="7"/>
      <c r="M604" s="7"/>
    </row>
    <row r="605" spans="5:13" x14ac:dyDescent="0.25">
      <c r="E605" s="7"/>
      <c r="F605" s="7"/>
      <c r="G605" s="7"/>
      <c r="H605" s="7"/>
      <c r="I605" s="7"/>
      <c r="J605" s="7"/>
      <c r="L605" s="7"/>
      <c r="M605" s="7"/>
    </row>
    <row r="606" spans="5:13" x14ac:dyDescent="0.25">
      <c r="E606" s="7"/>
      <c r="F606" s="7"/>
      <c r="G606" s="7"/>
      <c r="H606" s="7"/>
      <c r="I606" s="7"/>
      <c r="J606" s="7"/>
      <c r="L606" s="7"/>
      <c r="M606" s="7"/>
    </row>
    <row r="607" spans="5:13" x14ac:dyDescent="0.25">
      <c r="E607" s="7"/>
      <c r="F607" s="7"/>
      <c r="G607" s="7"/>
      <c r="H607" s="7"/>
      <c r="I607" s="7"/>
      <c r="J607" s="7"/>
      <c r="L607" s="7"/>
      <c r="M607" s="7"/>
    </row>
    <row r="608" spans="5:13" x14ac:dyDescent="0.25">
      <c r="E608" s="7"/>
      <c r="F608" s="7"/>
      <c r="G608" s="7"/>
      <c r="H608" s="7"/>
      <c r="I608" s="7"/>
      <c r="J608" s="7"/>
      <c r="L608" s="7"/>
      <c r="M608" s="7"/>
    </row>
    <row r="609" spans="5:13" x14ac:dyDescent="0.25">
      <c r="E609" s="7"/>
      <c r="F609" s="7"/>
      <c r="G609" s="7"/>
      <c r="H609" s="7"/>
      <c r="I609" s="7"/>
      <c r="J609" s="7"/>
      <c r="L609" s="7"/>
      <c r="M609" s="7"/>
    </row>
    <row r="610" spans="5:13" x14ac:dyDescent="0.25">
      <c r="E610" s="7"/>
      <c r="F610" s="7"/>
      <c r="G610" s="7"/>
      <c r="H610" s="7"/>
      <c r="I610" s="7"/>
      <c r="J610" s="7"/>
      <c r="L610" s="7"/>
      <c r="M610" s="7"/>
    </row>
    <row r="611" spans="5:13" x14ac:dyDescent="0.25">
      <c r="E611" s="7"/>
      <c r="F611" s="7"/>
      <c r="G611" s="7"/>
      <c r="H611" s="7"/>
      <c r="I611" s="7"/>
      <c r="J611" s="7"/>
      <c r="L611" s="7"/>
      <c r="M611" s="7"/>
    </row>
    <row r="612" spans="5:13" x14ac:dyDescent="0.25">
      <c r="E612" s="7"/>
      <c r="F612" s="7"/>
      <c r="G612" s="7"/>
      <c r="H612" s="7"/>
      <c r="I612" s="7"/>
      <c r="J612" s="7"/>
      <c r="L612" s="7"/>
      <c r="M612" s="7"/>
    </row>
    <row r="613" spans="5:13" x14ac:dyDescent="0.25">
      <c r="E613" s="7"/>
      <c r="F613" s="7"/>
      <c r="G613" s="7"/>
      <c r="H613" s="7"/>
      <c r="I613" s="7"/>
      <c r="J613" s="7"/>
      <c r="L613" s="7"/>
      <c r="M613" s="7"/>
    </row>
    <row r="614" spans="5:13" x14ac:dyDescent="0.25">
      <c r="E614" s="7"/>
      <c r="F614" s="7"/>
      <c r="G614" s="7"/>
      <c r="H614" s="7"/>
      <c r="I614" s="7"/>
      <c r="J614" s="7"/>
      <c r="L614" s="7"/>
      <c r="M614" s="7"/>
    </row>
    <row r="615" spans="5:13" x14ac:dyDescent="0.25">
      <c r="E615" s="7"/>
      <c r="F615" s="7"/>
      <c r="G615" s="7"/>
      <c r="H615" s="7"/>
      <c r="I615" s="7"/>
      <c r="J615" s="7"/>
      <c r="L615" s="7"/>
      <c r="M615" s="7"/>
    </row>
    <row r="616" spans="5:13" x14ac:dyDescent="0.25">
      <c r="E616" s="7"/>
      <c r="F616" s="7"/>
      <c r="G616" s="7"/>
      <c r="H616" s="7"/>
      <c r="I616" s="7"/>
      <c r="J616" s="7"/>
      <c r="L616" s="7"/>
      <c r="M616" s="7"/>
    </row>
    <row r="617" spans="5:13" x14ac:dyDescent="0.25">
      <c r="E617" s="7"/>
      <c r="F617" s="7"/>
      <c r="G617" s="7"/>
      <c r="H617" s="7"/>
      <c r="I617" s="7"/>
      <c r="J617" s="7"/>
      <c r="L617" s="7"/>
      <c r="M617" s="7"/>
    </row>
    <row r="618" spans="5:13" x14ac:dyDescent="0.25">
      <c r="E618" s="7"/>
      <c r="F618" s="7"/>
      <c r="G618" s="7"/>
      <c r="H618" s="7"/>
      <c r="I618" s="7"/>
      <c r="J618" s="7"/>
      <c r="L618" s="7"/>
      <c r="M618" s="7"/>
    </row>
    <row r="619" spans="5:13" x14ac:dyDescent="0.25">
      <c r="E619" s="7"/>
      <c r="F619" s="7"/>
      <c r="G619" s="7"/>
      <c r="H619" s="7"/>
      <c r="I619" s="7"/>
      <c r="J619" s="7"/>
      <c r="L619" s="7"/>
      <c r="M619" s="7"/>
    </row>
    <row r="620" spans="5:13" x14ac:dyDescent="0.25">
      <c r="E620" s="7"/>
      <c r="F620" s="7"/>
      <c r="G620" s="7"/>
      <c r="H620" s="7"/>
      <c r="I620" s="7"/>
      <c r="J620" s="7"/>
      <c r="L620" s="7"/>
      <c r="M620" s="7"/>
    </row>
    <row r="621" spans="5:13" x14ac:dyDescent="0.25">
      <c r="E621" s="7"/>
      <c r="F621" s="7"/>
      <c r="G621" s="7"/>
      <c r="H621" s="7"/>
      <c r="I621" s="7"/>
      <c r="J621" s="7"/>
      <c r="L621" s="7"/>
      <c r="M621" s="7"/>
    </row>
    <row r="622" spans="5:13" x14ac:dyDescent="0.25">
      <c r="E622" s="7"/>
      <c r="F622" s="7"/>
      <c r="G622" s="7"/>
      <c r="H622" s="7"/>
      <c r="I622" s="7"/>
      <c r="J622" s="7"/>
      <c r="L622" s="7"/>
      <c r="M622" s="7"/>
    </row>
    <row r="623" spans="5:13" x14ac:dyDescent="0.25">
      <c r="E623" s="7"/>
      <c r="F623" s="7"/>
      <c r="G623" s="7"/>
      <c r="H623" s="7"/>
      <c r="I623" s="7"/>
      <c r="J623" s="7"/>
      <c r="L623" s="7"/>
      <c r="M623" s="7"/>
    </row>
    <row r="624" spans="5:13" x14ac:dyDescent="0.25">
      <c r="E624" s="7"/>
      <c r="F624" s="7"/>
      <c r="G624" s="7"/>
      <c r="H624" s="7"/>
      <c r="I624" s="7"/>
      <c r="J624" s="7"/>
      <c r="L624" s="7"/>
      <c r="M624" s="7"/>
    </row>
    <row r="625" spans="5:13" x14ac:dyDescent="0.25">
      <c r="E625" s="7"/>
      <c r="F625" s="7"/>
      <c r="G625" s="7"/>
      <c r="H625" s="7"/>
      <c r="I625" s="7"/>
      <c r="J625" s="7"/>
      <c r="L625" s="7"/>
      <c r="M625" s="7"/>
    </row>
    <row r="626" spans="5:13" x14ac:dyDescent="0.25">
      <c r="E626" s="7"/>
      <c r="F626" s="7"/>
      <c r="G626" s="7"/>
      <c r="H626" s="7"/>
      <c r="I626" s="7"/>
      <c r="J626" s="7"/>
      <c r="L626" s="7"/>
      <c r="M626" s="7"/>
    </row>
    <row r="627" spans="5:13" x14ac:dyDescent="0.25">
      <c r="E627" s="7"/>
      <c r="F627" s="7"/>
      <c r="G627" s="7"/>
      <c r="H627" s="7"/>
      <c r="I627" s="7"/>
      <c r="J627" s="7"/>
      <c r="L627" s="7"/>
      <c r="M627" s="7"/>
    </row>
    <row r="628" spans="5:13" x14ac:dyDescent="0.25">
      <c r="E628" s="7"/>
      <c r="F628" s="7"/>
      <c r="G628" s="7"/>
      <c r="H628" s="7"/>
      <c r="I628" s="7"/>
      <c r="J628" s="7"/>
      <c r="L628" s="7"/>
      <c r="M628" s="7"/>
    </row>
    <row r="629" spans="5:13" x14ac:dyDescent="0.25">
      <c r="E629" s="7"/>
      <c r="F629" s="7"/>
      <c r="G629" s="7"/>
      <c r="H629" s="7"/>
      <c r="I629" s="7"/>
      <c r="J629" s="7"/>
      <c r="L629" s="7"/>
      <c r="M629" s="7"/>
    </row>
    <row r="630" spans="5:13" x14ac:dyDescent="0.25">
      <c r="E630" s="7"/>
      <c r="F630" s="7"/>
      <c r="G630" s="7"/>
      <c r="H630" s="7"/>
      <c r="I630" s="7"/>
      <c r="J630" s="7"/>
      <c r="L630" s="7"/>
      <c r="M630" s="7"/>
    </row>
    <row r="631" spans="5:13" x14ac:dyDescent="0.25">
      <c r="E631" s="7"/>
      <c r="F631" s="7"/>
      <c r="G631" s="7"/>
      <c r="H631" s="7"/>
      <c r="I631" s="7"/>
      <c r="J631" s="7"/>
      <c r="L631" s="7"/>
      <c r="M631" s="7"/>
    </row>
    <row r="632" spans="5:13" x14ac:dyDescent="0.25">
      <c r="E632" s="7"/>
      <c r="F632" s="7"/>
      <c r="G632" s="7"/>
      <c r="H632" s="7"/>
      <c r="I632" s="7"/>
      <c r="J632" s="7"/>
      <c r="L632" s="7"/>
      <c r="M632" s="7"/>
    </row>
    <row r="633" spans="5:13" x14ac:dyDescent="0.25">
      <c r="E633" s="7"/>
      <c r="F633" s="7"/>
      <c r="G633" s="7"/>
      <c r="H633" s="7"/>
      <c r="I633" s="7"/>
      <c r="J633" s="7"/>
      <c r="L633" s="7"/>
      <c r="M633" s="7"/>
    </row>
    <row r="634" spans="5:13" x14ac:dyDescent="0.25">
      <c r="E634" s="7"/>
      <c r="F634" s="7"/>
      <c r="G634" s="7"/>
      <c r="H634" s="7"/>
      <c r="I634" s="7"/>
      <c r="J634" s="7"/>
      <c r="L634" s="7"/>
      <c r="M634" s="7"/>
    </row>
    <row r="635" spans="5:13" x14ac:dyDescent="0.25">
      <c r="E635" s="7"/>
      <c r="F635" s="7"/>
      <c r="G635" s="7"/>
      <c r="H635" s="7"/>
      <c r="I635" s="7"/>
      <c r="J635" s="7"/>
      <c r="L635" s="7"/>
      <c r="M635" s="7"/>
    </row>
    <row r="636" spans="5:13" x14ac:dyDescent="0.25">
      <c r="E636" s="7"/>
      <c r="F636" s="7"/>
      <c r="G636" s="7"/>
      <c r="H636" s="7"/>
      <c r="I636" s="7"/>
      <c r="J636" s="7"/>
      <c r="L636" s="7"/>
      <c r="M636" s="7"/>
    </row>
    <row r="637" spans="5:13" x14ac:dyDescent="0.25">
      <c r="E637" s="7"/>
      <c r="F637" s="7"/>
      <c r="G637" s="7"/>
      <c r="H637" s="7"/>
      <c r="I637" s="7"/>
      <c r="J637" s="7"/>
      <c r="L637" s="7"/>
      <c r="M637" s="7"/>
    </row>
    <row r="638" spans="5:13" x14ac:dyDescent="0.25">
      <c r="E638" s="7"/>
      <c r="F638" s="7"/>
      <c r="G638" s="7"/>
      <c r="H638" s="7"/>
      <c r="I638" s="7"/>
      <c r="J638" s="7"/>
      <c r="L638" s="7"/>
      <c r="M638" s="7"/>
    </row>
    <row r="639" spans="5:13" x14ac:dyDescent="0.25">
      <c r="E639" s="7"/>
      <c r="F639" s="7"/>
      <c r="G639" s="7"/>
      <c r="H639" s="7"/>
      <c r="I639" s="7"/>
      <c r="J639" s="7"/>
      <c r="L639" s="7"/>
      <c r="M639" s="7"/>
    </row>
    <row r="640" spans="5:13" x14ac:dyDescent="0.25">
      <c r="E640" s="7"/>
      <c r="F640" s="7"/>
      <c r="G640" s="7"/>
      <c r="H640" s="7"/>
      <c r="I640" s="7"/>
      <c r="J640" s="7"/>
      <c r="L640" s="7"/>
      <c r="M640" s="7"/>
    </row>
    <row r="641" spans="5:13" x14ac:dyDescent="0.25">
      <c r="E641" s="7"/>
      <c r="F641" s="7"/>
      <c r="G641" s="7"/>
      <c r="H641" s="7"/>
      <c r="I641" s="7"/>
      <c r="J641" s="7"/>
      <c r="L641" s="7"/>
      <c r="M641" s="7"/>
    </row>
    <row r="642" spans="5:13" x14ac:dyDescent="0.25">
      <c r="E642" s="7"/>
      <c r="F642" s="7"/>
      <c r="G642" s="7"/>
      <c r="H642" s="7"/>
      <c r="I642" s="7"/>
      <c r="J642" s="7"/>
      <c r="L642" s="7"/>
      <c r="M642" s="7"/>
    </row>
    <row r="643" spans="5:13" x14ac:dyDescent="0.25">
      <c r="E643" s="7"/>
      <c r="F643" s="7"/>
      <c r="G643" s="7"/>
      <c r="H643" s="7"/>
      <c r="I643" s="7"/>
      <c r="J643" s="7"/>
      <c r="L643" s="7"/>
      <c r="M643" s="7"/>
    </row>
    <row r="644" spans="5:13" x14ac:dyDescent="0.25">
      <c r="E644" s="7"/>
      <c r="F644" s="7"/>
      <c r="G644" s="7"/>
      <c r="H644" s="7"/>
      <c r="I644" s="7"/>
      <c r="J644" s="7"/>
      <c r="L644" s="7"/>
      <c r="M644" s="7"/>
    </row>
    <row r="645" spans="5:13" x14ac:dyDescent="0.25">
      <c r="E645" s="7"/>
      <c r="F645" s="7"/>
      <c r="G645" s="7"/>
      <c r="H645" s="7"/>
      <c r="I645" s="7"/>
      <c r="J645" s="7"/>
      <c r="L645" s="7"/>
      <c r="M645" s="7"/>
    </row>
    <row r="646" spans="5:13" x14ac:dyDescent="0.25">
      <c r="E646" s="7"/>
      <c r="F646" s="7"/>
      <c r="G646" s="7"/>
      <c r="H646" s="7"/>
      <c r="I646" s="7"/>
      <c r="J646" s="7"/>
      <c r="L646" s="7"/>
      <c r="M646" s="7"/>
    </row>
    <row r="647" spans="5:13" x14ac:dyDescent="0.25">
      <c r="E647" s="7"/>
      <c r="F647" s="7"/>
      <c r="G647" s="7"/>
      <c r="H647" s="7"/>
      <c r="I647" s="7"/>
      <c r="J647" s="7"/>
      <c r="L647" s="7"/>
      <c r="M647" s="7"/>
    </row>
    <row r="648" spans="5:13" x14ac:dyDescent="0.25">
      <c r="E648" s="7"/>
      <c r="F648" s="7"/>
      <c r="G648" s="7"/>
      <c r="H648" s="7"/>
      <c r="I648" s="7"/>
      <c r="J648" s="7"/>
      <c r="L648" s="7"/>
      <c r="M648" s="7"/>
    </row>
    <row r="649" spans="5:13" x14ac:dyDescent="0.25">
      <c r="E649" s="7"/>
      <c r="F649" s="7"/>
      <c r="G649" s="7"/>
      <c r="H649" s="7"/>
      <c r="I649" s="7"/>
      <c r="J649" s="7"/>
      <c r="L649" s="7"/>
      <c r="M649" s="7"/>
    </row>
    <row r="650" spans="5:13" x14ac:dyDescent="0.25">
      <c r="E650" s="7"/>
      <c r="F650" s="7"/>
      <c r="G650" s="7"/>
      <c r="H650" s="7"/>
      <c r="I650" s="7"/>
      <c r="J650" s="7"/>
      <c r="L650" s="7"/>
      <c r="M650" s="7"/>
    </row>
    <row r="651" spans="5:13" x14ac:dyDescent="0.25">
      <c r="E651" s="7"/>
      <c r="F651" s="7"/>
      <c r="G651" s="7"/>
      <c r="H651" s="7"/>
      <c r="I651" s="7"/>
      <c r="J651" s="7"/>
      <c r="L651" s="7"/>
      <c r="M651" s="7"/>
    </row>
    <row r="652" spans="5:13" x14ac:dyDescent="0.25">
      <c r="E652" s="7"/>
      <c r="F652" s="7"/>
      <c r="G652" s="7"/>
      <c r="H652" s="7"/>
      <c r="I652" s="7"/>
      <c r="J652" s="7"/>
      <c r="L652" s="7"/>
      <c r="M652" s="7"/>
    </row>
    <row r="653" spans="5:13" x14ac:dyDescent="0.25">
      <c r="E653" s="7"/>
      <c r="F653" s="7"/>
      <c r="G653" s="7"/>
      <c r="H653" s="7"/>
      <c r="I653" s="7"/>
      <c r="J653" s="7"/>
      <c r="L653" s="7"/>
      <c r="M653" s="7"/>
    </row>
    <row r="654" spans="5:13" x14ac:dyDescent="0.25">
      <c r="E654" s="7"/>
      <c r="F654" s="7"/>
      <c r="G654" s="7"/>
      <c r="H654" s="7"/>
      <c r="I654" s="7"/>
      <c r="J654" s="7"/>
      <c r="L654" s="7"/>
      <c r="M654" s="7"/>
    </row>
    <row r="655" spans="5:13" x14ac:dyDescent="0.25">
      <c r="E655" s="7"/>
      <c r="F655" s="7"/>
      <c r="G655" s="7"/>
      <c r="H655" s="7"/>
      <c r="I655" s="7"/>
      <c r="J655" s="7"/>
      <c r="L655" s="7"/>
      <c r="M655" s="7"/>
    </row>
    <row r="656" spans="5:13" x14ac:dyDescent="0.25">
      <c r="E656" s="7"/>
      <c r="F656" s="7"/>
      <c r="G656" s="7"/>
      <c r="H656" s="7"/>
      <c r="I656" s="7"/>
      <c r="J656" s="7"/>
      <c r="L656" s="7"/>
      <c r="M656" s="7"/>
    </row>
    <row r="657" spans="5:13" x14ac:dyDescent="0.25">
      <c r="E657" s="7"/>
      <c r="F657" s="7"/>
      <c r="G657" s="7"/>
      <c r="H657" s="7"/>
      <c r="I657" s="7"/>
      <c r="J657" s="7"/>
      <c r="L657" s="7"/>
      <c r="M657" s="7"/>
    </row>
    <row r="658" spans="5:13" x14ac:dyDescent="0.25">
      <c r="E658" s="7"/>
      <c r="F658" s="7"/>
      <c r="G658" s="7"/>
      <c r="H658" s="7"/>
      <c r="I658" s="7"/>
      <c r="J658" s="7"/>
      <c r="L658" s="7"/>
      <c r="M658" s="7"/>
    </row>
    <row r="659" spans="5:13" x14ac:dyDescent="0.25">
      <c r="E659" s="7"/>
      <c r="F659" s="7"/>
      <c r="G659" s="7"/>
      <c r="H659" s="7"/>
      <c r="I659" s="7"/>
      <c r="J659" s="7"/>
      <c r="L659" s="7"/>
      <c r="M659" s="7"/>
    </row>
    <row r="660" spans="5:13" x14ac:dyDescent="0.25">
      <c r="E660" s="7"/>
      <c r="F660" s="7"/>
      <c r="G660" s="7"/>
      <c r="H660" s="7"/>
      <c r="I660" s="7"/>
      <c r="J660" s="7"/>
      <c r="L660" s="7"/>
      <c r="M660" s="7"/>
    </row>
    <row r="661" spans="5:13" x14ac:dyDescent="0.25">
      <c r="E661" s="7"/>
      <c r="F661" s="7"/>
      <c r="G661" s="7"/>
      <c r="H661" s="7"/>
      <c r="I661" s="7"/>
      <c r="J661" s="7"/>
      <c r="L661" s="7"/>
      <c r="M661" s="7"/>
    </row>
    <row r="662" spans="5:13" x14ac:dyDescent="0.25">
      <c r="E662" s="7"/>
      <c r="F662" s="7"/>
      <c r="G662" s="7"/>
      <c r="H662" s="7"/>
      <c r="I662" s="7"/>
      <c r="J662" s="7"/>
      <c r="L662" s="7"/>
      <c r="M662" s="7"/>
    </row>
    <row r="663" spans="5:13" x14ac:dyDescent="0.25">
      <c r="E663" s="7"/>
      <c r="F663" s="7"/>
      <c r="G663" s="7"/>
      <c r="H663" s="7"/>
      <c r="I663" s="7"/>
      <c r="J663" s="7"/>
      <c r="L663" s="7"/>
      <c r="M663" s="7"/>
    </row>
    <row r="664" spans="5:13" x14ac:dyDescent="0.25">
      <c r="E664" s="7"/>
      <c r="F664" s="7"/>
      <c r="G664" s="7"/>
      <c r="H664" s="7"/>
      <c r="I664" s="7"/>
      <c r="J664" s="7"/>
      <c r="L664" s="7"/>
      <c r="M664" s="7"/>
    </row>
    <row r="665" spans="5:13" x14ac:dyDescent="0.25">
      <c r="E665" s="7"/>
      <c r="F665" s="7"/>
      <c r="G665" s="7"/>
      <c r="H665" s="7"/>
      <c r="I665" s="7"/>
      <c r="J665" s="7"/>
      <c r="L665" s="7"/>
      <c r="M665" s="7"/>
    </row>
    <row r="666" spans="5:13" x14ac:dyDescent="0.25">
      <c r="E666" s="7"/>
      <c r="F666" s="7"/>
      <c r="G666" s="7"/>
      <c r="H666" s="7"/>
      <c r="I666" s="7"/>
      <c r="J666" s="7"/>
      <c r="L666" s="7"/>
      <c r="M666" s="7"/>
    </row>
    <row r="667" spans="5:13" x14ac:dyDescent="0.25">
      <c r="E667" s="7"/>
      <c r="F667" s="7"/>
      <c r="G667" s="7"/>
      <c r="H667" s="7"/>
      <c r="I667" s="7"/>
      <c r="J667" s="7"/>
      <c r="L667" s="7"/>
      <c r="M667" s="7"/>
    </row>
    <row r="668" spans="5:13" x14ac:dyDescent="0.25">
      <c r="E668" s="7"/>
      <c r="F668" s="7"/>
      <c r="G668" s="7"/>
      <c r="H668" s="7"/>
      <c r="I668" s="7"/>
      <c r="J668" s="7"/>
      <c r="L668" s="7"/>
      <c r="M668" s="7"/>
    </row>
    <row r="669" spans="5:13" x14ac:dyDescent="0.25">
      <c r="E669" s="7"/>
      <c r="F669" s="7"/>
      <c r="G669" s="7"/>
      <c r="H669" s="7"/>
      <c r="I669" s="7"/>
      <c r="J669" s="7"/>
      <c r="L669" s="7"/>
      <c r="M669" s="7"/>
    </row>
    <row r="670" spans="5:13" x14ac:dyDescent="0.25">
      <c r="E670" s="7"/>
      <c r="F670" s="7"/>
      <c r="G670" s="7"/>
      <c r="H670" s="7"/>
      <c r="I670" s="7"/>
      <c r="J670" s="7"/>
      <c r="L670" s="7"/>
      <c r="M670" s="7"/>
    </row>
    <row r="671" spans="5:13" x14ac:dyDescent="0.25">
      <c r="E671" s="7"/>
      <c r="F671" s="7"/>
      <c r="G671" s="7"/>
      <c r="H671" s="7"/>
      <c r="I671" s="7"/>
      <c r="J671" s="7"/>
      <c r="L671" s="7"/>
      <c r="M671" s="7"/>
    </row>
    <row r="672" spans="5:13" x14ac:dyDescent="0.25">
      <c r="E672" s="7"/>
      <c r="F672" s="7"/>
      <c r="G672" s="7"/>
      <c r="H672" s="7"/>
      <c r="I672" s="7"/>
      <c r="J672" s="7"/>
      <c r="L672" s="7"/>
      <c r="M672" s="7"/>
    </row>
    <row r="673" spans="5:13" x14ac:dyDescent="0.25">
      <c r="E673" s="7"/>
      <c r="F673" s="7"/>
      <c r="G673" s="7"/>
      <c r="H673" s="7"/>
      <c r="I673" s="7"/>
      <c r="J673" s="7"/>
      <c r="L673" s="7"/>
      <c r="M673" s="7"/>
    </row>
    <row r="674" spans="5:13" x14ac:dyDescent="0.25">
      <c r="E674" s="7"/>
      <c r="F674" s="7"/>
      <c r="G674" s="7"/>
      <c r="H674" s="7"/>
      <c r="I674" s="7"/>
      <c r="J674" s="7"/>
      <c r="L674" s="7"/>
      <c r="M674" s="7"/>
    </row>
    <row r="675" spans="5:13" x14ac:dyDescent="0.25">
      <c r="E675" s="7"/>
      <c r="F675" s="7"/>
      <c r="G675" s="7"/>
      <c r="H675" s="7"/>
      <c r="I675" s="7"/>
      <c r="J675" s="7"/>
      <c r="L675" s="7"/>
      <c r="M675" s="7"/>
    </row>
    <row r="676" spans="5:13" x14ac:dyDescent="0.25">
      <c r="E676" s="7"/>
      <c r="F676" s="7"/>
      <c r="G676" s="7"/>
      <c r="H676" s="7"/>
      <c r="I676" s="7"/>
      <c r="J676" s="7"/>
      <c r="L676" s="7"/>
      <c r="M676" s="7"/>
    </row>
    <row r="677" spans="5:13" x14ac:dyDescent="0.25">
      <c r="E677" s="7"/>
      <c r="F677" s="7"/>
      <c r="G677" s="7"/>
      <c r="H677" s="7"/>
      <c r="I677" s="7"/>
      <c r="J677" s="7"/>
      <c r="L677" s="7"/>
      <c r="M677" s="7"/>
    </row>
    <row r="678" spans="5:13" x14ac:dyDescent="0.25">
      <c r="E678" s="7"/>
      <c r="F678" s="7"/>
      <c r="G678" s="7"/>
      <c r="H678" s="7"/>
      <c r="I678" s="7"/>
      <c r="J678" s="7"/>
      <c r="L678" s="7"/>
      <c r="M678" s="7"/>
    </row>
    <row r="679" spans="5:13" x14ac:dyDescent="0.25">
      <c r="E679" s="7"/>
      <c r="F679" s="7"/>
      <c r="G679" s="7"/>
      <c r="H679" s="7"/>
      <c r="I679" s="7"/>
      <c r="J679" s="7"/>
      <c r="L679" s="7"/>
      <c r="M679" s="7"/>
    </row>
    <row r="680" spans="5:13" x14ac:dyDescent="0.25">
      <c r="E680" s="7"/>
      <c r="F680" s="7"/>
      <c r="G680" s="7"/>
      <c r="H680" s="7"/>
      <c r="I680" s="7"/>
      <c r="J680" s="7"/>
      <c r="L680" s="7"/>
      <c r="M680" s="7"/>
    </row>
    <row r="681" spans="5:13" x14ac:dyDescent="0.25">
      <c r="E681" s="7"/>
      <c r="F681" s="7"/>
      <c r="G681" s="7"/>
      <c r="H681" s="7"/>
      <c r="I681" s="7"/>
      <c r="J681" s="7"/>
      <c r="L681" s="7"/>
      <c r="M681" s="7"/>
    </row>
    <row r="682" spans="5:13" x14ac:dyDescent="0.25">
      <c r="E682" s="7"/>
      <c r="F682" s="7"/>
      <c r="G682" s="7"/>
      <c r="H682" s="7"/>
      <c r="I682" s="7"/>
      <c r="J682" s="7"/>
      <c r="L682" s="7"/>
      <c r="M682" s="7"/>
    </row>
    <row r="683" spans="5:13" x14ac:dyDescent="0.25">
      <c r="E683" s="7"/>
      <c r="F683" s="7"/>
      <c r="G683" s="7"/>
      <c r="H683" s="7"/>
      <c r="I683" s="7"/>
      <c r="J683" s="7"/>
      <c r="L683" s="7"/>
      <c r="M683" s="7"/>
    </row>
    <row r="684" spans="5:13" x14ac:dyDescent="0.25">
      <c r="E684" s="7"/>
      <c r="F684" s="7"/>
      <c r="G684" s="7"/>
      <c r="H684" s="7"/>
      <c r="I684" s="7"/>
      <c r="J684" s="7"/>
      <c r="L684" s="7"/>
      <c r="M684" s="7"/>
    </row>
    <row r="685" spans="5:13" x14ac:dyDescent="0.25">
      <c r="E685" s="7"/>
      <c r="F685" s="7"/>
      <c r="G685" s="7"/>
      <c r="H685" s="7"/>
      <c r="I685" s="7"/>
      <c r="J685" s="7"/>
      <c r="L685" s="7"/>
      <c r="M685" s="7"/>
    </row>
    <row r="686" spans="5:13" x14ac:dyDescent="0.25">
      <c r="E686" s="7"/>
      <c r="F686" s="7"/>
      <c r="G686" s="7"/>
      <c r="H686" s="7"/>
      <c r="I686" s="7"/>
      <c r="J686" s="7"/>
      <c r="L686" s="7"/>
      <c r="M686" s="7"/>
    </row>
    <row r="687" spans="5:13" x14ac:dyDescent="0.25">
      <c r="E687" s="7"/>
      <c r="F687" s="7"/>
      <c r="G687" s="7"/>
      <c r="H687" s="7"/>
      <c r="I687" s="7"/>
      <c r="J687" s="7"/>
      <c r="L687" s="7"/>
      <c r="M687" s="7"/>
    </row>
    <row r="688" spans="5:13" x14ac:dyDescent="0.25">
      <c r="E688" s="7"/>
      <c r="F688" s="7"/>
      <c r="G688" s="7"/>
      <c r="H688" s="7"/>
      <c r="I688" s="7"/>
      <c r="J688" s="7"/>
      <c r="L688" s="7"/>
      <c r="M688" s="7"/>
    </row>
    <row r="689" spans="5:13" x14ac:dyDescent="0.25">
      <c r="E689" s="7"/>
      <c r="F689" s="7"/>
      <c r="G689" s="7"/>
      <c r="H689" s="7"/>
      <c r="I689" s="7"/>
      <c r="J689" s="7"/>
      <c r="L689" s="7"/>
      <c r="M689" s="7"/>
    </row>
    <row r="690" spans="5:13" x14ac:dyDescent="0.25">
      <c r="E690" s="7"/>
      <c r="F690" s="7"/>
      <c r="G690" s="7"/>
      <c r="H690" s="7"/>
      <c r="I690" s="7"/>
      <c r="J690" s="7"/>
      <c r="L690" s="7"/>
      <c r="M690" s="7"/>
    </row>
    <row r="691" spans="5:13" x14ac:dyDescent="0.25">
      <c r="E691" s="7"/>
      <c r="F691" s="7"/>
      <c r="G691" s="7"/>
      <c r="H691" s="7"/>
      <c r="I691" s="7"/>
      <c r="J691" s="7"/>
      <c r="L691" s="7"/>
      <c r="M691" s="7"/>
    </row>
    <row r="692" spans="5:13" x14ac:dyDescent="0.25">
      <c r="E692" s="7"/>
      <c r="F692" s="7"/>
      <c r="G692" s="7"/>
      <c r="H692" s="7"/>
      <c r="I692" s="7"/>
      <c r="J692" s="7"/>
      <c r="L692" s="7"/>
      <c r="M692" s="7"/>
    </row>
    <row r="693" spans="5:13" x14ac:dyDescent="0.25">
      <c r="E693" s="7"/>
      <c r="F693" s="7"/>
      <c r="G693" s="7"/>
      <c r="H693" s="7"/>
      <c r="I693" s="7"/>
      <c r="J693" s="7"/>
      <c r="L693" s="7"/>
      <c r="M693" s="7"/>
    </row>
    <row r="694" spans="5:13" x14ac:dyDescent="0.25">
      <c r="E694" s="7"/>
      <c r="F694" s="7"/>
      <c r="G694" s="7"/>
      <c r="H694" s="7"/>
      <c r="I694" s="7"/>
      <c r="J694" s="7"/>
      <c r="L694" s="7"/>
      <c r="M694" s="7"/>
    </row>
    <row r="695" spans="5:13" x14ac:dyDescent="0.25">
      <c r="E695" s="7"/>
      <c r="F695" s="7"/>
      <c r="G695" s="7"/>
      <c r="H695" s="7"/>
      <c r="I695" s="7"/>
      <c r="J695" s="7"/>
      <c r="L695" s="7"/>
      <c r="M695" s="7"/>
    </row>
    <row r="696" spans="5:13" x14ac:dyDescent="0.25">
      <c r="E696" s="7"/>
      <c r="F696" s="7"/>
      <c r="G696" s="7"/>
      <c r="H696" s="7"/>
      <c r="I696" s="7"/>
      <c r="J696" s="7"/>
      <c r="L696" s="7"/>
      <c r="M696" s="7"/>
    </row>
    <row r="697" spans="5:13" x14ac:dyDescent="0.25">
      <c r="E697" s="7"/>
      <c r="F697" s="7"/>
      <c r="G697" s="7"/>
      <c r="H697" s="7"/>
      <c r="I697" s="7"/>
      <c r="J697" s="7"/>
      <c r="L697" s="7"/>
      <c r="M697" s="7"/>
    </row>
    <row r="698" spans="5:13" x14ac:dyDescent="0.25">
      <c r="E698" s="7"/>
      <c r="F698" s="7"/>
      <c r="G698" s="7"/>
      <c r="H698" s="7"/>
      <c r="I698" s="7"/>
      <c r="J698" s="7"/>
      <c r="L698" s="7"/>
      <c r="M698" s="7"/>
    </row>
    <row r="699" spans="5:13" x14ac:dyDescent="0.25">
      <c r="E699" s="7"/>
      <c r="F699" s="7"/>
      <c r="G699" s="7"/>
      <c r="H699" s="7"/>
      <c r="I699" s="7"/>
      <c r="J699" s="7"/>
      <c r="L699" s="7"/>
      <c r="M699" s="7"/>
    </row>
    <row r="700" spans="5:13" x14ac:dyDescent="0.25">
      <c r="E700" s="7"/>
      <c r="F700" s="7"/>
      <c r="G700" s="7"/>
      <c r="H700" s="7"/>
      <c r="I700" s="7"/>
      <c r="J700" s="7"/>
      <c r="L700" s="7"/>
      <c r="M700" s="7"/>
    </row>
    <row r="701" spans="5:13" x14ac:dyDescent="0.25">
      <c r="E701" s="7"/>
      <c r="F701" s="7"/>
      <c r="G701" s="7"/>
      <c r="H701" s="7"/>
      <c r="I701" s="7"/>
      <c r="J701" s="7"/>
      <c r="L701" s="7"/>
      <c r="M701" s="7"/>
    </row>
    <row r="702" spans="5:13" x14ac:dyDescent="0.25">
      <c r="E702" s="7"/>
      <c r="F702" s="7"/>
      <c r="G702" s="7"/>
      <c r="H702" s="7"/>
      <c r="I702" s="7"/>
      <c r="J702" s="7"/>
      <c r="L702" s="7"/>
      <c r="M702" s="7"/>
    </row>
    <row r="703" spans="5:13" x14ac:dyDescent="0.25">
      <c r="E703" s="7"/>
      <c r="F703" s="7"/>
      <c r="G703" s="7"/>
      <c r="H703" s="7"/>
      <c r="I703" s="7"/>
      <c r="J703" s="7"/>
      <c r="L703" s="7"/>
      <c r="M703" s="7"/>
    </row>
    <row r="704" spans="5:13" x14ac:dyDescent="0.25">
      <c r="E704" s="7"/>
      <c r="F704" s="7"/>
      <c r="G704" s="7"/>
      <c r="H704" s="7"/>
      <c r="I704" s="7"/>
      <c r="J704" s="7"/>
      <c r="L704" s="7"/>
      <c r="M704" s="7"/>
    </row>
    <row r="705" spans="5:13" x14ac:dyDescent="0.25">
      <c r="E705" s="7"/>
      <c r="F705" s="7"/>
      <c r="G705" s="7"/>
      <c r="H705" s="7"/>
      <c r="I705" s="7"/>
      <c r="J705" s="7"/>
      <c r="L705" s="7"/>
      <c r="M705" s="7"/>
    </row>
    <row r="706" spans="5:13" x14ac:dyDescent="0.25">
      <c r="E706" s="7"/>
      <c r="F706" s="7"/>
      <c r="G706" s="7"/>
      <c r="H706" s="7"/>
      <c r="I706" s="7"/>
      <c r="J706" s="7"/>
      <c r="L706" s="7"/>
      <c r="M706" s="7"/>
    </row>
    <row r="707" spans="5:13" x14ac:dyDescent="0.25">
      <c r="E707" s="7"/>
      <c r="F707" s="7"/>
      <c r="G707" s="7"/>
      <c r="H707" s="7"/>
      <c r="I707" s="7"/>
      <c r="J707" s="7"/>
      <c r="L707" s="7"/>
      <c r="M707" s="7"/>
    </row>
    <row r="708" spans="5:13" x14ac:dyDescent="0.25">
      <c r="E708" s="7"/>
      <c r="F708" s="7"/>
      <c r="G708" s="7"/>
      <c r="H708" s="7"/>
      <c r="I708" s="7"/>
      <c r="J708" s="7"/>
      <c r="L708" s="7"/>
      <c r="M708" s="7"/>
    </row>
    <row r="709" spans="5:13" x14ac:dyDescent="0.25">
      <c r="E709" s="7"/>
      <c r="F709" s="7"/>
      <c r="G709" s="7"/>
      <c r="H709" s="7"/>
      <c r="I709" s="7"/>
      <c r="J709" s="7"/>
      <c r="L709" s="7"/>
      <c r="M709" s="7"/>
    </row>
    <row r="710" spans="5:13" x14ac:dyDescent="0.25">
      <c r="E710" s="7"/>
      <c r="F710" s="7"/>
      <c r="G710" s="7"/>
      <c r="H710" s="7"/>
      <c r="I710" s="7"/>
      <c r="J710" s="7"/>
      <c r="L710" s="7"/>
      <c r="M710" s="7"/>
    </row>
    <row r="711" spans="5:13" x14ac:dyDescent="0.25">
      <c r="E711" s="7"/>
      <c r="F711" s="7"/>
      <c r="G711" s="7"/>
      <c r="H711" s="7"/>
      <c r="I711" s="7"/>
      <c r="J711" s="7"/>
      <c r="L711" s="7"/>
      <c r="M711" s="7"/>
    </row>
    <row r="712" spans="5:13" x14ac:dyDescent="0.25">
      <c r="E712" s="7"/>
      <c r="F712" s="7"/>
      <c r="G712" s="7"/>
      <c r="H712" s="7"/>
      <c r="I712" s="7"/>
      <c r="J712" s="7"/>
      <c r="L712" s="7"/>
      <c r="M712" s="7"/>
    </row>
    <row r="713" spans="5:13" x14ac:dyDescent="0.25">
      <c r="E713" s="7"/>
      <c r="F713" s="7"/>
      <c r="G713" s="7"/>
      <c r="H713" s="7"/>
      <c r="I713" s="7"/>
      <c r="J713" s="7"/>
      <c r="L713" s="7"/>
      <c r="M713" s="7"/>
    </row>
    <row r="714" spans="5:13" x14ac:dyDescent="0.25">
      <c r="E714" s="7"/>
      <c r="F714" s="7"/>
      <c r="G714" s="7"/>
      <c r="H714" s="7"/>
      <c r="I714" s="7"/>
      <c r="J714" s="7"/>
      <c r="L714" s="7"/>
      <c r="M714" s="7"/>
    </row>
    <row r="715" spans="5:13" x14ac:dyDescent="0.25">
      <c r="E715" s="7"/>
      <c r="F715" s="7"/>
      <c r="G715" s="7"/>
      <c r="H715" s="7"/>
      <c r="I715" s="7"/>
      <c r="J715" s="7"/>
      <c r="L715" s="7"/>
      <c r="M715" s="7"/>
    </row>
    <row r="716" spans="5:13" x14ac:dyDescent="0.25">
      <c r="E716" s="7"/>
      <c r="F716" s="7"/>
      <c r="G716" s="7"/>
      <c r="H716" s="7"/>
      <c r="I716" s="7"/>
      <c r="J716" s="7"/>
      <c r="L716" s="7"/>
      <c r="M716" s="7"/>
    </row>
    <row r="717" spans="5:13" x14ac:dyDescent="0.25">
      <c r="E717" s="7"/>
      <c r="F717" s="7"/>
      <c r="G717" s="7"/>
      <c r="H717" s="7"/>
      <c r="I717" s="7"/>
      <c r="J717" s="7"/>
      <c r="L717" s="7"/>
      <c r="M717" s="7"/>
    </row>
    <row r="718" spans="5:13" x14ac:dyDescent="0.25">
      <c r="E718" s="7"/>
      <c r="F718" s="7"/>
      <c r="G718" s="7"/>
      <c r="H718" s="7"/>
      <c r="I718" s="7"/>
      <c r="J718" s="7"/>
      <c r="L718" s="7"/>
      <c r="M718" s="7"/>
    </row>
    <row r="719" spans="5:13" x14ac:dyDescent="0.25">
      <c r="E719" s="7"/>
      <c r="F719" s="7"/>
      <c r="G719" s="7"/>
      <c r="H719" s="7"/>
      <c r="I719" s="7"/>
      <c r="J719" s="7"/>
      <c r="L719" s="7"/>
      <c r="M719" s="7"/>
    </row>
    <row r="720" spans="5:13" x14ac:dyDescent="0.25">
      <c r="E720" s="7"/>
      <c r="F720" s="7"/>
      <c r="G720" s="7"/>
      <c r="H720" s="7"/>
      <c r="I720" s="7"/>
      <c r="J720" s="7"/>
      <c r="L720" s="7"/>
      <c r="M720" s="7"/>
    </row>
    <row r="721" spans="5:13" x14ac:dyDescent="0.25">
      <c r="E721" s="7"/>
      <c r="F721" s="7"/>
      <c r="G721" s="7"/>
      <c r="H721" s="7"/>
      <c r="I721" s="7"/>
      <c r="J721" s="7"/>
      <c r="L721" s="7"/>
      <c r="M721" s="7"/>
    </row>
    <row r="722" spans="5:13" x14ac:dyDescent="0.25">
      <c r="E722" s="7"/>
      <c r="F722" s="7"/>
      <c r="G722" s="7"/>
      <c r="H722" s="7"/>
      <c r="I722" s="7"/>
      <c r="J722" s="7"/>
      <c r="L722" s="7"/>
      <c r="M722" s="7"/>
    </row>
    <row r="723" spans="5:13" x14ac:dyDescent="0.25">
      <c r="E723" s="7"/>
      <c r="F723" s="7"/>
      <c r="G723" s="7"/>
      <c r="H723" s="7"/>
      <c r="I723" s="7"/>
      <c r="J723" s="7"/>
      <c r="L723" s="7"/>
      <c r="M723" s="7"/>
    </row>
    <row r="724" spans="5:13" x14ac:dyDescent="0.25">
      <c r="E724" s="7"/>
      <c r="F724" s="7"/>
      <c r="G724" s="7"/>
      <c r="H724" s="7"/>
      <c r="I724" s="7"/>
      <c r="J724" s="7"/>
      <c r="L724" s="7"/>
      <c r="M724" s="7"/>
    </row>
    <row r="725" spans="5:13" x14ac:dyDescent="0.25">
      <c r="E725" s="7"/>
      <c r="F725" s="7"/>
      <c r="G725" s="7"/>
      <c r="H725" s="7"/>
      <c r="I725" s="7"/>
      <c r="J725" s="7"/>
      <c r="L725" s="7"/>
      <c r="M725" s="7"/>
    </row>
    <row r="726" spans="5:13" x14ac:dyDescent="0.25">
      <c r="E726" s="7"/>
      <c r="F726" s="7"/>
      <c r="G726" s="7"/>
      <c r="H726" s="7"/>
      <c r="I726" s="7"/>
      <c r="J726" s="7"/>
      <c r="L726" s="7"/>
      <c r="M726" s="7"/>
    </row>
    <row r="727" spans="5:13" x14ac:dyDescent="0.25">
      <c r="E727" s="7"/>
      <c r="F727" s="7"/>
      <c r="G727" s="7"/>
      <c r="H727" s="7"/>
      <c r="I727" s="7"/>
      <c r="J727" s="7"/>
      <c r="L727" s="7"/>
      <c r="M727" s="7"/>
    </row>
    <row r="728" spans="5:13" x14ac:dyDescent="0.25">
      <c r="E728" s="7"/>
      <c r="F728" s="7"/>
      <c r="G728" s="7"/>
      <c r="H728" s="7"/>
      <c r="I728" s="7"/>
      <c r="J728" s="7"/>
      <c r="L728" s="7"/>
      <c r="M728" s="7"/>
    </row>
    <row r="729" spans="5:13" x14ac:dyDescent="0.25">
      <c r="E729" s="7"/>
      <c r="F729" s="7"/>
      <c r="G729" s="7"/>
      <c r="H729" s="7"/>
      <c r="I729" s="7"/>
      <c r="J729" s="7"/>
      <c r="L729" s="7"/>
      <c r="M729" s="7"/>
    </row>
    <row r="730" spans="5:13" x14ac:dyDescent="0.25">
      <c r="E730" s="7"/>
      <c r="F730" s="7"/>
      <c r="G730" s="7"/>
      <c r="H730" s="7"/>
      <c r="I730" s="7"/>
      <c r="J730" s="7"/>
      <c r="L730" s="7"/>
      <c r="M730" s="7"/>
    </row>
    <row r="731" spans="5:13" x14ac:dyDescent="0.25">
      <c r="E731" s="7"/>
      <c r="F731" s="7"/>
      <c r="G731" s="7"/>
      <c r="H731" s="7"/>
      <c r="I731" s="7"/>
      <c r="J731" s="7"/>
      <c r="L731" s="7"/>
      <c r="M731" s="7"/>
    </row>
    <row r="732" spans="5:13" x14ac:dyDescent="0.25">
      <c r="E732" s="7"/>
      <c r="F732" s="7"/>
      <c r="G732" s="7"/>
      <c r="H732" s="7"/>
      <c r="I732" s="7"/>
      <c r="J732" s="7"/>
      <c r="L732" s="7"/>
      <c r="M732" s="7"/>
    </row>
    <row r="733" spans="5:13" x14ac:dyDescent="0.25">
      <c r="E733" s="7"/>
      <c r="F733" s="7"/>
      <c r="G733" s="7"/>
      <c r="H733" s="7"/>
      <c r="I733" s="7"/>
      <c r="J733" s="7"/>
      <c r="L733" s="7"/>
      <c r="M733" s="7"/>
    </row>
    <row r="734" spans="5:13" x14ac:dyDescent="0.25">
      <c r="E734" s="7"/>
      <c r="F734" s="7"/>
      <c r="G734" s="7"/>
      <c r="H734" s="7"/>
      <c r="I734" s="7"/>
      <c r="J734" s="7"/>
      <c r="L734" s="7"/>
      <c r="M734" s="7"/>
    </row>
    <row r="735" spans="5:13" x14ac:dyDescent="0.25">
      <c r="E735" s="7"/>
      <c r="F735" s="7"/>
      <c r="G735" s="7"/>
      <c r="H735" s="7"/>
      <c r="I735" s="7"/>
      <c r="J735" s="7"/>
      <c r="L735" s="7"/>
      <c r="M735" s="7"/>
    </row>
    <row r="736" spans="5:13" x14ac:dyDescent="0.25">
      <c r="E736" s="7"/>
      <c r="F736" s="7"/>
      <c r="G736" s="7"/>
      <c r="H736" s="7"/>
      <c r="I736" s="7"/>
      <c r="J736" s="7"/>
      <c r="L736" s="7"/>
      <c r="M736" s="7"/>
    </row>
    <row r="737" spans="5:13" x14ac:dyDescent="0.25">
      <c r="E737" s="7"/>
      <c r="F737" s="7"/>
      <c r="G737" s="7"/>
      <c r="H737" s="7"/>
      <c r="I737" s="7"/>
      <c r="J737" s="7"/>
      <c r="L737" s="7"/>
      <c r="M737" s="7"/>
    </row>
    <row r="738" spans="5:13" x14ac:dyDescent="0.25">
      <c r="E738" s="7"/>
      <c r="F738" s="7"/>
      <c r="G738" s="7"/>
      <c r="H738" s="7"/>
      <c r="I738" s="7"/>
      <c r="J738" s="7"/>
      <c r="L738" s="7"/>
      <c r="M738" s="7"/>
    </row>
  </sheetData>
  <autoFilter ref="A2:M2" xr:uid="{BB251D1E-7D01-4B43-983B-A05581E467FD}">
    <sortState xmlns:xlrd2="http://schemas.microsoft.com/office/spreadsheetml/2017/richdata2" ref="A3:M135">
      <sortCondition ref="C2"/>
    </sortState>
  </autoFilter>
  <mergeCells count="2">
    <mergeCell ref="P1:X1"/>
    <mergeCell ref="P21:Y2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9984-7AE4-4E10-BAFC-798D217CD4CD}">
  <sheetPr>
    <tabColor rgb="FFFFFF00"/>
  </sheetPr>
  <dimension ref="A1:H13"/>
  <sheetViews>
    <sheetView tabSelected="1" workbookViewId="0">
      <selection activeCell="H9" sqref="H9"/>
    </sheetView>
  </sheetViews>
  <sheetFormatPr defaultRowHeight="15" x14ac:dyDescent="0.25"/>
  <cols>
    <col min="1" max="1" width="9.140625" style="2"/>
    <col min="2" max="6" width="16.7109375" customWidth="1"/>
    <col min="8" max="8" width="10.5703125" style="136" bestFit="1" customWidth="1"/>
  </cols>
  <sheetData>
    <row r="1" spans="1:8" ht="15.75" thickBot="1" x14ac:dyDescent="0.3">
      <c r="A1" s="164" t="s">
        <v>14</v>
      </c>
      <c r="B1" s="163" t="s">
        <v>17</v>
      </c>
      <c r="C1" s="18">
        <v>6.4999999999999997E-3</v>
      </c>
      <c r="D1" s="163" t="s">
        <v>18</v>
      </c>
      <c r="E1" s="162" t="s">
        <v>19</v>
      </c>
      <c r="F1" s="28" t="s">
        <v>20</v>
      </c>
    </row>
    <row r="2" spans="1:8" s="16" customFormat="1" ht="24.95" customHeight="1" thickBot="1" x14ac:dyDescent="0.3">
      <c r="A2" s="20">
        <v>44197</v>
      </c>
      <c r="B2" s="21">
        <f>SUMIF('NOTA CARIOCA'!$B$3:$B$135,PIS!$A$2:$A$12,'NOTA CARIOCA'!$E$3:$E$135)</f>
        <v>13771.169999999998</v>
      </c>
      <c r="C2" s="21">
        <f t="shared" ref="C2:C12" si="0">B2*$C$1</f>
        <v>89.512604999999979</v>
      </c>
      <c r="D2" s="21">
        <f>SUMIF('NOTA CARIOCA'!$K$3:$K$135,PIS!$A$2:$A$12,'NOTA CARIOCA'!$H$3:$H$135)+1098.46</f>
        <v>1194.8500000000001</v>
      </c>
      <c r="E2" s="66">
        <f>C2-D2</f>
        <v>-1105.3373950000002</v>
      </c>
      <c r="F2" s="22">
        <v>8109</v>
      </c>
      <c r="H2" s="137">
        <f>SUMIF('NOTA CARIOCA'!$K$3:$K$135,PIS!$A$2:$A$12,'NOTA CARIOCA'!$H$3:$H$135)</f>
        <v>96.39</v>
      </c>
    </row>
    <row r="3" spans="1:8" s="16" customFormat="1" ht="24.95" customHeight="1" thickBot="1" x14ac:dyDescent="0.3">
      <c r="A3" s="20">
        <v>44228</v>
      </c>
      <c r="B3" s="17">
        <f>SUMIF('NOTA CARIOCA'!$B$3:$B$135,PIS!$A$2:$A$12,'NOTA CARIOCA'!$E$3:$E$135)</f>
        <v>13654.17</v>
      </c>
      <c r="C3" s="17">
        <f t="shared" si="0"/>
        <v>88.752105</v>
      </c>
      <c r="D3" s="17">
        <f>SUMIF('NOTA CARIOCA'!$K$3:$K$135,PIS!$A$2:$A$12,'NOTA CARIOCA'!$H$3:$H$135)-(E2)</f>
        <v>1202.6373950000002</v>
      </c>
      <c r="E3" s="64">
        <f t="shared" ref="E3:E12" si="1">C3-D3</f>
        <v>-1113.8852900000002</v>
      </c>
      <c r="F3" s="23">
        <f>F2</f>
        <v>8109</v>
      </c>
      <c r="H3" s="137">
        <f>SUMIF('NOTA CARIOCA'!$K$3:$K$135,PIS!$A$2:$A$12,'NOTA CARIOCA'!$H$3:$H$135)</f>
        <v>97.3</v>
      </c>
    </row>
    <row r="4" spans="1:8" s="16" customFormat="1" ht="24.95" customHeight="1" thickBot="1" x14ac:dyDescent="0.3">
      <c r="A4" s="20">
        <v>44256</v>
      </c>
      <c r="B4" s="17">
        <f>SUMIF('NOTA CARIOCA'!$B$3:$B$135,PIS!$A$2:$A$12,'NOTA CARIOCA'!$E$3:$E$135)</f>
        <v>12706.09</v>
      </c>
      <c r="C4" s="17">
        <f t="shared" si="0"/>
        <v>82.589585</v>
      </c>
      <c r="D4" s="17">
        <f>SUMIF('NOTA CARIOCA'!$K$3:$K$135,PIS!$A$2:$A$12,'NOTA CARIOCA'!$H$3:$H$135)-(E3)</f>
        <v>1196.4852900000001</v>
      </c>
      <c r="E4" s="68">
        <f t="shared" si="1"/>
        <v>-1113.8957050000001</v>
      </c>
      <c r="F4" s="23">
        <f t="shared" ref="F4:F12" si="2">F3</f>
        <v>8109</v>
      </c>
      <c r="H4" s="137">
        <f>SUMIF('NOTA CARIOCA'!$K$3:$K$135,PIS!$A$2:$A$12,'NOTA CARIOCA'!$H$3:$H$135)</f>
        <v>82.6</v>
      </c>
    </row>
    <row r="5" spans="1:8" s="16" customFormat="1" ht="24.95" customHeight="1" thickBot="1" x14ac:dyDescent="0.3">
      <c r="A5" s="20">
        <v>44287</v>
      </c>
      <c r="B5" s="17">
        <f>SUMIF('NOTA CARIOCA'!$B$3:$B$135,PIS!$A$2:$A$12,'NOTA CARIOCA'!$E$3:$E$135)</f>
        <v>21369.299999999996</v>
      </c>
      <c r="C5" s="17">
        <f t="shared" si="0"/>
        <v>138.90044999999998</v>
      </c>
      <c r="D5" s="17">
        <f>SUMIF('NOTA CARIOCA'!$K$3:$K$135,PIS!$A$2:$A$12,'NOTA CARIOCA'!$H$3:$H$135)-(E4)</f>
        <v>1215.3657050000002</v>
      </c>
      <c r="E5" s="68">
        <f t="shared" si="1"/>
        <v>-1076.4652550000001</v>
      </c>
      <c r="F5" s="23">
        <f t="shared" si="2"/>
        <v>8109</v>
      </c>
      <c r="H5" s="137">
        <f>SUMIF('NOTA CARIOCA'!$K$3:$K$135,PIS!$A$2:$A$12,'NOTA CARIOCA'!$H$3:$H$135)</f>
        <v>101.47</v>
      </c>
    </row>
    <row r="6" spans="1:8" s="16" customFormat="1" ht="24.95" customHeight="1" thickBot="1" x14ac:dyDescent="0.3">
      <c r="A6" s="20">
        <v>44317</v>
      </c>
      <c r="B6" s="17">
        <f>SUMIF('NOTA CARIOCA'!$B$3:$B$135,PIS!$A$2:$A$12,'NOTA CARIOCA'!$E$3:$E$135)</f>
        <v>20902.07</v>
      </c>
      <c r="C6" s="17">
        <f t="shared" si="0"/>
        <v>135.86345499999999</v>
      </c>
      <c r="D6" s="17">
        <f>SUMIF('NOTA CARIOCA'!$K$3:$K$135,PIS!$A$2:$A$12,'NOTA CARIOCA'!$H$3:$H$135)-(E5)</f>
        <v>1209.5952550000002</v>
      </c>
      <c r="E6" s="68">
        <f t="shared" si="1"/>
        <v>-1073.7318000000002</v>
      </c>
      <c r="F6" s="23">
        <f t="shared" si="2"/>
        <v>8109</v>
      </c>
      <c r="H6" s="137">
        <f>SUMIF('NOTA CARIOCA'!$K$3:$K$135,PIS!$A$2:$A$12,'NOTA CARIOCA'!$H$3:$H$135)</f>
        <v>133.13</v>
      </c>
    </row>
    <row r="7" spans="1:8" s="16" customFormat="1" ht="24.95" customHeight="1" thickBot="1" x14ac:dyDescent="0.3">
      <c r="A7" s="20">
        <v>44348</v>
      </c>
      <c r="B7" s="17">
        <f>SUMIF('NOTA CARIOCA'!$B$3:$B$135,PIS!$A$2:$A$12,'NOTA CARIOCA'!$E$3:$E$135)</f>
        <v>18230.71</v>
      </c>
      <c r="C7" s="17">
        <f t="shared" si="0"/>
        <v>118.49961499999999</v>
      </c>
      <c r="D7" s="17">
        <f>SUMIF('NOTA CARIOCA'!$K$3:$K$135,PIS!$A$2:$A$12,'NOTA CARIOCA'!$H$3:$H$135)-(E6)</f>
        <v>1212.3618000000001</v>
      </c>
      <c r="E7" s="68">
        <f t="shared" si="1"/>
        <v>-1093.8621850000002</v>
      </c>
      <c r="F7" s="23">
        <f t="shared" si="2"/>
        <v>8109</v>
      </c>
      <c r="H7" s="137">
        <f>SUMIF('NOTA CARIOCA'!$K$3:$K$135,PIS!$A$2:$A$12,'NOTA CARIOCA'!$H$3:$H$135)</f>
        <v>138.63</v>
      </c>
    </row>
    <row r="8" spans="1:8" s="16" customFormat="1" ht="24.95" customHeight="1" thickBot="1" x14ac:dyDescent="0.3">
      <c r="A8" s="20">
        <v>44378</v>
      </c>
      <c r="B8" s="17">
        <f>SUMIF('NOTA CARIOCA'!$B$3:$B$135,PIS!$A$2:$A$12,'NOTA CARIOCA'!$E$3:$E$135)</f>
        <v>20548.010000000002</v>
      </c>
      <c r="C8" s="17">
        <f t="shared" si="0"/>
        <v>133.56206500000002</v>
      </c>
      <c r="D8" s="17">
        <f>SUMIF('NOTA CARIOCA'!$K$3:$K$135,PIS!$A$2:$A$12,'NOTA CARIOCA'!$H$3:$H$135)-(E7)</f>
        <v>1219.7421850000001</v>
      </c>
      <c r="E8" s="68">
        <f t="shared" si="1"/>
        <v>-1086.18012</v>
      </c>
      <c r="F8" s="23">
        <f t="shared" si="2"/>
        <v>8109</v>
      </c>
      <c r="H8" s="137">
        <f>SUMIF('NOTA CARIOCA'!$K$3:$K$135,PIS!$A$2:$A$12,'NOTA CARIOCA'!$H$3:$H$135)</f>
        <v>125.88</v>
      </c>
    </row>
    <row r="9" spans="1:8" s="16" customFormat="1" ht="24.95" customHeight="1" thickBot="1" x14ac:dyDescent="0.3">
      <c r="A9" s="20">
        <v>44409</v>
      </c>
      <c r="B9" s="17">
        <f>SUMIF('NOTA CARIOCA'!$B$3:$B$135,PIS!$A$2:$A$12,'NOTA CARIOCA'!$E$3:$E$135)</f>
        <v>20389.669999999998</v>
      </c>
      <c r="C9" s="17">
        <f t="shared" si="0"/>
        <v>132.53285499999998</v>
      </c>
      <c r="D9" s="17">
        <f>SUMIF('NOTA CARIOCA'!$K$3:$K$135,PIS!$A$2:$A$12,'NOTA CARIOCA'!$H$3:$H$135)-(E8)</f>
        <v>1237.0001199999999</v>
      </c>
      <c r="E9" s="68">
        <f t="shared" si="1"/>
        <v>-1104.467265</v>
      </c>
      <c r="F9" s="23">
        <f t="shared" si="2"/>
        <v>8109</v>
      </c>
      <c r="H9" s="137">
        <f>SUMIF('NOTA CARIOCA'!$K$3:$K$135,PIS!$A$2:$A$12,'NOTA CARIOCA'!$H$3:$H$135)</f>
        <v>150.82</v>
      </c>
    </row>
    <row r="10" spans="1:8" s="16" customFormat="1" ht="24.95" customHeight="1" thickBot="1" x14ac:dyDescent="0.3">
      <c r="A10" s="20">
        <v>44440</v>
      </c>
      <c r="B10" s="17">
        <f>SUMIF('NOTA CARIOCA'!$B$3:$B$135,PIS!$A$2:$A$12,'NOTA CARIOCA'!$E$3:$E$135)</f>
        <v>22764.370000000003</v>
      </c>
      <c r="C10" s="17">
        <f t="shared" si="0"/>
        <v>147.96840500000002</v>
      </c>
      <c r="D10" s="17">
        <f>SUMIF('NOTA CARIOCA'!$K$3:$K$135,PIS!$A$2:$A$12,'NOTA CARIOCA'!$H$3:$H$135)-(E9)</f>
        <v>1223.5372649999999</v>
      </c>
      <c r="E10" s="68">
        <f t="shared" si="1"/>
        <v>-1075.5688599999999</v>
      </c>
      <c r="F10" s="23">
        <f t="shared" si="2"/>
        <v>8109</v>
      </c>
      <c r="H10" s="137">
        <f>SUMIF('NOTA CARIOCA'!$K$3:$K$135,PIS!$A$2:$A$12,'NOTA CARIOCA'!$H$3:$H$135)</f>
        <v>119.07000000000001</v>
      </c>
    </row>
    <row r="11" spans="1:8" s="16" customFormat="1" ht="24.95" customHeight="1" thickBot="1" x14ac:dyDescent="0.3">
      <c r="A11" s="20">
        <v>44470</v>
      </c>
      <c r="B11" s="17">
        <f>SUMIF('NOTA CARIOCA'!$B$3:$B$135,PIS!$A$2:$A$12,'NOTA CARIOCA'!$E$3:$E$135)</f>
        <v>17562.46</v>
      </c>
      <c r="C11" s="17">
        <f t="shared" si="0"/>
        <v>114.15598999999999</v>
      </c>
      <c r="D11" s="17">
        <f>SUMIF('NOTA CARIOCA'!$K$3:$K$135,PIS!$A$2:$A$12,'NOTA CARIOCA'!$H$3:$H$135)-E10</f>
        <v>1205.6388599999998</v>
      </c>
      <c r="E11" s="17">
        <f t="shared" si="1"/>
        <v>-1091.4828699999998</v>
      </c>
      <c r="F11" s="23">
        <f t="shared" si="2"/>
        <v>8109</v>
      </c>
      <c r="H11" s="137">
        <f>SUMIF('NOTA CARIOCA'!$K$3:$K$135,PIS!$A$2:$A$12,'NOTA CARIOCA'!$H$3:$H$135)</f>
        <v>130.07</v>
      </c>
    </row>
    <row r="12" spans="1:8" s="16" customFormat="1" ht="24.95" customHeight="1" x14ac:dyDescent="0.25">
      <c r="A12" s="20">
        <v>44501</v>
      </c>
      <c r="B12" s="17">
        <f>SUMIF('NOTA CARIOCA'!$B$3:$B$135,PIS!$A$2:$A$12,'NOTA CARIOCA'!$E$3:$E$135)</f>
        <v>20683.769999999997</v>
      </c>
      <c r="C12" s="17">
        <f t="shared" si="0"/>
        <v>134.44450499999996</v>
      </c>
      <c r="D12" s="17">
        <f>SUMIF('NOTA CARIOCA'!$K$3:$K$135,PIS!$A$2:$A$12,'NOTA CARIOCA'!$H$3:$H$135)-E11</f>
        <v>1210.1928699999999</v>
      </c>
      <c r="E12" s="64">
        <f t="shared" si="1"/>
        <v>-1075.7483649999999</v>
      </c>
      <c r="F12" s="23">
        <f t="shared" si="2"/>
        <v>8109</v>
      </c>
      <c r="H12" s="137">
        <f>SUMIF('NOTA CARIOCA'!$K$3:$K$135,PIS!$A$2:$A$12,'NOTA CARIOCA'!$H$3:$H$135)</f>
        <v>118.71</v>
      </c>
    </row>
    <row r="13" spans="1:8" x14ac:dyDescent="0.25">
      <c r="F13" s="19"/>
    </row>
  </sheetData>
  <sheetProtection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E549-8974-4CFB-B6DB-6FC757E25A16}">
  <sheetPr>
    <tabColor rgb="FFFFFF00"/>
  </sheetPr>
  <dimension ref="A1:H18"/>
  <sheetViews>
    <sheetView workbookViewId="0">
      <selection activeCell="C13" sqref="C13"/>
    </sheetView>
  </sheetViews>
  <sheetFormatPr defaultRowHeight="15" x14ac:dyDescent="0.25"/>
  <cols>
    <col min="1" max="1" width="9.140625" style="2"/>
    <col min="2" max="6" width="16.7109375" customWidth="1"/>
    <col min="8" max="8" width="10.5703125" style="136" bestFit="1" customWidth="1"/>
  </cols>
  <sheetData>
    <row r="1" spans="1:8" ht="15.75" thickBot="1" x14ac:dyDescent="0.3"/>
    <row r="2" spans="1:8" x14ac:dyDescent="0.25">
      <c r="A2" s="167" t="s">
        <v>14</v>
      </c>
      <c r="B2" s="169" t="s">
        <v>17</v>
      </c>
      <c r="C2" s="18">
        <v>0.03</v>
      </c>
      <c r="D2" s="169" t="s">
        <v>18</v>
      </c>
      <c r="E2" s="171" t="s">
        <v>19</v>
      </c>
      <c r="F2" s="28" t="s">
        <v>20</v>
      </c>
    </row>
    <row r="3" spans="1:8" ht="15.75" thickBot="1" x14ac:dyDescent="0.3">
      <c r="A3" s="168"/>
      <c r="B3" s="170"/>
      <c r="C3" s="8" t="s">
        <v>7</v>
      </c>
      <c r="D3" s="170"/>
      <c r="E3" s="172"/>
      <c r="F3" s="9" t="s">
        <v>21</v>
      </c>
      <c r="H3" s="136">
        <v>5069.84</v>
      </c>
    </row>
    <row r="4" spans="1:8" s="16" customFormat="1" ht="24.95" customHeight="1" thickBot="1" x14ac:dyDescent="0.3">
      <c r="A4" s="20">
        <v>44197</v>
      </c>
      <c r="B4" s="21">
        <f>SUMIF('NOTA CARIOCA'!$B$3:$B$135,COFINS!$A$4:$A$15,'NOTA CARIOCA'!$E$3:$E$135)</f>
        <v>13771.169999999998</v>
      </c>
      <c r="C4" s="21">
        <f>B4*$C$2</f>
        <v>413.13509999999991</v>
      </c>
      <c r="D4" s="21">
        <f>SUMIF('NOTA CARIOCA'!$K$3:$K$135,COFINS!$A$4:$A$15,'NOTA CARIOCA'!$I$3:$I$135)+5069.84</f>
        <v>5514.7</v>
      </c>
      <c r="E4" s="66">
        <f>C4-D4</f>
        <v>-5101.5649000000003</v>
      </c>
      <c r="F4" s="22">
        <v>2172</v>
      </c>
      <c r="H4" s="137">
        <f>SUMIF('NOTA CARIOCA'!$K$3:$K$135,COFINS!$A$4:$A$15,'NOTA CARIOCA'!$I$3:$I$135)</f>
        <v>444.86</v>
      </c>
    </row>
    <row r="5" spans="1:8" s="16" customFormat="1" ht="24.95" customHeight="1" thickBot="1" x14ac:dyDescent="0.3">
      <c r="A5" s="20">
        <v>44228</v>
      </c>
      <c r="B5" s="17">
        <f>SUMIF('NOTA CARIOCA'!$B$3:$B$135,COFINS!$A$4:$A$15,'NOTA CARIOCA'!$E$3:$E$135)</f>
        <v>13654.17</v>
      </c>
      <c r="C5" s="17">
        <f t="shared" ref="C5:C15" si="0">B5*$C$2</f>
        <v>409.62509999999997</v>
      </c>
      <c r="D5" s="17">
        <f>SUMIF('NOTA CARIOCA'!$K$3:$K$135,COFINS!$A$4:$A$15,'NOTA CARIOCA'!$I$3:$I$135)-(E4)</f>
        <v>5550.6649000000007</v>
      </c>
      <c r="E5" s="64">
        <f t="shared" ref="E5:E15" si="1">C5-D5</f>
        <v>-5141.0398000000005</v>
      </c>
      <c r="F5" s="23">
        <f>F4</f>
        <v>2172</v>
      </c>
      <c r="H5" s="137">
        <f>SUMIF('NOTA CARIOCA'!$K$3:$K$135,COFINS!$A$4:$A$15,'NOTA CARIOCA'!$I$3:$I$135)</f>
        <v>449.1</v>
      </c>
    </row>
    <row r="6" spans="1:8" s="16" customFormat="1" ht="24.95" customHeight="1" thickBot="1" x14ac:dyDescent="0.3">
      <c r="A6" s="20">
        <v>44256</v>
      </c>
      <c r="B6" s="17">
        <f>SUMIF('NOTA CARIOCA'!$B$3:$B$135,COFINS!$A$4:$A$15,'NOTA CARIOCA'!$E$3:$E$135)</f>
        <v>12706.09</v>
      </c>
      <c r="C6" s="17">
        <f t="shared" si="0"/>
        <v>381.18270000000001</v>
      </c>
      <c r="D6" s="17">
        <f>SUMIF('NOTA CARIOCA'!$K$3:$K$135,COFINS!$A$4:$A$15,'NOTA CARIOCA'!$I$3:$I$135)-(E5)</f>
        <v>5522.2298000000001</v>
      </c>
      <c r="E6" s="68">
        <f t="shared" si="1"/>
        <v>-5141.0470999999998</v>
      </c>
      <c r="F6" s="23">
        <f t="shared" ref="F6:F15" si="2">F5</f>
        <v>2172</v>
      </c>
      <c r="H6" s="137">
        <f>SUMIF('NOTA CARIOCA'!$K$3:$K$135,COFINS!$A$4:$A$15,'NOTA CARIOCA'!$I$3:$I$135)</f>
        <v>381.19</v>
      </c>
    </row>
    <row r="7" spans="1:8" s="16" customFormat="1" ht="24.95" customHeight="1" thickBot="1" x14ac:dyDescent="0.3">
      <c r="A7" s="20">
        <v>44287</v>
      </c>
      <c r="B7" s="17">
        <f>SUMIF('NOTA CARIOCA'!$B$3:$B$135,COFINS!$A$4:$A$15,'NOTA CARIOCA'!$E$3:$E$135)</f>
        <v>21369.299999999996</v>
      </c>
      <c r="C7" s="17">
        <f t="shared" si="0"/>
        <v>641.07899999999984</v>
      </c>
      <c r="D7" s="17">
        <f>SUMIF('NOTA CARIOCA'!$K$3:$K$135,COFINS!$A$4:$A$15,'NOTA CARIOCA'!$I$3:$I$135)-(E6)</f>
        <v>5609.3770999999997</v>
      </c>
      <c r="E7" s="68">
        <f t="shared" si="1"/>
        <v>-4968.2981</v>
      </c>
      <c r="F7" s="23">
        <f t="shared" si="2"/>
        <v>2172</v>
      </c>
      <c r="H7" s="137">
        <f>SUMIF('NOTA CARIOCA'!$K$3:$K$135,COFINS!$A$4:$A$15,'NOTA CARIOCA'!$I$3:$I$135)</f>
        <v>468.33</v>
      </c>
    </row>
    <row r="8" spans="1:8" s="16" customFormat="1" ht="24.95" customHeight="1" thickBot="1" x14ac:dyDescent="0.3">
      <c r="A8" s="20">
        <v>44317</v>
      </c>
      <c r="B8" s="17">
        <f>SUMIF('NOTA CARIOCA'!$B$3:$B$135,COFINS!$A$4:$A$15,'NOTA CARIOCA'!$E$3:$E$135)</f>
        <v>20902.07</v>
      </c>
      <c r="C8" s="17">
        <f t="shared" si="0"/>
        <v>627.06209999999999</v>
      </c>
      <c r="D8" s="17">
        <f>SUMIF('NOTA CARIOCA'!$K$3:$K$135,COFINS!$A$4:$A$15,'NOTA CARIOCA'!$I$3:$I$135)-(E7)</f>
        <v>5582.7281000000003</v>
      </c>
      <c r="E8" s="68">
        <f t="shared" si="1"/>
        <v>-4955.6660000000002</v>
      </c>
      <c r="F8" s="23">
        <f t="shared" si="2"/>
        <v>2172</v>
      </c>
      <c r="H8" s="137">
        <f>SUMIF('NOTA CARIOCA'!$K$3:$K$135,COFINS!$A$4:$A$15,'NOTA CARIOCA'!$I$3:$I$135)</f>
        <v>614.43000000000006</v>
      </c>
    </row>
    <row r="9" spans="1:8" s="16" customFormat="1" ht="24.95" customHeight="1" thickBot="1" x14ac:dyDescent="0.3">
      <c r="A9" s="20">
        <v>44348</v>
      </c>
      <c r="B9" s="17">
        <f>SUMIF('NOTA CARIOCA'!$B$3:$B$135,COFINS!$A$4:$A$15,'NOTA CARIOCA'!$E$3:$E$135)</f>
        <v>18230.71</v>
      </c>
      <c r="C9" s="17">
        <f t="shared" si="0"/>
        <v>546.92129999999997</v>
      </c>
      <c r="D9" s="17">
        <f>SUMIF('NOTA CARIOCA'!$K$3:$K$135,COFINS!$A$4:$A$15,'NOTA CARIOCA'!$I$3:$I$135)-(E8)</f>
        <v>5595.4459999999999</v>
      </c>
      <c r="E9" s="68">
        <f t="shared" si="1"/>
        <v>-5048.5246999999999</v>
      </c>
      <c r="F9" s="23">
        <f t="shared" si="2"/>
        <v>2172</v>
      </c>
      <c r="H9" s="137">
        <f>SUMIF('NOTA CARIOCA'!$K$3:$K$135,COFINS!$A$4:$A$15,'NOTA CARIOCA'!$I$3:$I$135)</f>
        <v>639.78</v>
      </c>
    </row>
    <row r="10" spans="1:8" s="16" customFormat="1" ht="24.95" customHeight="1" thickBot="1" x14ac:dyDescent="0.3">
      <c r="A10" s="20">
        <v>44378</v>
      </c>
      <c r="B10" s="17">
        <f>SUMIF('NOTA CARIOCA'!$B$3:$B$135,COFINS!$A$4:$A$15,'NOTA CARIOCA'!$E$3:$E$135)</f>
        <v>20548.010000000002</v>
      </c>
      <c r="C10" s="17">
        <f t="shared" si="0"/>
        <v>616.44030000000009</v>
      </c>
      <c r="D10" s="17">
        <f>SUMIF('NOTA CARIOCA'!$K$3:$K$135,COFINS!$A$4:$A$15,'NOTA CARIOCA'!$I$3:$I$135)-(E9)</f>
        <v>5629.5046999999995</v>
      </c>
      <c r="E10" s="68">
        <f t="shared" si="1"/>
        <v>-5013.0643999999993</v>
      </c>
      <c r="F10" s="23">
        <f t="shared" si="2"/>
        <v>2172</v>
      </c>
      <c r="H10" s="137">
        <f>SUMIF('NOTA CARIOCA'!$K$3:$K$135,COFINS!$A$4:$A$15,'NOTA CARIOCA'!$I$3:$I$135)</f>
        <v>580.98</v>
      </c>
    </row>
    <row r="11" spans="1:8" s="16" customFormat="1" ht="24.95" customHeight="1" thickBot="1" x14ac:dyDescent="0.3">
      <c r="A11" s="20">
        <v>44409</v>
      </c>
      <c r="B11" s="17">
        <f>SUMIF('NOTA CARIOCA'!$B$3:$B$135,COFINS!$A$4:$A$15,'NOTA CARIOCA'!$E$3:$E$135)</f>
        <v>20389.669999999998</v>
      </c>
      <c r="C11" s="17">
        <f t="shared" si="0"/>
        <v>611.69009999999992</v>
      </c>
      <c r="D11" s="17">
        <f>SUMIF('NOTA CARIOCA'!$K$3:$K$135,COFINS!$A$4:$A$15,'NOTA CARIOCA'!$I$3:$I$135)-(E10)</f>
        <v>5709.174399999999</v>
      </c>
      <c r="E11" s="68">
        <f t="shared" si="1"/>
        <v>-5097.4842999999992</v>
      </c>
      <c r="F11" s="23">
        <f t="shared" si="2"/>
        <v>2172</v>
      </c>
      <c r="H11" s="137">
        <f>SUMIF('NOTA CARIOCA'!$K$3:$K$135,COFINS!$A$4:$A$15,'NOTA CARIOCA'!$I$3:$I$135)</f>
        <v>696.11</v>
      </c>
    </row>
    <row r="12" spans="1:8" s="16" customFormat="1" ht="24.95" customHeight="1" thickBot="1" x14ac:dyDescent="0.3">
      <c r="A12" s="20">
        <v>44440</v>
      </c>
      <c r="B12" s="17">
        <f>SUMIF('NOTA CARIOCA'!$B$3:$B$135,COFINS!$A$4:$A$15,'NOTA CARIOCA'!$E$3:$E$135)</f>
        <v>22764.370000000003</v>
      </c>
      <c r="C12" s="17">
        <f t="shared" si="0"/>
        <v>682.93110000000001</v>
      </c>
      <c r="D12" s="17">
        <f>SUMIF('NOTA CARIOCA'!$K$3:$K$135,COFINS!$A$4:$A$15,'NOTA CARIOCA'!$I$3:$I$135)-(E11)</f>
        <v>5647.0242999999991</v>
      </c>
      <c r="E12" s="68">
        <f t="shared" si="1"/>
        <v>-4964.0931999999993</v>
      </c>
      <c r="F12" s="23">
        <f t="shared" si="2"/>
        <v>2172</v>
      </c>
      <c r="H12" s="137">
        <f>SUMIF('NOTA CARIOCA'!$K$3:$K$135,COFINS!$A$4:$A$15,'NOTA CARIOCA'!$I$3:$I$135)</f>
        <v>549.54</v>
      </c>
    </row>
    <row r="13" spans="1:8" s="16" customFormat="1" ht="24.95" customHeight="1" thickBot="1" x14ac:dyDescent="0.3">
      <c r="A13" s="20">
        <v>44470</v>
      </c>
      <c r="B13" s="17">
        <f>SUMIF('NOTA CARIOCA'!$B$3:$B$135,COFINS!$A$4:$A$15,'NOTA CARIOCA'!$E$3:$E$135)</f>
        <v>17562.46</v>
      </c>
      <c r="C13" s="17">
        <f t="shared" si="0"/>
        <v>526.87379999999996</v>
      </c>
      <c r="D13" s="17">
        <f>SUMIF('NOTA CARIOCA'!$K$3:$K$135,COFINS!$A$4:$A$15,'NOTA CARIOCA'!$I$3:$I$135)-E12</f>
        <v>5564.4231999999993</v>
      </c>
      <c r="E13" s="17">
        <f t="shared" si="1"/>
        <v>-5037.549399999999</v>
      </c>
      <c r="F13" s="23">
        <f t="shared" si="2"/>
        <v>2172</v>
      </c>
      <c r="H13" s="137">
        <f>SUMIF('NOTA CARIOCA'!$K$3:$K$135,COFINS!$A$4:$A$15,'NOTA CARIOCA'!$I$3:$I$135)</f>
        <v>600.32999999999993</v>
      </c>
    </row>
    <row r="14" spans="1:8" s="16" customFormat="1" ht="24.95" customHeight="1" thickBot="1" x14ac:dyDescent="0.3">
      <c r="A14" s="20">
        <v>44501</v>
      </c>
      <c r="B14" s="17">
        <f>SUMIF('NOTA CARIOCA'!$B$3:$B$135,COFINS!$A$4:$A$15,'NOTA CARIOCA'!$E$3:$E$135)</f>
        <v>20683.769999999997</v>
      </c>
      <c r="C14" s="17">
        <f t="shared" si="0"/>
        <v>620.51309999999989</v>
      </c>
      <c r="D14" s="17">
        <f>SUMIF('NOTA CARIOCA'!$K$3:$K$135,COFINS!$A$4:$A$15,'NOTA CARIOCA'!$I$3:$I$135)-E13</f>
        <v>5585.3993999999984</v>
      </c>
      <c r="E14" s="64">
        <f t="shared" si="1"/>
        <v>-4964.8862999999983</v>
      </c>
      <c r="F14" s="23">
        <f t="shared" si="2"/>
        <v>2172</v>
      </c>
      <c r="H14" s="137">
        <f>SUMIF('NOTA CARIOCA'!$K$3:$K$135,COFINS!$A$4:$A$15,'NOTA CARIOCA'!$I$3:$I$135)</f>
        <v>547.84999999999991</v>
      </c>
    </row>
    <row r="15" spans="1:8" s="16" customFormat="1" ht="24.95" customHeight="1" thickBot="1" x14ac:dyDescent="0.3">
      <c r="A15" s="20">
        <v>44531</v>
      </c>
      <c r="B15" s="25">
        <f>SUMIF('NOTA CARIOCA'!$B$3:$B$135,COFINS!$A$4:$A$15,'NOTA CARIOCA'!$E$3:$E$135)</f>
        <v>0</v>
      </c>
      <c r="C15" s="25">
        <f t="shared" si="0"/>
        <v>0</v>
      </c>
      <c r="D15" s="25">
        <f>SUMIF('NOTA CARIOCA'!$K$3:$K$135,COFINS!$A$4:$A$15,'NOTA CARIOCA'!$I$3:$I$135)</f>
        <v>0</v>
      </c>
      <c r="E15" s="65">
        <f t="shared" si="1"/>
        <v>0</v>
      </c>
      <c r="F15" s="26">
        <f t="shared" si="2"/>
        <v>2172</v>
      </c>
      <c r="H15" s="137">
        <f>SUMIF('NOTA CARIOCA'!$K$3:$K$135,COFINS!$A$4:$A$15,'NOTA CARIOCA'!$I$3:$I$135)</f>
        <v>0</v>
      </c>
    </row>
    <row r="16" spans="1:8" x14ac:dyDescent="0.25">
      <c r="F16" s="19"/>
    </row>
    <row r="17" spans="2:6" x14ac:dyDescent="0.25">
      <c r="B17" s="7">
        <f>SUM(B4:B15)</f>
        <v>202581.78999999998</v>
      </c>
      <c r="C17" s="7">
        <f t="shared" ref="C17:E17" si="3">SUM(C4:C15)</f>
        <v>6077.4537</v>
      </c>
      <c r="D17" s="7">
        <f t="shared" si="3"/>
        <v>61510.671899999987</v>
      </c>
      <c r="E17" s="7">
        <f t="shared" si="3"/>
        <v>-55433.218199999996</v>
      </c>
      <c r="F17" s="19"/>
    </row>
    <row r="18" spans="2:6" x14ac:dyDescent="0.25">
      <c r="F18" s="19"/>
    </row>
  </sheetData>
  <sheetProtection formatCells="0" formatColumns="0" formatRows="0" insertColumns="0" insertRows="0" insertHyperlinks="0" deleteColumns="0" deleteRows="0" sort="0" autoFilter="0" pivotTables="0"/>
  <mergeCells count="4">
    <mergeCell ref="A2:A3"/>
    <mergeCell ref="B2:B3"/>
    <mergeCell ref="D2:D3"/>
    <mergeCell ref="E2: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7C40-EC07-42B5-9D66-416142243254}">
  <sheetPr>
    <tabColor rgb="FF92D050"/>
  </sheetPr>
  <dimension ref="A1:K44"/>
  <sheetViews>
    <sheetView topLeftCell="A14" workbookViewId="0">
      <selection activeCell="J25" sqref="J25"/>
    </sheetView>
  </sheetViews>
  <sheetFormatPr defaultRowHeight="15" x14ac:dyDescent="0.25"/>
  <cols>
    <col min="1" max="1" width="11.7109375" style="2" bestFit="1" customWidth="1"/>
    <col min="2" max="2" width="16.7109375" style="30" customWidth="1"/>
    <col min="3" max="9" width="16.7109375" customWidth="1"/>
    <col min="10" max="10" width="15.7109375" customWidth="1"/>
    <col min="11" max="11" width="12.7109375" customWidth="1"/>
  </cols>
  <sheetData>
    <row r="1" spans="1:11" ht="15.75" thickBot="1" x14ac:dyDescent="0.3"/>
    <row r="2" spans="1:11" x14ac:dyDescent="0.25">
      <c r="A2" s="167" t="s">
        <v>23</v>
      </c>
      <c r="B2" s="169" t="s">
        <v>17</v>
      </c>
      <c r="C2" s="29">
        <v>0.32</v>
      </c>
      <c r="D2" s="18" t="s">
        <v>21</v>
      </c>
      <c r="E2" s="18" t="s">
        <v>30</v>
      </c>
      <c r="F2" s="29">
        <v>0.15</v>
      </c>
      <c r="G2" s="29">
        <v>0.1</v>
      </c>
      <c r="H2" s="3" t="s">
        <v>28</v>
      </c>
      <c r="I2" s="18" t="s">
        <v>28</v>
      </c>
      <c r="J2" s="169" t="s">
        <v>44</v>
      </c>
      <c r="K2" s="28" t="s">
        <v>20</v>
      </c>
    </row>
    <row r="3" spans="1:11" ht="15.75" thickBot="1" x14ac:dyDescent="0.3">
      <c r="A3" s="181"/>
      <c r="B3" s="182"/>
      <c r="C3" s="5" t="s">
        <v>28</v>
      </c>
      <c r="D3" s="5" t="s">
        <v>29</v>
      </c>
      <c r="E3" s="5" t="s">
        <v>31</v>
      </c>
      <c r="F3" s="5" t="s">
        <v>28</v>
      </c>
      <c r="G3" s="5" t="s">
        <v>43</v>
      </c>
      <c r="H3" s="5" t="s">
        <v>39</v>
      </c>
      <c r="I3" s="5" t="s">
        <v>18</v>
      </c>
      <c r="J3" s="182"/>
      <c r="K3" s="6" t="s">
        <v>21</v>
      </c>
    </row>
    <row r="4" spans="1:11" ht="39.950000000000003" customHeight="1" thickBot="1" x14ac:dyDescent="0.3">
      <c r="A4" s="52" t="s">
        <v>24</v>
      </c>
      <c r="B4" s="53">
        <f>SUM(PIS!B2:B4)</f>
        <v>40131.429999999993</v>
      </c>
      <c r="C4" s="54">
        <f>B4*$C$2</f>
        <v>12842.057599999998</v>
      </c>
      <c r="D4" s="54">
        <f>SUMIF($G$16:$G$27,$A$4:$A$10,$F$16:$F$27)</f>
        <v>10.65</v>
      </c>
      <c r="E4" s="54">
        <f>C4+D4</f>
        <v>12852.707599999998</v>
      </c>
      <c r="F4" s="54">
        <f>E4*$F$2</f>
        <v>1927.9061399999996</v>
      </c>
      <c r="G4" s="54">
        <f>IF(E4&gt;60000,((E4-60000)*10%),0)</f>
        <v>0</v>
      </c>
      <c r="H4" s="54">
        <f>F4+G4</f>
        <v>1927.9061399999996</v>
      </c>
      <c r="I4" s="24">
        <f>SUMIF($D$33:$D$44,$A$4:$A$10,$B$33:$B$44)</f>
        <v>604.25</v>
      </c>
      <c r="J4" s="54">
        <f>H4-I4</f>
        <v>1323.6561399999996</v>
      </c>
      <c r="K4" s="55">
        <v>2089</v>
      </c>
    </row>
    <row r="5" spans="1:11" ht="15.75" thickBot="1" x14ac:dyDescent="0.3">
      <c r="A5" s="56"/>
      <c r="B5" s="57"/>
      <c r="C5" s="58"/>
      <c r="D5" s="59"/>
      <c r="E5" s="58"/>
      <c r="F5" s="58"/>
      <c r="G5" s="58"/>
      <c r="H5" s="58"/>
      <c r="I5" s="59"/>
      <c r="J5" s="58"/>
      <c r="K5" s="60"/>
    </row>
    <row r="6" spans="1:11" ht="39.950000000000003" customHeight="1" thickBot="1" x14ac:dyDescent="0.3">
      <c r="A6" s="52" t="s">
        <v>25</v>
      </c>
      <c r="B6" s="53">
        <f>SUM(PIS!B5:B7)</f>
        <v>60502.079999999994</v>
      </c>
      <c r="C6" s="54">
        <f>B6*$C$2</f>
        <v>19360.6656</v>
      </c>
      <c r="D6" s="54">
        <f>SUMIF($G$16:$G$27,$A$4:$A$10,$F$16:$F$27)</f>
        <v>6.93</v>
      </c>
      <c r="E6" s="54">
        <f>C6+D6</f>
        <v>19367.595600000001</v>
      </c>
      <c r="F6" s="54">
        <f>E6*$F$2</f>
        <v>2905.1393400000002</v>
      </c>
      <c r="G6" s="54">
        <f>IF(E6&gt;60000,((E6-60000)*10%),0)</f>
        <v>0</v>
      </c>
      <c r="H6" s="54">
        <f>F6+G6</f>
        <v>2905.1393400000002</v>
      </c>
      <c r="I6" s="24">
        <f>SUMIF($D$33:$D$44,$A$4:$A$10,$B$33:$B$44)</f>
        <v>909</v>
      </c>
      <c r="J6" s="54">
        <f>H6-I6</f>
        <v>1996.1393400000002</v>
      </c>
      <c r="K6" s="55">
        <v>2089</v>
      </c>
    </row>
    <row r="7" spans="1:11" ht="15.75" thickBot="1" x14ac:dyDescent="0.3">
      <c r="A7" s="56"/>
      <c r="B7" s="57"/>
      <c r="C7" s="58"/>
      <c r="D7" s="59"/>
      <c r="E7" s="58"/>
      <c r="F7" s="58"/>
      <c r="G7" s="58"/>
      <c r="H7" s="58"/>
      <c r="I7" s="59"/>
      <c r="J7" s="58"/>
      <c r="K7" s="60"/>
    </row>
    <row r="8" spans="1:11" ht="39.950000000000003" customHeight="1" thickBot="1" x14ac:dyDescent="0.3">
      <c r="A8" s="52" t="s">
        <v>26</v>
      </c>
      <c r="B8" s="53">
        <f>SUM(PIS!B8:B10)</f>
        <v>63702.05</v>
      </c>
      <c r="C8" s="54">
        <f>B8*$C$2</f>
        <v>20384.656000000003</v>
      </c>
      <c r="D8" s="54">
        <f>SUMIF($G$16:$G$27,$A$4:$A$10,$F$16:$F$27)</f>
        <v>15.540000000000001</v>
      </c>
      <c r="E8" s="54">
        <f>C8+D8</f>
        <v>20400.196000000004</v>
      </c>
      <c r="F8" s="54">
        <f>E8*$F$2</f>
        <v>3060.0294000000004</v>
      </c>
      <c r="G8" s="54">
        <f>IF(E8&gt;60000,((E8-60000)*10%),0)</f>
        <v>0</v>
      </c>
      <c r="H8" s="54">
        <f>F8+G8</f>
        <v>3060.0294000000004</v>
      </c>
      <c r="I8" s="24">
        <f>SUMIF($D$33:$D$44,$A$4:$A$10,$B$33:$B$44)</f>
        <v>958.97</v>
      </c>
      <c r="J8" s="54">
        <f>H8-I8</f>
        <v>2101.0594000000001</v>
      </c>
      <c r="K8" s="55">
        <v>2089</v>
      </c>
    </row>
    <row r="9" spans="1:11" ht="15.75" thickBot="1" x14ac:dyDescent="0.3">
      <c r="A9" s="56"/>
      <c r="B9" s="57"/>
      <c r="C9" s="58"/>
      <c r="D9" s="59"/>
      <c r="E9" s="58"/>
      <c r="F9" s="58"/>
      <c r="G9" s="58"/>
      <c r="H9" s="58"/>
      <c r="I9" s="59"/>
      <c r="J9" s="58"/>
      <c r="K9" s="60"/>
    </row>
    <row r="10" spans="1:11" ht="39.950000000000003" customHeight="1" thickBot="1" x14ac:dyDescent="0.3">
      <c r="A10" s="46" t="s">
        <v>27</v>
      </c>
      <c r="B10" s="47">
        <f>SUM(PIS!B11:B12)</f>
        <v>38246.229999999996</v>
      </c>
      <c r="C10" s="24">
        <f>B10*$C$2</f>
        <v>12238.793599999999</v>
      </c>
      <c r="D10" s="24">
        <f>SUMIF($G$16:$G$27,$A$4:$A$10,$F$16:$F$27)</f>
        <v>56.39</v>
      </c>
      <c r="E10" s="24">
        <f>C10+D10</f>
        <v>12295.183599999998</v>
      </c>
      <c r="F10" s="24">
        <f>E10*$F$2</f>
        <v>1844.2775399999996</v>
      </c>
      <c r="G10" s="24">
        <f>IF(E10&gt;60000,((E10-60000)*10%),0)</f>
        <v>0</v>
      </c>
      <c r="H10" s="24">
        <f>F10+G10</f>
        <v>1844.2775399999996</v>
      </c>
      <c r="I10" s="24">
        <f>SUMIF($D$33:$D$44,$A$4:$A$10,$B$33:$B$44)</f>
        <v>586.32999999999993</v>
      </c>
      <c r="J10" s="24">
        <f>H10-I10</f>
        <v>1257.9475399999997</v>
      </c>
      <c r="K10" s="48">
        <v>2089</v>
      </c>
    </row>
    <row r="11" spans="1:11" x14ac:dyDescent="0.25">
      <c r="B11" s="155">
        <f>SUM(B4:B10,D4:D10)</f>
        <v>202671.3</v>
      </c>
      <c r="E11" s="7">
        <f>SUM(E4:E10)</f>
        <v>64915.682800000002</v>
      </c>
      <c r="F11" s="7">
        <f t="shared" ref="F11:J11" si="0">SUM(F4:F10)</f>
        <v>9737.3524199999993</v>
      </c>
      <c r="G11" s="7">
        <f t="shared" si="0"/>
        <v>0</v>
      </c>
      <c r="H11" s="7">
        <f t="shared" si="0"/>
        <v>9737.3524199999993</v>
      </c>
      <c r="I11" s="7">
        <f t="shared" si="0"/>
        <v>3058.55</v>
      </c>
      <c r="J11" s="7">
        <f t="shared" si="0"/>
        <v>6678.80242</v>
      </c>
    </row>
    <row r="13" spans="1:11" ht="15.75" thickBot="1" x14ac:dyDescent="0.3">
      <c r="A13" s="31"/>
    </row>
    <row r="14" spans="1:11" x14ac:dyDescent="0.25">
      <c r="A14" s="175" t="s">
        <v>14</v>
      </c>
      <c r="B14" s="37" t="s">
        <v>32</v>
      </c>
      <c r="C14" s="37" t="s">
        <v>33</v>
      </c>
      <c r="D14" s="37" t="s">
        <v>35</v>
      </c>
      <c r="E14" s="37" t="s">
        <v>37</v>
      </c>
      <c r="F14" s="175" t="s">
        <v>39</v>
      </c>
      <c r="G14" s="175" t="s">
        <v>40</v>
      </c>
      <c r="I14" s="177" t="s">
        <v>14</v>
      </c>
      <c r="J14" s="3" t="s">
        <v>42</v>
      </c>
      <c r="K14" s="179" t="s">
        <v>40</v>
      </c>
    </row>
    <row r="15" spans="1:11" ht="15.75" thickBot="1" x14ac:dyDescent="0.3">
      <c r="A15" s="183"/>
      <c r="B15" s="38" t="s">
        <v>29</v>
      </c>
      <c r="C15" s="38" t="s">
        <v>34</v>
      </c>
      <c r="D15" s="38" t="s">
        <v>36</v>
      </c>
      <c r="E15" s="38" t="s">
        <v>38</v>
      </c>
      <c r="F15" s="183"/>
      <c r="G15" s="183"/>
      <c r="I15" s="178"/>
      <c r="J15" s="8" t="s">
        <v>29</v>
      </c>
      <c r="K15" s="180"/>
    </row>
    <row r="16" spans="1:11" ht="20.100000000000001" customHeight="1" thickBot="1" x14ac:dyDescent="0.3">
      <c r="A16" s="39">
        <v>44197</v>
      </c>
      <c r="B16" s="61">
        <v>5.96</v>
      </c>
      <c r="C16" s="61"/>
      <c r="D16" s="61"/>
      <c r="E16" s="61"/>
      <c r="F16" s="15">
        <f t="shared" ref="F16:F27" si="1">SUM(B16:E16)</f>
        <v>5.96</v>
      </c>
      <c r="G16" s="40" t="s">
        <v>24</v>
      </c>
      <c r="H16" s="19"/>
      <c r="I16" s="44">
        <v>44197</v>
      </c>
      <c r="J16" s="34">
        <v>1.29</v>
      </c>
      <c r="K16" s="45" t="s">
        <v>24</v>
      </c>
    </row>
    <row r="17" spans="1:11" ht="20.100000000000001" customHeight="1" thickBot="1" x14ac:dyDescent="0.3">
      <c r="A17" s="39">
        <v>44228</v>
      </c>
      <c r="B17" s="62">
        <v>1.26</v>
      </c>
      <c r="C17" s="62"/>
      <c r="D17" s="62"/>
      <c r="E17" s="62"/>
      <c r="F17" s="17">
        <f t="shared" si="1"/>
        <v>1.26</v>
      </c>
      <c r="G17" s="41" t="s">
        <v>24</v>
      </c>
      <c r="H17" s="19"/>
      <c r="I17" s="44">
        <v>44228</v>
      </c>
      <c r="J17" s="10">
        <v>0.25</v>
      </c>
      <c r="K17" s="41" t="s">
        <v>24</v>
      </c>
    </row>
    <row r="18" spans="1:11" ht="20.100000000000001" customHeight="1" thickBot="1" x14ac:dyDescent="0.3">
      <c r="A18" s="39">
        <v>44256</v>
      </c>
      <c r="B18" s="62">
        <v>3.43</v>
      </c>
      <c r="C18" s="62"/>
      <c r="D18" s="62"/>
      <c r="E18" s="62"/>
      <c r="F18" s="17">
        <f t="shared" si="1"/>
        <v>3.43</v>
      </c>
      <c r="G18" s="41" t="s">
        <v>24</v>
      </c>
      <c r="H18" s="19"/>
      <c r="I18" s="44">
        <v>44256</v>
      </c>
      <c r="J18" s="10">
        <v>0.74</v>
      </c>
      <c r="K18" s="41" t="s">
        <v>24</v>
      </c>
    </row>
    <row r="19" spans="1:11" ht="20.100000000000001" customHeight="1" thickBot="1" x14ac:dyDescent="0.3">
      <c r="A19" s="39">
        <v>44287</v>
      </c>
      <c r="B19" s="62">
        <v>2.82</v>
      </c>
      <c r="C19" s="62"/>
      <c r="D19" s="62"/>
      <c r="E19" s="62"/>
      <c r="F19" s="17">
        <f t="shared" si="1"/>
        <v>2.82</v>
      </c>
      <c r="G19" s="41" t="s">
        <v>25</v>
      </c>
      <c r="I19" s="44">
        <v>44287</v>
      </c>
      <c r="J19" s="10">
        <v>0.6</v>
      </c>
      <c r="K19" s="41" t="s">
        <v>25</v>
      </c>
    </row>
    <row r="20" spans="1:11" ht="20.100000000000001" customHeight="1" thickBot="1" x14ac:dyDescent="0.3">
      <c r="A20" s="39">
        <v>44317</v>
      </c>
      <c r="B20" s="62">
        <v>0.47</v>
      </c>
      <c r="C20" s="62"/>
      <c r="D20" s="62"/>
      <c r="E20" s="62"/>
      <c r="F20" s="17">
        <f t="shared" si="1"/>
        <v>0.47</v>
      </c>
      <c r="G20" s="41" t="s">
        <v>25</v>
      </c>
      <c r="I20" s="44">
        <v>44317</v>
      </c>
      <c r="J20" s="10">
        <v>0.08</v>
      </c>
      <c r="K20" s="41" t="s">
        <v>25</v>
      </c>
    </row>
    <row r="21" spans="1:11" ht="20.100000000000001" customHeight="1" thickBot="1" x14ac:dyDescent="0.3">
      <c r="A21" s="39">
        <v>44348</v>
      </c>
      <c r="B21" s="62">
        <v>3.64</v>
      </c>
      <c r="C21" s="62"/>
      <c r="D21" s="62"/>
      <c r="E21" s="62"/>
      <c r="F21" s="17">
        <f t="shared" si="1"/>
        <v>3.64</v>
      </c>
      <c r="G21" s="41" t="s">
        <v>25</v>
      </c>
      <c r="I21" s="44">
        <v>44348</v>
      </c>
      <c r="J21" s="10">
        <v>0.79</v>
      </c>
      <c r="K21" s="41" t="s">
        <v>25</v>
      </c>
    </row>
    <row r="22" spans="1:11" ht="20.100000000000001" customHeight="1" thickBot="1" x14ac:dyDescent="0.3">
      <c r="A22" s="39">
        <v>44378</v>
      </c>
      <c r="B22" s="62">
        <v>5.62</v>
      </c>
      <c r="C22" s="62"/>
      <c r="D22" s="62"/>
      <c r="E22" s="62"/>
      <c r="F22" s="17">
        <f t="shared" si="1"/>
        <v>5.62</v>
      </c>
      <c r="G22" s="41" t="s">
        <v>26</v>
      </c>
      <c r="I22" s="44">
        <v>44378</v>
      </c>
      <c r="J22" s="10">
        <v>1.24</v>
      </c>
      <c r="K22" s="41" t="s">
        <v>26</v>
      </c>
    </row>
    <row r="23" spans="1:11" ht="20.100000000000001" customHeight="1" thickBot="1" x14ac:dyDescent="0.3">
      <c r="A23" s="39">
        <v>44409</v>
      </c>
      <c r="B23" s="62">
        <v>2.1</v>
      </c>
      <c r="C23" s="62"/>
      <c r="D23" s="62"/>
      <c r="E23" s="62"/>
      <c r="F23" s="17">
        <f t="shared" si="1"/>
        <v>2.1</v>
      </c>
      <c r="G23" s="41" t="s">
        <v>26</v>
      </c>
      <c r="I23" s="44">
        <v>44409</v>
      </c>
      <c r="J23" s="10">
        <v>0.46</v>
      </c>
      <c r="K23" s="41" t="s">
        <v>26</v>
      </c>
    </row>
    <row r="24" spans="1:11" ht="20.100000000000001" customHeight="1" thickBot="1" x14ac:dyDescent="0.3">
      <c r="A24" s="39">
        <v>44440</v>
      </c>
      <c r="B24" s="62">
        <v>7.82</v>
      </c>
      <c r="C24" s="62"/>
      <c r="D24" s="62"/>
      <c r="E24" s="62"/>
      <c r="F24" s="17">
        <f t="shared" si="1"/>
        <v>7.82</v>
      </c>
      <c r="G24" s="41" t="s">
        <v>26</v>
      </c>
      <c r="I24" s="44">
        <v>44440</v>
      </c>
      <c r="J24" s="10">
        <v>1.74</v>
      </c>
      <c r="K24" s="41" t="s">
        <v>26</v>
      </c>
    </row>
    <row r="25" spans="1:11" ht="20.100000000000001" customHeight="1" thickBot="1" x14ac:dyDescent="0.3">
      <c r="A25" s="39">
        <v>44470</v>
      </c>
      <c r="B25" s="62">
        <v>17.809999999999999</v>
      </c>
      <c r="C25" s="62"/>
      <c r="D25" s="62"/>
      <c r="E25" s="62"/>
      <c r="F25" s="17">
        <f t="shared" si="1"/>
        <v>17.809999999999999</v>
      </c>
      <c r="G25" s="41" t="s">
        <v>27</v>
      </c>
      <c r="I25" s="44">
        <v>44470</v>
      </c>
      <c r="J25" s="10">
        <v>3.98</v>
      </c>
      <c r="K25" s="41" t="s">
        <v>27</v>
      </c>
    </row>
    <row r="26" spans="1:11" ht="20.100000000000001" customHeight="1" thickBot="1" x14ac:dyDescent="0.3">
      <c r="A26" s="39">
        <v>44501</v>
      </c>
      <c r="B26" s="62">
        <v>38.58</v>
      </c>
      <c r="C26" s="62"/>
      <c r="D26" s="62"/>
      <c r="E26" s="62"/>
      <c r="F26" s="17">
        <f t="shared" si="1"/>
        <v>38.58</v>
      </c>
      <c r="G26" s="41" t="s">
        <v>27</v>
      </c>
      <c r="I26" s="44">
        <v>44501</v>
      </c>
      <c r="J26" s="10">
        <v>8.65</v>
      </c>
      <c r="K26" s="41" t="s">
        <v>27</v>
      </c>
    </row>
    <row r="27" spans="1:11" ht="20.100000000000001" customHeight="1" thickBot="1" x14ac:dyDescent="0.3">
      <c r="A27" s="39">
        <v>44531</v>
      </c>
      <c r="B27" s="63"/>
      <c r="C27" s="63"/>
      <c r="D27" s="63"/>
      <c r="E27" s="63"/>
      <c r="F27" s="25">
        <f t="shared" si="1"/>
        <v>0</v>
      </c>
      <c r="G27" s="42" t="s">
        <v>27</v>
      </c>
      <c r="I27" s="44">
        <v>44531</v>
      </c>
      <c r="J27" s="36"/>
      <c r="K27" s="42" t="s">
        <v>27</v>
      </c>
    </row>
    <row r="28" spans="1:11" x14ac:dyDescent="0.25">
      <c r="A28" s="31"/>
    </row>
    <row r="29" spans="1:11" x14ac:dyDescent="0.25">
      <c r="A29" s="31"/>
    </row>
    <row r="30" spans="1:11" ht="15.75" thickBot="1" x14ac:dyDescent="0.3">
      <c r="A30" s="31"/>
    </row>
    <row r="31" spans="1:11" x14ac:dyDescent="0.25">
      <c r="A31" s="173" t="s">
        <v>14</v>
      </c>
      <c r="B31" s="3" t="s">
        <v>28</v>
      </c>
      <c r="C31" s="4" t="s">
        <v>41</v>
      </c>
      <c r="D31" s="175" t="s">
        <v>40</v>
      </c>
    </row>
    <row r="32" spans="1:11" ht="15.75" thickBot="1" x14ac:dyDescent="0.3">
      <c r="A32" s="174"/>
      <c r="B32" s="8" t="s">
        <v>18</v>
      </c>
      <c r="C32" s="9" t="s">
        <v>18</v>
      </c>
      <c r="D32" s="176"/>
    </row>
    <row r="33" spans="1:4" ht="20.100000000000001" customHeight="1" thickBot="1" x14ac:dyDescent="0.3">
      <c r="A33" s="44">
        <v>44197</v>
      </c>
      <c r="B33" s="33">
        <f>SUMIF('NOTA CARIOCA'!$B$3:$B$135,IRPJ!$A$33:$A$44,'NOTA CARIOCA'!$F$3:$F$135)+SUMIF($I$16:$I$27,$A$33:$A$44,$J$16:$J$27)</f>
        <v>207.85</v>
      </c>
      <c r="C33" s="34">
        <f>SUMIF('NOTA CARIOCA'!$K$3:$K$135,IRPJ!$A$33:$A$44,'NOTA CARIOCA'!$G$3:$G$135)</f>
        <v>148.29</v>
      </c>
      <c r="D33" s="45" t="s">
        <v>24</v>
      </c>
    </row>
    <row r="34" spans="1:4" ht="20.100000000000001" customHeight="1" thickBot="1" x14ac:dyDescent="0.3">
      <c r="A34" s="44">
        <v>44228</v>
      </c>
      <c r="B34" s="32">
        <f>SUMIF('NOTA CARIOCA'!$B$3:$B$135,IRPJ!$A$33:$A$44,'NOTA CARIOCA'!$F$3:$F$135)+SUMIF($I$16:$I$27,$A$33:$A$44,$J$16:$J$27)</f>
        <v>205.07</v>
      </c>
      <c r="C34" s="10">
        <f>SUMIF('NOTA CARIOCA'!$K$3:$K$135,IRPJ!$A$33:$A$44,'NOTA CARIOCA'!$G$3:$G$135)</f>
        <v>149.69999999999999</v>
      </c>
      <c r="D34" s="41" t="s">
        <v>24</v>
      </c>
    </row>
    <row r="35" spans="1:4" ht="20.100000000000001" customHeight="1" thickBot="1" x14ac:dyDescent="0.3">
      <c r="A35" s="44">
        <v>44256</v>
      </c>
      <c r="B35" s="32">
        <f>SUMIF('NOTA CARIOCA'!$B$3:$B$135,IRPJ!$A$33:$A$44,'NOTA CARIOCA'!$F$3:$F$135)+SUMIF($I$16:$I$27,$A$33:$A$44,$J$16:$J$27)</f>
        <v>191.33</v>
      </c>
      <c r="C35" s="10">
        <f>SUMIF('NOTA CARIOCA'!$K$3:$K$135,IRPJ!$A$33:$A$44,'NOTA CARIOCA'!$G$3:$G$135)</f>
        <v>127.06</v>
      </c>
      <c r="D35" s="41" t="s">
        <v>24</v>
      </c>
    </row>
    <row r="36" spans="1:4" ht="20.100000000000001" customHeight="1" thickBot="1" x14ac:dyDescent="0.3">
      <c r="A36" s="44">
        <v>44287</v>
      </c>
      <c r="B36" s="32">
        <f>SUMIF('NOTA CARIOCA'!$B$3:$B$135,IRPJ!$A$33:$A$44,'NOTA CARIOCA'!$F$3:$F$135)+SUMIF($I$16:$I$27,$A$33:$A$44,$J$16:$J$27)</f>
        <v>321.14</v>
      </c>
      <c r="C36" s="10">
        <f>SUMIF('NOTA CARIOCA'!$K$3:$K$135,IRPJ!$A$33:$A$44,'NOTA CARIOCA'!$G$3:$G$135)</f>
        <v>156.10999999999999</v>
      </c>
      <c r="D36" s="41" t="s">
        <v>25</v>
      </c>
    </row>
    <row r="37" spans="1:4" ht="20.100000000000001" customHeight="1" thickBot="1" x14ac:dyDescent="0.3">
      <c r="A37" s="44">
        <v>44317</v>
      </c>
      <c r="B37" s="32">
        <f>SUMIF('NOTA CARIOCA'!$B$3:$B$135,IRPJ!$A$33:$A$44,'NOTA CARIOCA'!$F$3:$F$135)+SUMIF($I$16:$I$27,$A$33:$A$44,$J$16:$J$27)</f>
        <v>313.60999999999996</v>
      </c>
      <c r="C37" s="10">
        <f>SUMIF('NOTA CARIOCA'!$K$3:$K$135,IRPJ!$A$33:$A$44,'NOTA CARIOCA'!$G$3:$G$135)</f>
        <v>204.8</v>
      </c>
      <c r="D37" s="41" t="s">
        <v>25</v>
      </c>
    </row>
    <row r="38" spans="1:4" ht="20.100000000000001" customHeight="1" thickBot="1" x14ac:dyDescent="0.3">
      <c r="A38" s="44">
        <v>44348</v>
      </c>
      <c r="B38" s="32">
        <f>SUMIF('NOTA CARIOCA'!$B$3:$B$135,IRPJ!$A$33:$A$44,'NOTA CARIOCA'!$F$3:$F$135)+SUMIF($I$16:$I$27,$A$33:$A$44,$J$16:$J$27)</f>
        <v>274.25000000000006</v>
      </c>
      <c r="C38" s="10">
        <f>SUMIF('NOTA CARIOCA'!$K$3:$K$135,IRPJ!$A$33:$A$44,'NOTA CARIOCA'!$G$3:$G$135)</f>
        <v>213.27</v>
      </c>
      <c r="D38" s="41" t="s">
        <v>25</v>
      </c>
    </row>
    <row r="39" spans="1:4" ht="20.100000000000001" customHeight="1" thickBot="1" x14ac:dyDescent="0.3">
      <c r="A39" s="44">
        <v>44378</v>
      </c>
      <c r="B39" s="32">
        <f>SUMIF('NOTA CARIOCA'!$B$3:$B$135,IRPJ!$A$33:$A$44,'NOTA CARIOCA'!$F$3:$F$135)+SUMIF($I$16:$I$27,$A$33:$A$44,$J$16:$J$27)</f>
        <v>309.46000000000004</v>
      </c>
      <c r="C39" s="10">
        <f>SUMIF('NOTA CARIOCA'!$K$3:$K$135,IRPJ!$A$33:$A$44,'NOTA CARIOCA'!$G$3:$G$135)</f>
        <v>193.64999999999998</v>
      </c>
      <c r="D39" s="41" t="s">
        <v>26</v>
      </c>
    </row>
    <row r="40" spans="1:4" ht="20.100000000000001" customHeight="1" thickBot="1" x14ac:dyDescent="0.3">
      <c r="A40" s="44">
        <v>44409</v>
      </c>
      <c r="B40" s="32">
        <f>SUMIF('NOTA CARIOCA'!$B$3:$B$135,IRPJ!$A$33:$A$44,'NOTA CARIOCA'!$F$3:$F$135)+SUMIF($I$16:$I$27,$A$33:$A$44,$J$16:$J$27)</f>
        <v>306.31</v>
      </c>
      <c r="C40" s="10">
        <f>SUMIF('NOTA CARIOCA'!$K$3:$K$135,IRPJ!$A$33:$A$44,'NOTA CARIOCA'!$G$3:$G$135)</f>
        <v>232.02999999999997</v>
      </c>
      <c r="D40" s="41" t="s">
        <v>26</v>
      </c>
    </row>
    <row r="41" spans="1:4" ht="20.100000000000001" customHeight="1" thickBot="1" x14ac:dyDescent="0.3">
      <c r="A41" s="44">
        <v>44440</v>
      </c>
      <c r="B41" s="32">
        <f>SUMIF('NOTA CARIOCA'!$B$3:$B$135,IRPJ!$A$33:$A$44,'NOTA CARIOCA'!$F$3:$F$135)+SUMIF($I$16:$I$27,$A$33:$A$44,$J$16:$J$27)</f>
        <v>343.2</v>
      </c>
      <c r="C41" s="10">
        <f>SUMIF('NOTA CARIOCA'!$K$3:$K$135,IRPJ!$A$33:$A$44,'NOTA CARIOCA'!$G$3:$G$135)</f>
        <v>183.18</v>
      </c>
      <c r="D41" s="41" t="s">
        <v>26</v>
      </c>
    </row>
    <row r="42" spans="1:4" ht="20.100000000000001" customHeight="1" thickBot="1" x14ac:dyDescent="0.3">
      <c r="A42" s="44">
        <v>44470</v>
      </c>
      <c r="B42" s="32">
        <f>SUMIF('NOTA CARIOCA'!$B$3:$B$135,IRPJ!$A$33:$A$44,'NOTA CARIOCA'!$F$3:$F$135)+SUMIF($I$16:$I$27,$A$33:$A$44,$J$16:$J$27)</f>
        <v>267.42</v>
      </c>
      <c r="C42" s="10">
        <f>SUMIF('NOTA CARIOCA'!$K$3:$K$135,IRPJ!$A$33:$A$44,'NOTA CARIOCA'!$G$3:$G$135)</f>
        <v>200.11</v>
      </c>
      <c r="D42" s="41" t="s">
        <v>27</v>
      </c>
    </row>
    <row r="43" spans="1:4" ht="20.100000000000001" customHeight="1" thickBot="1" x14ac:dyDescent="0.3">
      <c r="A43" s="44">
        <v>44501</v>
      </c>
      <c r="B43" s="32">
        <f>SUMIF('NOTA CARIOCA'!$B$3:$B$135,IRPJ!$A$33:$A$44,'NOTA CARIOCA'!$F$3:$F$135)+SUMIF($I$16:$I$27,$A$33:$A$44,$J$16:$J$27)</f>
        <v>318.90999999999997</v>
      </c>
      <c r="C43" s="10">
        <f>SUMIF('NOTA CARIOCA'!$K$3:$K$135,IRPJ!$A$33:$A$44,'NOTA CARIOCA'!$G$3:$G$135)</f>
        <v>182.61</v>
      </c>
      <c r="D43" s="41" t="s">
        <v>27</v>
      </c>
    </row>
    <row r="44" spans="1:4" ht="20.100000000000001" customHeight="1" thickBot="1" x14ac:dyDescent="0.3">
      <c r="A44" s="44">
        <v>44531</v>
      </c>
      <c r="B44" s="35">
        <f>SUMIF('NOTA CARIOCA'!$B$3:$B$135,IRPJ!$A$33:$A$44,'NOTA CARIOCA'!$F$3:$F$135)+SUMIF($I$16:$I$27,$A$33:$A$44,$J$16:$J$27)</f>
        <v>0</v>
      </c>
      <c r="C44" s="36">
        <f>SUMIF('NOTA CARIOCA'!$K$3:$K$135,IRPJ!$A$33:$A$44,'NOTA CARIOCA'!$G$3:$G$135)</f>
        <v>0</v>
      </c>
      <c r="D44" s="42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31:A32"/>
    <mergeCell ref="D31:D32"/>
    <mergeCell ref="I14:I15"/>
    <mergeCell ref="K14:K15"/>
    <mergeCell ref="A2:A3"/>
    <mergeCell ref="B2:B3"/>
    <mergeCell ref="J2:J3"/>
    <mergeCell ref="A14:A15"/>
    <mergeCell ref="F14:F15"/>
    <mergeCell ref="G14:G1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AEDE-6CE2-4EE2-B089-CDBE553F8C64}">
  <sheetPr>
    <tabColor rgb="FF92D050"/>
  </sheetPr>
  <dimension ref="A1:I44"/>
  <sheetViews>
    <sheetView topLeftCell="A16" workbookViewId="0">
      <selection activeCell="B24" sqref="B24"/>
    </sheetView>
  </sheetViews>
  <sheetFormatPr defaultRowHeight="15" x14ac:dyDescent="0.25"/>
  <cols>
    <col min="1" max="1" width="11.7109375" style="2" bestFit="1" customWidth="1"/>
    <col min="2" max="2" width="16.7109375" style="30" customWidth="1"/>
    <col min="3" max="8" width="16.7109375" customWidth="1"/>
    <col min="9" max="9" width="11.7109375" customWidth="1"/>
    <col min="10" max="10" width="15.7109375" customWidth="1"/>
    <col min="11" max="11" width="12.7109375" customWidth="1"/>
  </cols>
  <sheetData>
    <row r="1" spans="1:9" ht="15.75" thickBot="1" x14ac:dyDescent="0.3"/>
    <row r="2" spans="1:9" x14ac:dyDescent="0.25">
      <c r="A2" s="167" t="s">
        <v>23</v>
      </c>
      <c r="B2" s="169" t="s">
        <v>17</v>
      </c>
      <c r="C2" s="29">
        <v>0.32</v>
      </c>
      <c r="D2" s="18" t="s">
        <v>21</v>
      </c>
      <c r="E2" s="18" t="s">
        <v>30</v>
      </c>
      <c r="F2" s="29">
        <v>0.09</v>
      </c>
      <c r="G2" s="18" t="s">
        <v>41</v>
      </c>
      <c r="H2" s="169" t="s">
        <v>45</v>
      </c>
      <c r="I2" s="28" t="s">
        <v>20</v>
      </c>
    </row>
    <row r="3" spans="1:9" ht="15.75" thickBot="1" x14ac:dyDescent="0.3">
      <c r="A3" s="168"/>
      <c r="B3" s="170"/>
      <c r="C3" s="8" t="s">
        <v>6</v>
      </c>
      <c r="D3" s="8" t="s">
        <v>29</v>
      </c>
      <c r="E3" s="8" t="s">
        <v>31</v>
      </c>
      <c r="F3" s="8" t="s">
        <v>6</v>
      </c>
      <c r="G3" s="8" t="s">
        <v>18</v>
      </c>
      <c r="H3" s="170"/>
      <c r="I3" s="9" t="s">
        <v>21</v>
      </c>
    </row>
    <row r="4" spans="1:9" ht="39.950000000000003" customHeight="1" thickBot="1" x14ac:dyDescent="0.3">
      <c r="A4" s="49" t="s">
        <v>24</v>
      </c>
      <c r="B4" s="50">
        <f>SUM(PIS!B2:B4)</f>
        <v>40131.429999999993</v>
      </c>
      <c r="C4" s="27">
        <f>B4*$C$2</f>
        <v>12842.057599999998</v>
      </c>
      <c r="D4" s="27">
        <f>SUMIF($G$16:$G$27,$A$4:$A$10,$F$16:$F$27)</f>
        <v>10.65</v>
      </c>
      <c r="E4" s="27">
        <f>C4+D4</f>
        <v>12852.707599999998</v>
      </c>
      <c r="F4" s="27">
        <f>E4*$F$2</f>
        <v>1156.7436839999998</v>
      </c>
      <c r="G4" s="27">
        <f>SUMIF($D$33:$D$44,$A$4:$A$10,$C$33:$C$44)</f>
        <v>425.05</v>
      </c>
      <c r="H4" s="27">
        <f>F4-G4</f>
        <v>731.69368399999985</v>
      </c>
      <c r="I4" s="51">
        <v>2372</v>
      </c>
    </row>
    <row r="5" spans="1:9" ht="15.75" thickBot="1" x14ac:dyDescent="0.3">
      <c r="A5" s="56"/>
      <c r="B5" s="57"/>
      <c r="C5" s="58"/>
      <c r="D5" s="59"/>
      <c r="E5" s="58"/>
      <c r="F5" s="58"/>
      <c r="G5" s="59"/>
      <c r="H5" s="58"/>
      <c r="I5" s="60"/>
    </row>
    <row r="6" spans="1:9" ht="39.950000000000003" customHeight="1" thickBot="1" x14ac:dyDescent="0.3">
      <c r="A6" s="52" t="s">
        <v>25</v>
      </c>
      <c r="B6" s="53">
        <f>SUM(PIS!B5:B7)</f>
        <v>60502.079999999994</v>
      </c>
      <c r="C6" s="54">
        <f>B6*$C$2</f>
        <v>19360.6656</v>
      </c>
      <c r="D6" s="54">
        <f>SUMIF($G$16:$G$27,$A$4:$A$10,$F$16:$F$27)</f>
        <v>6.93</v>
      </c>
      <c r="E6" s="54">
        <f>C6+D6</f>
        <v>19367.595600000001</v>
      </c>
      <c r="F6" s="54">
        <f>E6*$F$2</f>
        <v>1743.0836039999999</v>
      </c>
      <c r="G6" s="27">
        <f>SUMIF($D$33:$D$44,$A$4:$A$10,$C$33:$C$44)</f>
        <v>574.17999999999995</v>
      </c>
      <c r="H6" s="54">
        <f>F6-G6</f>
        <v>1168.9036040000001</v>
      </c>
      <c r="I6" s="55">
        <v>2372</v>
      </c>
    </row>
    <row r="7" spans="1:9" ht="15.75" thickBot="1" x14ac:dyDescent="0.3">
      <c r="A7" s="56"/>
      <c r="B7" s="57"/>
      <c r="C7" s="58"/>
      <c r="D7" s="59"/>
      <c r="E7" s="58"/>
      <c r="F7" s="58"/>
      <c r="G7" s="59"/>
      <c r="H7" s="58"/>
      <c r="I7" s="60"/>
    </row>
    <row r="8" spans="1:9" ht="39.950000000000003" customHeight="1" thickBot="1" x14ac:dyDescent="0.3">
      <c r="A8" s="52" t="s">
        <v>26</v>
      </c>
      <c r="B8" s="53">
        <f>SUM(PIS!B8:B10)</f>
        <v>63702.05</v>
      </c>
      <c r="C8" s="54">
        <f>B8*$C$2</f>
        <v>20384.656000000003</v>
      </c>
      <c r="D8" s="54">
        <f>SUMIF($G$16:$G$27,$A$4:$A$10,$F$16:$F$27)</f>
        <v>15.540000000000001</v>
      </c>
      <c r="E8" s="54">
        <f>C8+D8</f>
        <v>20400.196000000004</v>
      </c>
      <c r="F8" s="54">
        <f>E8*$F$2</f>
        <v>1836.0176400000003</v>
      </c>
      <c r="G8" s="27">
        <f>SUMIF($D$33:$D$44,$A$4:$A$10,$C$33:$C$44)</f>
        <v>608.8599999999999</v>
      </c>
      <c r="H8" s="54">
        <f>F8-G8</f>
        <v>1227.1576400000004</v>
      </c>
      <c r="I8" s="55">
        <v>2372</v>
      </c>
    </row>
    <row r="9" spans="1:9" ht="15.75" thickBot="1" x14ac:dyDescent="0.3">
      <c r="A9" s="56"/>
      <c r="B9" s="57"/>
      <c r="C9" s="58"/>
      <c r="D9" s="59"/>
      <c r="E9" s="58"/>
      <c r="F9" s="58"/>
      <c r="G9" s="59"/>
      <c r="H9" s="58"/>
      <c r="I9" s="60"/>
    </row>
    <row r="10" spans="1:9" ht="39.950000000000003" customHeight="1" thickBot="1" x14ac:dyDescent="0.3">
      <c r="A10" s="46" t="s">
        <v>27</v>
      </c>
      <c r="B10" s="47">
        <f>SUM(PIS!B11:B12)</f>
        <v>38246.229999999996</v>
      </c>
      <c r="C10" s="24">
        <f>B10*$C$2</f>
        <v>12238.793599999999</v>
      </c>
      <c r="D10" s="24">
        <f>SUMIF($G$16:$G$27,$A$4:$A$10,$F$16:$F$27)</f>
        <v>56.39</v>
      </c>
      <c r="E10" s="24">
        <f>C10+D10</f>
        <v>12295.183599999998</v>
      </c>
      <c r="F10" s="24">
        <f>E10*$F$2</f>
        <v>1106.5665239999998</v>
      </c>
      <c r="G10" s="43">
        <f>SUMIF($D$33:$D$44,$A$4:$A$10,$C$33:$C$44)</f>
        <v>382.72</v>
      </c>
      <c r="H10" s="24">
        <f>F10-G10</f>
        <v>723.84652399999982</v>
      </c>
      <c r="I10" s="48">
        <v>2372</v>
      </c>
    </row>
    <row r="11" spans="1:9" x14ac:dyDescent="0.25">
      <c r="F11" s="7">
        <f>SUM(F4:F10)</f>
        <v>5842.4114519999994</v>
      </c>
      <c r="G11" s="7">
        <f t="shared" ref="G11:H11" si="0">SUM(G4:G10)</f>
        <v>1990.81</v>
      </c>
      <c r="H11" s="7">
        <f t="shared" si="0"/>
        <v>3851.6014519999999</v>
      </c>
    </row>
    <row r="13" spans="1:9" ht="15.75" thickBot="1" x14ac:dyDescent="0.3">
      <c r="A13" s="31"/>
    </row>
    <row r="14" spans="1:9" x14ac:dyDescent="0.25">
      <c r="A14" s="175" t="s">
        <v>14</v>
      </c>
      <c r="B14" s="37" t="s">
        <v>32</v>
      </c>
      <c r="C14" s="37" t="s">
        <v>33</v>
      </c>
      <c r="D14" s="37" t="s">
        <v>35</v>
      </c>
      <c r="E14" s="37" t="s">
        <v>37</v>
      </c>
      <c r="F14" s="175" t="s">
        <v>39</v>
      </c>
      <c r="G14" s="175" t="s">
        <v>40</v>
      </c>
    </row>
    <row r="15" spans="1:9" ht="15.75" thickBot="1" x14ac:dyDescent="0.3">
      <c r="A15" s="183"/>
      <c r="B15" s="38" t="s">
        <v>29</v>
      </c>
      <c r="C15" s="38" t="s">
        <v>34</v>
      </c>
      <c r="D15" s="38" t="s">
        <v>36</v>
      </c>
      <c r="E15" s="38" t="s">
        <v>38</v>
      </c>
      <c r="F15" s="183"/>
      <c r="G15" s="183"/>
    </row>
    <row r="16" spans="1:9" ht="20.100000000000001" customHeight="1" x14ac:dyDescent="0.25">
      <c r="A16" s="39">
        <v>44197</v>
      </c>
      <c r="B16" s="62">
        <f>IRPJ!B16</f>
        <v>5.96</v>
      </c>
      <c r="C16" s="15"/>
      <c r="D16" s="15"/>
      <c r="E16" s="15"/>
      <c r="F16" s="15">
        <f t="shared" ref="F16:F27" si="1">SUM(B16:E16)</f>
        <v>5.96</v>
      </c>
      <c r="G16" s="40" t="s">
        <v>24</v>
      </c>
      <c r="H16" s="19"/>
    </row>
    <row r="17" spans="1:8" ht="20.100000000000001" customHeight="1" x14ac:dyDescent="0.25">
      <c r="A17" s="39">
        <v>44228</v>
      </c>
      <c r="B17" s="62">
        <f>IRPJ!B17</f>
        <v>1.26</v>
      </c>
      <c r="C17" s="17"/>
      <c r="D17" s="17"/>
      <c r="E17" s="17"/>
      <c r="F17" s="17">
        <f t="shared" si="1"/>
        <v>1.26</v>
      </c>
      <c r="G17" s="41" t="s">
        <v>24</v>
      </c>
      <c r="H17" s="19"/>
    </row>
    <row r="18" spans="1:8" ht="20.100000000000001" customHeight="1" x14ac:dyDescent="0.25">
      <c r="A18" s="39">
        <v>44256</v>
      </c>
      <c r="B18" s="62">
        <f>IRPJ!B18</f>
        <v>3.43</v>
      </c>
      <c r="C18" s="17"/>
      <c r="D18" s="17"/>
      <c r="E18" s="17"/>
      <c r="F18" s="17">
        <f t="shared" si="1"/>
        <v>3.43</v>
      </c>
      <c r="G18" s="41" t="s">
        <v>24</v>
      </c>
      <c r="H18" s="19"/>
    </row>
    <row r="19" spans="1:8" ht="20.100000000000001" customHeight="1" x14ac:dyDescent="0.25">
      <c r="A19" s="39">
        <v>44287</v>
      </c>
      <c r="B19" s="62">
        <f>IRPJ!B19</f>
        <v>2.82</v>
      </c>
      <c r="C19" s="17"/>
      <c r="D19" s="17"/>
      <c r="E19" s="17"/>
      <c r="F19" s="17">
        <f t="shared" si="1"/>
        <v>2.82</v>
      </c>
      <c r="G19" s="41" t="s">
        <v>25</v>
      </c>
    </row>
    <row r="20" spans="1:8" ht="20.100000000000001" customHeight="1" x14ac:dyDescent="0.25">
      <c r="A20" s="39">
        <v>44317</v>
      </c>
      <c r="B20" s="62">
        <f>IRPJ!B20</f>
        <v>0.47</v>
      </c>
      <c r="C20" s="17"/>
      <c r="D20" s="17"/>
      <c r="E20" s="17"/>
      <c r="F20" s="17">
        <f t="shared" si="1"/>
        <v>0.47</v>
      </c>
      <c r="G20" s="41" t="s">
        <v>25</v>
      </c>
    </row>
    <row r="21" spans="1:8" ht="20.100000000000001" customHeight="1" x14ac:dyDescent="0.25">
      <c r="A21" s="39">
        <v>44348</v>
      </c>
      <c r="B21" s="62">
        <f>IRPJ!B21</f>
        <v>3.64</v>
      </c>
      <c r="C21" s="17"/>
      <c r="D21" s="17"/>
      <c r="E21" s="17"/>
      <c r="F21" s="17">
        <f t="shared" si="1"/>
        <v>3.64</v>
      </c>
      <c r="G21" s="41" t="s">
        <v>25</v>
      </c>
    </row>
    <row r="22" spans="1:8" ht="20.100000000000001" customHeight="1" x14ac:dyDescent="0.25">
      <c r="A22" s="39">
        <v>44378</v>
      </c>
      <c r="B22" s="62">
        <f>IRPJ!B22</f>
        <v>5.62</v>
      </c>
      <c r="C22" s="17"/>
      <c r="D22" s="17"/>
      <c r="E22" s="17"/>
      <c r="F22" s="17">
        <f t="shared" si="1"/>
        <v>5.62</v>
      </c>
      <c r="G22" s="41" t="s">
        <v>26</v>
      </c>
    </row>
    <row r="23" spans="1:8" ht="20.100000000000001" customHeight="1" x14ac:dyDescent="0.25">
      <c r="A23" s="39">
        <v>44409</v>
      </c>
      <c r="B23" s="62">
        <f>IRPJ!B23</f>
        <v>2.1</v>
      </c>
      <c r="C23" s="17"/>
      <c r="D23" s="17"/>
      <c r="E23" s="17"/>
      <c r="F23" s="17">
        <f t="shared" si="1"/>
        <v>2.1</v>
      </c>
      <c r="G23" s="41" t="s">
        <v>26</v>
      </c>
    </row>
    <row r="24" spans="1:8" ht="20.100000000000001" customHeight="1" x14ac:dyDescent="0.25">
      <c r="A24" s="39">
        <v>44440</v>
      </c>
      <c r="B24" s="62">
        <f>IRPJ!B24</f>
        <v>7.82</v>
      </c>
      <c r="C24" s="17"/>
      <c r="D24" s="17"/>
      <c r="E24" s="17"/>
      <c r="F24" s="17">
        <f t="shared" si="1"/>
        <v>7.82</v>
      </c>
      <c r="G24" s="41" t="s">
        <v>26</v>
      </c>
    </row>
    <row r="25" spans="1:8" ht="20.100000000000001" customHeight="1" x14ac:dyDescent="0.25">
      <c r="A25" s="39">
        <v>44470</v>
      </c>
      <c r="B25" s="62">
        <f>IRPJ!B25</f>
        <v>17.809999999999999</v>
      </c>
      <c r="C25" s="17"/>
      <c r="D25" s="17"/>
      <c r="E25" s="17"/>
      <c r="F25" s="17">
        <f t="shared" si="1"/>
        <v>17.809999999999999</v>
      </c>
      <c r="G25" s="41" t="s">
        <v>27</v>
      </c>
    </row>
    <row r="26" spans="1:8" ht="20.100000000000001" customHeight="1" x14ac:dyDescent="0.25">
      <c r="A26" s="39">
        <v>44501</v>
      </c>
      <c r="B26" s="62">
        <f>IRPJ!B26</f>
        <v>38.58</v>
      </c>
      <c r="C26" s="17"/>
      <c r="D26" s="17"/>
      <c r="E26" s="17"/>
      <c r="F26" s="17">
        <f t="shared" si="1"/>
        <v>38.58</v>
      </c>
      <c r="G26" s="41" t="s">
        <v>27</v>
      </c>
    </row>
    <row r="27" spans="1:8" ht="20.100000000000001" customHeight="1" thickBot="1" x14ac:dyDescent="0.3">
      <c r="A27" s="39">
        <v>44531</v>
      </c>
      <c r="B27" s="63">
        <f>IRPJ!B27</f>
        <v>0</v>
      </c>
      <c r="C27" s="25"/>
      <c r="D27" s="25"/>
      <c r="E27" s="25"/>
      <c r="F27" s="25">
        <f t="shared" si="1"/>
        <v>0</v>
      </c>
      <c r="G27" s="42" t="s">
        <v>27</v>
      </c>
    </row>
    <row r="28" spans="1:8" x14ac:dyDescent="0.25">
      <c r="A28" s="31"/>
    </row>
    <row r="29" spans="1:8" x14ac:dyDescent="0.25">
      <c r="A29" s="31"/>
    </row>
    <row r="30" spans="1:8" ht="15.75" thickBot="1" x14ac:dyDescent="0.3">
      <c r="A30" s="31"/>
    </row>
    <row r="31" spans="1:8" x14ac:dyDescent="0.25">
      <c r="A31" s="173" t="s">
        <v>14</v>
      </c>
      <c r="B31" s="3" t="s">
        <v>28</v>
      </c>
      <c r="C31" s="4" t="s">
        <v>41</v>
      </c>
      <c r="D31" s="175" t="s">
        <v>40</v>
      </c>
    </row>
    <row r="32" spans="1:8" ht="15.75" thickBot="1" x14ac:dyDescent="0.3">
      <c r="A32" s="174"/>
      <c r="B32" s="8" t="s">
        <v>18</v>
      </c>
      <c r="C32" s="9" t="s">
        <v>18</v>
      </c>
      <c r="D32" s="176"/>
    </row>
    <row r="33" spans="1:4" ht="20.100000000000001" customHeight="1" thickBot="1" x14ac:dyDescent="0.3">
      <c r="A33" s="44">
        <v>44197</v>
      </c>
      <c r="B33" s="33">
        <f>SUMIF('NOTA CARIOCA'!$B$3:$B$135,CSLL!$A$33:$A$44,'NOTA CARIOCA'!$F$3:$F$135)+SUMIF($I$16:$I$27,$A$33:$A$44,$J$16:$J$27)</f>
        <v>206.56</v>
      </c>
      <c r="C33" s="34">
        <f>SUMIF('NOTA CARIOCA'!$K$3:$K$135,CSLL!$A$33:$A$44,'NOTA CARIOCA'!$G$3:$G$135)</f>
        <v>148.29</v>
      </c>
      <c r="D33" s="45" t="s">
        <v>24</v>
      </c>
    </row>
    <row r="34" spans="1:4" ht="20.100000000000001" customHeight="1" thickBot="1" x14ac:dyDescent="0.3">
      <c r="A34" s="44">
        <v>44228</v>
      </c>
      <c r="B34" s="32">
        <f>SUMIF('NOTA CARIOCA'!$B$3:$B$135,CSLL!$A$33:$A$44,'NOTA CARIOCA'!$F$3:$F$135)+SUMIF($I$16:$I$27,$A$33:$A$44,$J$16:$J$27)</f>
        <v>204.82</v>
      </c>
      <c r="C34" s="10">
        <f>SUMIF('NOTA CARIOCA'!$K$3:$K$135,CSLL!$A$33:$A$44,'NOTA CARIOCA'!$G$3:$G$135)</f>
        <v>149.69999999999999</v>
      </c>
      <c r="D34" s="41" t="s">
        <v>24</v>
      </c>
    </row>
    <row r="35" spans="1:4" ht="20.100000000000001" customHeight="1" thickBot="1" x14ac:dyDescent="0.3">
      <c r="A35" s="44">
        <v>44256</v>
      </c>
      <c r="B35" s="32">
        <f>SUMIF('NOTA CARIOCA'!$B$3:$B$135,CSLL!$A$33:$A$44,'NOTA CARIOCA'!$F$3:$F$135)+SUMIF($I$16:$I$27,$A$33:$A$44,$J$16:$J$27)</f>
        <v>190.59</v>
      </c>
      <c r="C35" s="10">
        <f>SUMIF('NOTA CARIOCA'!$K$3:$K$135,CSLL!$A$33:$A$44,'NOTA CARIOCA'!$G$3:$G$135)</f>
        <v>127.06</v>
      </c>
      <c r="D35" s="41" t="s">
        <v>24</v>
      </c>
    </row>
    <row r="36" spans="1:4" ht="20.100000000000001" customHeight="1" thickBot="1" x14ac:dyDescent="0.3">
      <c r="A36" s="44">
        <v>44287</v>
      </c>
      <c r="B36" s="32">
        <f>SUMIF('NOTA CARIOCA'!$B$3:$B$135,CSLL!$A$33:$A$44,'NOTA CARIOCA'!$F$3:$F$135)+SUMIF($I$16:$I$27,$A$33:$A$44,$J$16:$J$27)</f>
        <v>320.53999999999996</v>
      </c>
      <c r="C36" s="10">
        <f>SUMIF('NOTA CARIOCA'!$K$3:$K$135,CSLL!$A$33:$A$44,'NOTA CARIOCA'!$G$3:$G$135)</f>
        <v>156.10999999999999</v>
      </c>
      <c r="D36" s="41" t="s">
        <v>25</v>
      </c>
    </row>
    <row r="37" spans="1:4" ht="20.100000000000001" customHeight="1" thickBot="1" x14ac:dyDescent="0.3">
      <c r="A37" s="44">
        <v>44317</v>
      </c>
      <c r="B37" s="32">
        <f>SUMIF('NOTA CARIOCA'!$B$3:$B$135,CSLL!$A$33:$A$44,'NOTA CARIOCA'!$F$3:$F$135)+SUMIF($I$16:$I$27,$A$33:$A$44,$J$16:$J$27)</f>
        <v>313.52999999999997</v>
      </c>
      <c r="C37" s="10">
        <f>SUMIF('NOTA CARIOCA'!$K$3:$K$135,CSLL!$A$33:$A$44,'NOTA CARIOCA'!$G$3:$G$135)</f>
        <v>204.8</v>
      </c>
      <c r="D37" s="41" t="s">
        <v>25</v>
      </c>
    </row>
    <row r="38" spans="1:4" ht="20.100000000000001" customHeight="1" thickBot="1" x14ac:dyDescent="0.3">
      <c r="A38" s="44">
        <v>44348</v>
      </c>
      <c r="B38" s="32">
        <f>SUMIF('NOTA CARIOCA'!$B$3:$B$135,CSLL!$A$33:$A$44,'NOTA CARIOCA'!$F$3:$F$135)+SUMIF($I$16:$I$27,$A$33:$A$44,$J$16:$J$27)</f>
        <v>273.46000000000004</v>
      </c>
      <c r="C38" s="10">
        <f>SUMIF('NOTA CARIOCA'!$K$3:$K$135,CSLL!$A$33:$A$44,'NOTA CARIOCA'!$G$3:$G$135)</f>
        <v>213.27</v>
      </c>
      <c r="D38" s="41" t="s">
        <v>25</v>
      </c>
    </row>
    <row r="39" spans="1:4" ht="20.100000000000001" customHeight="1" thickBot="1" x14ac:dyDescent="0.3">
      <c r="A39" s="44">
        <v>44378</v>
      </c>
      <c r="B39" s="32">
        <f>SUMIF('NOTA CARIOCA'!$B$3:$B$135,CSLL!$A$33:$A$44,'NOTA CARIOCA'!$F$3:$F$135)+SUMIF($I$16:$I$27,$A$33:$A$44,$J$16:$J$27)</f>
        <v>308.22000000000003</v>
      </c>
      <c r="C39" s="10">
        <f>SUMIF('NOTA CARIOCA'!$K$3:$K$135,CSLL!$A$33:$A$44,'NOTA CARIOCA'!$G$3:$G$135)</f>
        <v>193.64999999999998</v>
      </c>
      <c r="D39" s="41" t="s">
        <v>26</v>
      </c>
    </row>
    <row r="40" spans="1:4" ht="20.100000000000001" customHeight="1" thickBot="1" x14ac:dyDescent="0.3">
      <c r="A40" s="44">
        <v>44409</v>
      </c>
      <c r="B40" s="32">
        <f>SUMIF('NOTA CARIOCA'!$B$3:$B$135,CSLL!$A$33:$A$44,'NOTA CARIOCA'!$F$3:$F$135)+SUMIF($I$16:$I$27,$A$33:$A$44,$J$16:$J$27)</f>
        <v>305.85000000000002</v>
      </c>
      <c r="C40" s="10">
        <f>SUMIF('NOTA CARIOCA'!$K$3:$K$135,CSLL!$A$33:$A$44,'NOTA CARIOCA'!$G$3:$G$135)</f>
        <v>232.02999999999997</v>
      </c>
      <c r="D40" s="41" t="s">
        <v>26</v>
      </c>
    </row>
    <row r="41" spans="1:4" ht="20.100000000000001" customHeight="1" thickBot="1" x14ac:dyDescent="0.3">
      <c r="A41" s="44">
        <v>44440</v>
      </c>
      <c r="B41" s="32">
        <f>SUMIF('NOTA CARIOCA'!$B$3:$B$135,CSLL!$A$33:$A$44,'NOTA CARIOCA'!$F$3:$F$135)+SUMIF($I$16:$I$27,$A$33:$A$44,$J$16:$J$27)</f>
        <v>341.46</v>
      </c>
      <c r="C41" s="10">
        <f>SUMIF('NOTA CARIOCA'!$K$3:$K$135,CSLL!$A$33:$A$44,'NOTA CARIOCA'!$G$3:$G$135)</f>
        <v>183.18</v>
      </c>
      <c r="D41" s="41" t="s">
        <v>26</v>
      </c>
    </row>
    <row r="42" spans="1:4" ht="20.100000000000001" customHeight="1" thickBot="1" x14ac:dyDescent="0.3">
      <c r="A42" s="44">
        <v>44470</v>
      </c>
      <c r="B42" s="32">
        <f>SUMIF('NOTA CARIOCA'!$B$3:$B$135,CSLL!$A$33:$A$44,'NOTA CARIOCA'!$F$3:$F$135)+SUMIF($I$16:$I$27,$A$33:$A$44,$J$16:$J$27)</f>
        <v>263.44</v>
      </c>
      <c r="C42" s="10">
        <f>SUMIF('NOTA CARIOCA'!$K$3:$K$135,CSLL!$A$33:$A$44,'NOTA CARIOCA'!$G$3:$G$135)</f>
        <v>200.11</v>
      </c>
      <c r="D42" s="41" t="s">
        <v>27</v>
      </c>
    </row>
    <row r="43" spans="1:4" ht="20.100000000000001" customHeight="1" thickBot="1" x14ac:dyDescent="0.3">
      <c r="A43" s="44">
        <v>44501</v>
      </c>
      <c r="B43" s="32">
        <f>SUMIF('NOTA CARIOCA'!$B$3:$B$135,CSLL!$A$33:$A$44,'NOTA CARIOCA'!$F$3:$F$135)+SUMIF($I$16:$I$27,$A$33:$A$44,$J$16:$J$27)</f>
        <v>310.26</v>
      </c>
      <c r="C43" s="10">
        <f>SUMIF('NOTA CARIOCA'!$K$3:$K$135,CSLL!$A$33:$A$44,'NOTA CARIOCA'!$G$3:$G$135)</f>
        <v>182.61</v>
      </c>
      <c r="D43" s="41" t="s">
        <v>27</v>
      </c>
    </row>
    <row r="44" spans="1:4" ht="20.100000000000001" customHeight="1" thickBot="1" x14ac:dyDescent="0.3">
      <c r="A44" s="44">
        <v>44531</v>
      </c>
      <c r="B44" s="35">
        <f>SUMIF('NOTA CARIOCA'!$B$3:$B$135,CSLL!$A$33:$A$44,'NOTA CARIOCA'!$F$3:$F$135)+SUMIF($I$16:$I$27,$A$33:$A$44,$J$16:$J$27)</f>
        <v>0</v>
      </c>
      <c r="C44" s="36">
        <f>SUMIF('NOTA CARIOCA'!$K$3:$K$135,CSLL!$A$33:$A$44,'NOTA CARIOCA'!$G$3:$G$135)</f>
        <v>0</v>
      </c>
      <c r="D44" s="42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31:A32"/>
    <mergeCell ref="D31:D32"/>
    <mergeCell ref="A2:A3"/>
    <mergeCell ref="B2:B3"/>
    <mergeCell ref="H2:H3"/>
    <mergeCell ref="A14:A15"/>
    <mergeCell ref="F14:F15"/>
    <mergeCell ref="G14:G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NOTA CARIOCA</vt:lpstr>
      <vt:lpstr>PIS</vt:lpstr>
      <vt:lpstr>COFINS</vt:lpstr>
      <vt:lpstr>IRPJ</vt:lpstr>
      <vt:lpstr>CSLL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Sobral</dc:creator>
  <cp:lastModifiedBy>Wallingson Silva</cp:lastModifiedBy>
  <dcterms:created xsi:type="dcterms:W3CDTF">2019-11-07T17:59:06Z</dcterms:created>
  <dcterms:modified xsi:type="dcterms:W3CDTF">2022-01-16T17:53:53Z</dcterms:modified>
</cp:coreProperties>
</file>